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haynet\Desktop\Settlement Proposal Submission\"/>
    </mc:Choice>
  </mc:AlternateContent>
  <xr:revisionPtr revIDLastSave="0" documentId="13_ncr:1_{7F1C8829-C126-4DAC-828F-B7822AF4F627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Benchmarking Calculations" sheetId="1" r:id="rId1"/>
    <sheet name="Results" sheetId="2" r:id="rId2"/>
    <sheet name="Model Inputs" sheetId="3" r:id="rId3"/>
  </sheets>
  <definedNames>
    <definedName name="_Parse_Out" localSheetId="0">#REF!</definedName>
    <definedName name="_Parse_Out">#REF!</definedName>
    <definedName name="AS2DocOpenMode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NTM">6000</definedName>
    <definedName name="IQ_TODAY">0</definedName>
    <definedName name="IQ_WEEK">50000</definedName>
    <definedName name="IQ_YTD">3000</definedName>
    <definedName name="IQ_YTDMONTH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qVKHBtMlnJ4h0jAlnEoSAVX8HFMuskcUGZqsElVMxHY="/>
    </ext>
  </extLst>
</workbook>
</file>

<file path=xl/calcChain.xml><?xml version="1.0" encoding="utf-8"?>
<calcChain xmlns="http://schemas.openxmlformats.org/spreadsheetml/2006/main">
  <c r="J31" i="3" l="1"/>
  <c r="N42" i="3"/>
  <c r="M42" i="3"/>
  <c r="L42" i="3"/>
  <c r="K42" i="3"/>
  <c r="N31" i="3"/>
  <c r="M31" i="3"/>
  <c r="L31" i="3"/>
  <c r="K31" i="3"/>
  <c r="J123" i="3"/>
  <c r="I123" i="3"/>
  <c r="J122" i="3"/>
  <c r="I122" i="3"/>
  <c r="J121" i="3"/>
  <c r="I121" i="3"/>
  <c r="J120" i="3"/>
  <c r="I120" i="3"/>
  <c r="J115" i="3"/>
  <c r="I115" i="3"/>
  <c r="J114" i="3"/>
  <c r="I114" i="3"/>
  <c r="J113" i="3"/>
  <c r="I113" i="3"/>
  <c r="J110" i="3"/>
  <c r="I110" i="3"/>
  <c r="J92" i="3"/>
  <c r="I92" i="3"/>
  <c r="J87" i="3"/>
  <c r="I87" i="3"/>
  <c r="G85" i="3"/>
  <c r="J79" i="3"/>
  <c r="J117" i="3" s="1"/>
  <c r="I79" i="3"/>
  <c r="J65" i="3"/>
  <c r="I65" i="3"/>
  <c r="I117" i="3" s="1"/>
  <c r="I29" i="3" s="1"/>
  <c r="I31" i="3" s="1"/>
  <c r="I89" i="1" s="1"/>
  <c r="I107" i="1" s="1"/>
  <c r="J42" i="3"/>
  <c r="H32" i="3"/>
  <c r="H31" i="3"/>
  <c r="N27" i="3"/>
  <c r="M27" i="3"/>
  <c r="L27" i="3"/>
  <c r="K27" i="3"/>
  <c r="J27" i="3"/>
  <c r="I27" i="3"/>
  <c r="H27" i="3"/>
  <c r="G13" i="3"/>
  <c r="M6" i="3"/>
  <c r="I6" i="3"/>
  <c r="J6" i="3" s="1"/>
  <c r="K6" i="3" s="1"/>
  <c r="L6" i="3" s="1"/>
  <c r="H6" i="3"/>
  <c r="C3" i="3"/>
  <c r="J6" i="2"/>
  <c r="K6" i="2" s="1"/>
  <c r="L6" i="2" s="1"/>
  <c r="M6" i="2" s="1"/>
  <c r="C3" i="2"/>
  <c r="G243" i="1"/>
  <c r="G222" i="1"/>
  <c r="G205" i="1"/>
  <c r="G195" i="1"/>
  <c r="H195" i="1" s="1"/>
  <c r="I195" i="1" s="1"/>
  <c r="J195" i="1" s="1"/>
  <c r="K195" i="1" s="1"/>
  <c r="L195" i="1" s="1"/>
  <c r="M195" i="1" s="1"/>
  <c r="N195" i="1" s="1"/>
  <c r="G194" i="1"/>
  <c r="H194" i="1" s="1"/>
  <c r="I194" i="1" s="1"/>
  <c r="J194" i="1" s="1"/>
  <c r="K194" i="1" s="1"/>
  <c r="L194" i="1" s="1"/>
  <c r="M194" i="1" s="1"/>
  <c r="N194" i="1" s="1"/>
  <c r="G189" i="1"/>
  <c r="H189" i="1" s="1"/>
  <c r="I189" i="1" s="1"/>
  <c r="J189" i="1" s="1"/>
  <c r="K189" i="1" s="1"/>
  <c r="L189" i="1" s="1"/>
  <c r="M189" i="1" s="1"/>
  <c r="N189" i="1" s="1"/>
  <c r="G188" i="1"/>
  <c r="H188" i="1" s="1"/>
  <c r="I188" i="1" s="1"/>
  <c r="J188" i="1" s="1"/>
  <c r="K188" i="1" s="1"/>
  <c r="L188" i="1" s="1"/>
  <c r="M188" i="1" s="1"/>
  <c r="N188" i="1" s="1"/>
  <c r="G183" i="1"/>
  <c r="H183" i="1" s="1"/>
  <c r="I183" i="1" s="1"/>
  <c r="J183" i="1" s="1"/>
  <c r="K183" i="1" s="1"/>
  <c r="L183" i="1" s="1"/>
  <c r="M183" i="1" s="1"/>
  <c r="N183" i="1" s="1"/>
  <c r="G179" i="1"/>
  <c r="H179" i="1" s="1"/>
  <c r="G174" i="1"/>
  <c r="G173" i="1"/>
  <c r="H173" i="1" s="1"/>
  <c r="G168" i="1"/>
  <c r="G167" i="1"/>
  <c r="H167" i="1" s="1"/>
  <c r="G162" i="1"/>
  <c r="G158" i="1"/>
  <c r="N157" i="1"/>
  <c r="G156" i="1"/>
  <c r="G153" i="1"/>
  <c r="G152" i="1"/>
  <c r="N145" i="1"/>
  <c r="M145" i="1"/>
  <c r="M157" i="1" s="1"/>
  <c r="L145" i="1"/>
  <c r="L157" i="1" s="1"/>
  <c r="K145" i="1"/>
  <c r="K157" i="1" s="1"/>
  <c r="J145" i="1"/>
  <c r="J157" i="1" s="1"/>
  <c r="I145" i="1"/>
  <c r="I157" i="1" s="1"/>
  <c r="H145" i="1"/>
  <c r="H157" i="1" s="1"/>
  <c r="N142" i="1"/>
  <c r="M142" i="1"/>
  <c r="L142" i="1"/>
  <c r="K142" i="1"/>
  <c r="J142" i="1"/>
  <c r="I142" i="1"/>
  <c r="H142" i="1"/>
  <c r="H143" i="1" s="1"/>
  <c r="G139" i="1"/>
  <c r="F139" i="1"/>
  <c r="F136" i="1"/>
  <c r="F135" i="1"/>
  <c r="J134" i="1"/>
  <c r="G134" i="1"/>
  <c r="H134" i="1" s="1"/>
  <c r="I134" i="1" s="1"/>
  <c r="F134" i="1"/>
  <c r="M130" i="1"/>
  <c r="L130" i="1"/>
  <c r="H130" i="1"/>
  <c r="G130" i="1"/>
  <c r="G131" i="1" s="1"/>
  <c r="N128" i="1"/>
  <c r="G128" i="1"/>
  <c r="G119" i="1"/>
  <c r="M115" i="1"/>
  <c r="L115" i="1"/>
  <c r="M114" i="1"/>
  <c r="L114" i="1"/>
  <c r="I114" i="1"/>
  <c r="H114" i="1"/>
  <c r="M111" i="1"/>
  <c r="N111" i="1" s="1"/>
  <c r="G111" i="1"/>
  <c r="N110" i="1"/>
  <c r="M110" i="1"/>
  <c r="L110" i="1"/>
  <c r="K110" i="1"/>
  <c r="J110" i="1"/>
  <c r="I110" i="1"/>
  <c r="H110" i="1"/>
  <c r="H107" i="1"/>
  <c r="G107" i="1"/>
  <c r="N99" i="1"/>
  <c r="M99" i="1"/>
  <c r="L99" i="1"/>
  <c r="K99" i="1"/>
  <c r="J99" i="1"/>
  <c r="I99" i="1"/>
  <c r="H99" i="1"/>
  <c r="G99" i="1"/>
  <c r="G142" i="1" s="1"/>
  <c r="N98" i="1"/>
  <c r="N130" i="1" s="1"/>
  <c r="M98" i="1"/>
  <c r="L98" i="1"/>
  <c r="K98" i="1"/>
  <c r="K130" i="1" s="1"/>
  <c r="J98" i="1"/>
  <c r="J130" i="1" s="1"/>
  <c r="I98" i="1"/>
  <c r="I130" i="1" s="1"/>
  <c r="H98" i="1"/>
  <c r="G98" i="1"/>
  <c r="N97" i="1"/>
  <c r="M97" i="1"/>
  <c r="M129" i="1" s="1"/>
  <c r="L97" i="1"/>
  <c r="K97" i="1"/>
  <c r="J97" i="1"/>
  <c r="J155" i="1" s="1"/>
  <c r="I97" i="1"/>
  <c r="I155" i="1" s="1"/>
  <c r="H97" i="1"/>
  <c r="H155" i="1" s="1"/>
  <c r="G97" i="1"/>
  <c r="G129" i="1" s="1"/>
  <c r="G155" i="1" s="1"/>
  <c r="N96" i="1"/>
  <c r="N153" i="1" s="1"/>
  <c r="M96" i="1"/>
  <c r="M128" i="1" s="1"/>
  <c r="L96" i="1"/>
  <c r="L153" i="1" s="1"/>
  <c r="K96" i="1"/>
  <c r="K153" i="1" s="1"/>
  <c r="J96" i="1"/>
  <c r="J128" i="1" s="1"/>
  <c r="I96" i="1"/>
  <c r="I128" i="1" s="1"/>
  <c r="H96" i="1"/>
  <c r="N93" i="1"/>
  <c r="N115" i="1" s="1"/>
  <c r="M93" i="1"/>
  <c r="L93" i="1"/>
  <c r="K93" i="1"/>
  <c r="K115" i="1" s="1"/>
  <c r="J93" i="1"/>
  <c r="J115" i="1" s="1"/>
  <c r="I93" i="1"/>
  <c r="I115" i="1" s="1"/>
  <c r="H93" i="1"/>
  <c r="H115" i="1" s="1"/>
  <c r="N92" i="1"/>
  <c r="N114" i="1" s="1"/>
  <c r="M92" i="1"/>
  <c r="L92" i="1"/>
  <c r="K92" i="1"/>
  <c r="K114" i="1" s="1"/>
  <c r="J92" i="1"/>
  <c r="J114" i="1" s="1"/>
  <c r="I92" i="1"/>
  <c r="H92" i="1"/>
  <c r="G92" i="1"/>
  <c r="G9" i="3" s="1"/>
  <c r="H89" i="1"/>
  <c r="G89" i="1"/>
  <c r="G88" i="1"/>
  <c r="G124" i="3" s="1"/>
  <c r="I124" i="3" s="1"/>
  <c r="J124" i="3" s="1"/>
  <c r="G85" i="1"/>
  <c r="G84" i="1"/>
  <c r="G75" i="1"/>
  <c r="G110" i="3" s="1"/>
  <c r="G74" i="1"/>
  <c r="G109" i="3" s="1"/>
  <c r="G71" i="1"/>
  <c r="G106" i="3" s="1"/>
  <c r="G70" i="1"/>
  <c r="G105" i="3" s="1"/>
  <c r="G63" i="1"/>
  <c r="G98" i="3" s="1"/>
  <c r="G62" i="1"/>
  <c r="G97" i="3" s="1"/>
  <c r="G59" i="1"/>
  <c r="G94" i="3" s="1"/>
  <c r="G58" i="1"/>
  <c r="G93" i="3" s="1"/>
  <c r="G51" i="1"/>
  <c r="G86" i="3" s="1"/>
  <c r="G50" i="1"/>
  <c r="G47" i="1"/>
  <c r="G82" i="3" s="1"/>
  <c r="G46" i="1"/>
  <c r="G81" i="3" s="1"/>
  <c r="G39" i="1"/>
  <c r="G74" i="3" s="1"/>
  <c r="G38" i="1"/>
  <c r="G73" i="3" s="1"/>
  <c r="G35" i="1"/>
  <c r="G70" i="3" s="1"/>
  <c r="G34" i="1"/>
  <c r="G69" i="3" s="1"/>
  <c r="G27" i="1"/>
  <c r="G62" i="3" s="1"/>
  <c r="G26" i="1"/>
  <c r="G61" i="3" s="1"/>
  <c r="G23" i="1"/>
  <c r="G58" i="3" s="1"/>
  <c r="G22" i="1"/>
  <c r="G57" i="3" s="1"/>
  <c r="G15" i="1"/>
  <c r="G50" i="3" s="1"/>
  <c r="G14" i="1"/>
  <c r="G49" i="3" s="1"/>
  <c r="G121" i="3" s="1"/>
  <c r="G11" i="1"/>
  <c r="G46" i="3" s="1"/>
  <c r="G10" i="1"/>
  <c r="G45" i="3" s="1"/>
  <c r="G5" i="1"/>
  <c r="F6" i="2" s="1"/>
  <c r="G6" i="2" s="1"/>
  <c r="H6" i="2" s="1"/>
  <c r="I6" i="2" s="1"/>
  <c r="E3" i="1"/>
  <c r="G86" i="1" s="1"/>
  <c r="I143" i="1" l="1"/>
  <c r="N43" i="3"/>
  <c r="L128" i="1"/>
  <c r="K134" i="1"/>
  <c r="G226" i="1"/>
  <c r="H162" i="1"/>
  <c r="I179" i="1"/>
  <c r="L29" i="3"/>
  <c r="L89" i="1" s="1"/>
  <c r="L107" i="1" s="1"/>
  <c r="H153" i="1"/>
  <c r="H128" i="1"/>
  <c r="I167" i="1"/>
  <c r="K155" i="1"/>
  <c r="K209" i="1" s="1"/>
  <c r="K213" i="1" s="1"/>
  <c r="K129" i="1"/>
  <c r="G154" i="1"/>
  <c r="H131" i="1"/>
  <c r="H221" i="1"/>
  <c r="I173" i="1"/>
  <c r="L129" i="1"/>
  <c r="L155" i="1"/>
  <c r="L209" i="1" s="1"/>
  <c r="L213" i="1" s="1"/>
  <c r="H5" i="1"/>
  <c r="G209" i="1"/>
  <c r="G213" i="1" s="1"/>
  <c r="G121" i="1"/>
  <c r="H156" i="1"/>
  <c r="H174" i="1"/>
  <c r="G37" i="3"/>
  <c r="J29" i="3"/>
  <c r="J89" i="1" s="1"/>
  <c r="J107" i="1" s="1"/>
  <c r="K29" i="3"/>
  <c r="K89" i="1" s="1"/>
  <c r="K107" i="1" s="1"/>
  <c r="J143" i="1"/>
  <c r="I156" i="1"/>
  <c r="N221" i="1"/>
  <c r="H168" i="1"/>
  <c r="G12" i="1"/>
  <c r="G47" i="3" s="1"/>
  <c r="G24" i="1"/>
  <c r="G59" i="3" s="1"/>
  <c r="G36" i="1"/>
  <c r="G71" i="3" s="1"/>
  <c r="G48" i="1"/>
  <c r="G83" i="3" s="1"/>
  <c r="G60" i="1"/>
  <c r="G95" i="3" s="1"/>
  <c r="G72" i="1"/>
  <c r="G107" i="3" s="1"/>
  <c r="G135" i="1"/>
  <c r="H135" i="1" s="1"/>
  <c r="G199" i="1"/>
  <c r="H199" i="1" s="1"/>
  <c r="I199" i="1" s="1"/>
  <c r="J199" i="1" s="1"/>
  <c r="K199" i="1" s="1"/>
  <c r="L199" i="1" s="1"/>
  <c r="M199" i="1" s="1"/>
  <c r="N199" i="1" s="1"/>
  <c r="G196" i="1"/>
  <c r="H196" i="1" s="1"/>
  <c r="I196" i="1" s="1"/>
  <c r="J196" i="1" s="1"/>
  <c r="K196" i="1" s="1"/>
  <c r="L196" i="1" s="1"/>
  <c r="M196" i="1" s="1"/>
  <c r="N196" i="1" s="1"/>
  <c r="G193" i="1"/>
  <c r="H193" i="1" s="1"/>
  <c r="I193" i="1" s="1"/>
  <c r="J193" i="1" s="1"/>
  <c r="K193" i="1" s="1"/>
  <c r="L193" i="1" s="1"/>
  <c r="M193" i="1" s="1"/>
  <c r="N193" i="1" s="1"/>
  <c r="G190" i="1"/>
  <c r="H190" i="1" s="1"/>
  <c r="I190" i="1" s="1"/>
  <c r="J190" i="1" s="1"/>
  <c r="K190" i="1" s="1"/>
  <c r="L190" i="1" s="1"/>
  <c r="M190" i="1" s="1"/>
  <c r="N190" i="1" s="1"/>
  <c r="G187" i="1"/>
  <c r="H187" i="1" s="1"/>
  <c r="I187" i="1" s="1"/>
  <c r="J187" i="1" s="1"/>
  <c r="K187" i="1" s="1"/>
  <c r="L187" i="1" s="1"/>
  <c r="M187" i="1" s="1"/>
  <c r="N187" i="1" s="1"/>
  <c r="G184" i="1"/>
  <c r="H184" i="1" s="1"/>
  <c r="I184" i="1" s="1"/>
  <c r="J184" i="1" s="1"/>
  <c r="K184" i="1" s="1"/>
  <c r="L184" i="1" s="1"/>
  <c r="M184" i="1" s="1"/>
  <c r="N184" i="1" s="1"/>
  <c r="G178" i="1"/>
  <c r="G175" i="1"/>
  <c r="G172" i="1"/>
  <c r="G169" i="1"/>
  <c r="G166" i="1"/>
  <c r="G163" i="1"/>
  <c r="G157" i="1"/>
  <c r="G221" i="1" s="1"/>
  <c r="G151" i="1"/>
  <c r="H151" i="1" s="1"/>
  <c r="I151" i="1" s="1"/>
  <c r="J151" i="1" s="1"/>
  <c r="K151" i="1" s="1"/>
  <c r="L151" i="1" s="1"/>
  <c r="M151" i="1" s="1"/>
  <c r="N151" i="1" s="1"/>
  <c r="G136" i="1"/>
  <c r="G13" i="1"/>
  <c r="G48" i="3" s="1"/>
  <c r="G120" i="3" s="1"/>
  <c r="G25" i="1"/>
  <c r="G60" i="3" s="1"/>
  <c r="G37" i="1"/>
  <c r="G72" i="3" s="1"/>
  <c r="G49" i="1"/>
  <c r="G84" i="3" s="1"/>
  <c r="G61" i="1"/>
  <c r="G96" i="3" s="1"/>
  <c r="G73" i="1"/>
  <c r="G108" i="3" s="1"/>
  <c r="G87" i="1"/>
  <c r="G123" i="3" s="1"/>
  <c r="G36" i="3" s="1"/>
  <c r="J209" i="1"/>
  <c r="J213" i="1" s="1"/>
  <c r="G113" i="1"/>
  <c r="G116" i="1"/>
  <c r="K128" i="1"/>
  <c r="G16" i="1"/>
  <c r="G51" i="3" s="1"/>
  <c r="G28" i="1"/>
  <c r="G63" i="3" s="1"/>
  <c r="G40" i="1"/>
  <c r="G75" i="3" s="1"/>
  <c r="G52" i="1"/>
  <c r="G87" i="3" s="1"/>
  <c r="G64" i="1"/>
  <c r="G99" i="3" s="1"/>
  <c r="G76" i="1"/>
  <c r="G111" i="3" s="1"/>
  <c r="G118" i="1"/>
  <c r="G164" i="1"/>
  <c r="G170" i="1"/>
  <c r="G176" i="1"/>
  <c r="G185" i="1"/>
  <c r="H185" i="1" s="1"/>
  <c r="I185" i="1" s="1"/>
  <c r="J185" i="1" s="1"/>
  <c r="K185" i="1" s="1"/>
  <c r="L185" i="1" s="1"/>
  <c r="M185" i="1" s="1"/>
  <c r="N185" i="1" s="1"/>
  <c r="G191" i="1"/>
  <c r="H191" i="1" s="1"/>
  <c r="I191" i="1" s="1"/>
  <c r="J191" i="1" s="1"/>
  <c r="K191" i="1" s="1"/>
  <c r="L191" i="1" s="1"/>
  <c r="M191" i="1" s="1"/>
  <c r="N191" i="1" s="1"/>
  <c r="G197" i="1"/>
  <c r="H197" i="1" s="1"/>
  <c r="I197" i="1" s="1"/>
  <c r="J197" i="1" s="1"/>
  <c r="K197" i="1" s="1"/>
  <c r="L197" i="1" s="1"/>
  <c r="M197" i="1" s="1"/>
  <c r="N197" i="1" s="1"/>
  <c r="G247" i="1"/>
  <c r="K43" i="3"/>
  <c r="M29" i="3"/>
  <c r="M89" i="1" s="1"/>
  <c r="M107" i="1" s="1"/>
  <c r="G17" i="1"/>
  <c r="G52" i="3" s="1"/>
  <c r="G29" i="1"/>
  <c r="G64" i="3" s="1"/>
  <c r="G41" i="1"/>
  <c r="G76" i="3" s="1"/>
  <c r="G53" i="1"/>
  <c r="G88" i="3" s="1"/>
  <c r="G65" i="1"/>
  <c r="G100" i="3" s="1"/>
  <c r="G77" i="1"/>
  <c r="G112" i="3" s="1"/>
  <c r="N155" i="1"/>
  <c r="N209" i="1" s="1"/>
  <c r="N213" i="1" s="1"/>
  <c r="N129" i="1"/>
  <c r="G112" i="1"/>
  <c r="G115" i="1"/>
  <c r="H129" i="1"/>
  <c r="I153" i="1"/>
  <c r="L43" i="3"/>
  <c r="N29" i="3"/>
  <c r="N89" i="1" s="1"/>
  <c r="N107" i="1" s="1"/>
  <c r="G18" i="1"/>
  <c r="G53" i="3" s="1"/>
  <c r="G30" i="1"/>
  <c r="G65" i="3" s="1"/>
  <c r="G42" i="1"/>
  <c r="G77" i="3" s="1"/>
  <c r="G54" i="1"/>
  <c r="G89" i="3" s="1"/>
  <c r="G66" i="1"/>
  <c r="G101" i="3" s="1"/>
  <c r="G78" i="1"/>
  <c r="G113" i="3" s="1"/>
  <c r="G110" i="1"/>
  <c r="G22" i="3" s="1"/>
  <c r="I129" i="1"/>
  <c r="J153" i="1"/>
  <c r="G19" i="1"/>
  <c r="G54" i="3" s="1"/>
  <c r="G31" i="1"/>
  <c r="G66" i="3" s="1"/>
  <c r="G43" i="1"/>
  <c r="G78" i="3" s="1"/>
  <c r="G55" i="1"/>
  <c r="G90" i="3" s="1"/>
  <c r="G67" i="1"/>
  <c r="G102" i="3" s="1"/>
  <c r="G79" i="1"/>
  <c r="G114" i="3" s="1"/>
  <c r="G93" i="1"/>
  <c r="G10" i="3" s="1"/>
  <c r="J129" i="1"/>
  <c r="G20" i="1"/>
  <c r="G55" i="3" s="1"/>
  <c r="G32" i="1"/>
  <c r="G67" i="3" s="1"/>
  <c r="G44" i="1"/>
  <c r="G79" i="3" s="1"/>
  <c r="G56" i="1"/>
  <c r="G91" i="3" s="1"/>
  <c r="G68" i="1"/>
  <c r="G103" i="3" s="1"/>
  <c r="G80" i="1"/>
  <c r="G115" i="3" s="1"/>
  <c r="G117" i="1"/>
  <c r="G137" i="1"/>
  <c r="G145" i="1"/>
  <c r="G17" i="3" s="1"/>
  <c r="M155" i="1"/>
  <c r="M209" i="1" s="1"/>
  <c r="M213" i="1" s="1"/>
  <c r="G21" i="1"/>
  <c r="G56" i="3" s="1"/>
  <c r="G33" i="1"/>
  <c r="G68" i="3" s="1"/>
  <c r="G122" i="3" s="1"/>
  <c r="G45" i="1"/>
  <c r="G80" i="3" s="1"/>
  <c r="G57" i="1"/>
  <c r="G92" i="3" s="1"/>
  <c r="G69" i="1"/>
  <c r="G104" i="3" s="1"/>
  <c r="G81" i="1"/>
  <c r="G117" i="3" s="1"/>
  <c r="N207" i="1"/>
  <c r="G114" i="1"/>
  <c r="M153" i="1"/>
  <c r="G165" i="1"/>
  <c r="G171" i="1"/>
  <c r="G177" i="1"/>
  <c r="G186" i="1"/>
  <c r="H186" i="1" s="1"/>
  <c r="I186" i="1" s="1"/>
  <c r="J186" i="1" s="1"/>
  <c r="K186" i="1" s="1"/>
  <c r="L186" i="1" s="1"/>
  <c r="M186" i="1" s="1"/>
  <c r="N186" i="1" s="1"/>
  <c r="G192" i="1"/>
  <c r="H192" i="1" s="1"/>
  <c r="I192" i="1" s="1"/>
  <c r="J192" i="1" s="1"/>
  <c r="K192" i="1" s="1"/>
  <c r="L192" i="1" s="1"/>
  <c r="M192" i="1" s="1"/>
  <c r="N192" i="1" s="1"/>
  <c r="G198" i="1"/>
  <c r="G242" i="1" l="1"/>
  <c r="H178" i="1"/>
  <c r="H226" i="1"/>
  <c r="I162" i="1"/>
  <c r="G29" i="3"/>
  <c r="G31" i="3" s="1"/>
  <c r="G35" i="3"/>
  <c r="G27" i="3" s="1"/>
  <c r="J179" i="1"/>
  <c r="I174" i="1"/>
  <c r="L221" i="1"/>
  <c r="J167" i="1"/>
  <c r="N211" i="1"/>
  <c r="N218" i="1"/>
  <c r="H117" i="1"/>
  <c r="I207" i="1"/>
  <c r="M43" i="3"/>
  <c r="J221" i="1"/>
  <c r="I209" i="1"/>
  <c r="I213" i="1" s="1"/>
  <c r="J207" i="1"/>
  <c r="G220" i="1"/>
  <c r="H198" i="1"/>
  <c r="I198" i="1" s="1"/>
  <c r="J198" i="1" s="1"/>
  <c r="K198" i="1" s="1"/>
  <c r="L198" i="1" s="1"/>
  <c r="M198" i="1" s="1"/>
  <c r="N198" i="1" s="1"/>
  <c r="H112" i="1"/>
  <c r="H113" i="1"/>
  <c r="I168" i="1"/>
  <c r="H220" i="1"/>
  <c r="K207" i="1"/>
  <c r="H172" i="1"/>
  <c r="H175" i="1"/>
  <c r="F10" i="2"/>
  <c r="G256" i="1"/>
  <c r="J173" i="1"/>
  <c r="G207" i="1"/>
  <c r="L134" i="1"/>
  <c r="G241" i="1"/>
  <c r="H177" i="1"/>
  <c r="M221" i="1"/>
  <c r="I5" i="1"/>
  <c r="H158" i="1"/>
  <c r="H222" i="1" s="1"/>
  <c r="H243" i="1" s="1"/>
  <c r="I131" i="1"/>
  <c r="H154" i="1"/>
  <c r="H208" i="1" s="1"/>
  <c r="H171" i="1"/>
  <c r="H165" i="1"/>
  <c r="G229" i="1"/>
  <c r="H176" i="1"/>
  <c r="H163" i="1"/>
  <c r="I135" i="1"/>
  <c r="H136" i="1"/>
  <c r="I220" i="1"/>
  <c r="H209" i="1"/>
  <c r="H213" i="1" s="1"/>
  <c r="G208" i="1"/>
  <c r="H207" i="1"/>
  <c r="G230" i="1"/>
  <c r="H166" i="1"/>
  <c r="K143" i="1"/>
  <c r="J156" i="1"/>
  <c r="J220" i="1" s="1"/>
  <c r="I221" i="1"/>
  <c r="G206" i="1"/>
  <c r="M207" i="1"/>
  <c r="H170" i="1"/>
  <c r="G234" i="1"/>
  <c r="H137" i="1"/>
  <c r="H164" i="1"/>
  <c r="G228" i="1"/>
  <c r="H169" i="1"/>
  <c r="K221" i="1"/>
  <c r="L207" i="1"/>
  <c r="J168" i="1" l="1"/>
  <c r="K211" i="1"/>
  <c r="K218" i="1"/>
  <c r="I171" i="1"/>
  <c r="I112" i="1"/>
  <c r="I113" i="1"/>
  <c r="H116" i="1"/>
  <c r="H118" i="1" s="1"/>
  <c r="H119" i="1" s="1"/>
  <c r="H121" i="1" s="1"/>
  <c r="J174" i="1"/>
  <c r="H230" i="1"/>
  <c r="I166" i="1"/>
  <c r="H247" i="1"/>
  <c r="H217" i="1"/>
  <c r="H238" i="1" s="1"/>
  <c r="H211" i="1"/>
  <c r="H232" i="1" s="1"/>
  <c r="H218" i="1"/>
  <c r="H239" i="1" s="1"/>
  <c r="I170" i="1"/>
  <c r="H234" i="1"/>
  <c r="M218" i="1"/>
  <c r="M211" i="1"/>
  <c r="H219" i="1"/>
  <c r="H212" i="1"/>
  <c r="J131" i="1"/>
  <c r="I154" i="1"/>
  <c r="I208" i="1" s="1"/>
  <c r="I217" i="1" s="1"/>
  <c r="I238" i="1" s="1"/>
  <c r="I226" i="1"/>
  <c r="J162" i="1"/>
  <c r="M134" i="1"/>
  <c r="G217" i="1"/>
  <c r="G238" i="1" s="1"/>
  <c r="G211" i="1"/>
  <c r="G232" i="1" s="1"/>
  <c r="G218" i="1"/>
  <c r="G239" i="1" s="1"/>
  <c r="I175" i="1"/>
  <c r="I164" i="1"/>
  <c r="H228" i="1"/>
  <c r="H229" i="1"/>
  <c r="I165" i="1"/>
  <c r="K179" i="1"/>
  <c r="K173" i="1"/>
  <c r="L211" i="1"/>
  <c r="L218" i="1"/>
  <c r="J135" i="1"/>
  <c r="I136" i="1"/>
  <c r="I137" i="1" s="1"/>
  <c r="J5" i="1"/>
  <c r="I158" i="1"/>
  <c r="I222" i="1" s="1"/>
  <c r="I243" i="1" s="1"/>
  <c r="J218" i="1"/>
  <c r="J211" i="1"/>
  <c r="H242" i="1"/>
  <c r="I178" i="1"/>
  <c r="L143" i="1"/>
  <c r="K156" i="1"/>
  <c r="K220" i="1" s="1"/>
  <c r="G219" i="1"/>
  <c r="G240" i="1" s="1"/>
  <c r="G212" i="1"/>
  <c r="G233" i="1" s="1"/>
  <c r="I172" i="1"/>
  <c r="I176" i="1"/>
  <c r="H240" i="1"/>
  <c r="I211" i="1"/>
  <c r="I232" i="1" s="1"/>
  <c r="I218" i="1"/>
  <c r="H152" i="1"/>
  <c r="H206" i="1" s="1"/>
  <c r="H139" i="1"/>
  <c r="G215" i="1"/>
  <c r="G236" i="1" s="1"/>
  <c r="G214" i="1"/>
  <c r="G235" i="1" s="1"/>
  <c r="G216" i="1"/>
  <c r="G237" i="1" s="1"/>
  <c r="G210" i="1"/>
  <c r="G231" i="1" s="1"/>
  <c r="H227" i="1"/>
  <c r="I163" i="1"/>
  <c r="H233" i="1"/>
  <c r="I169" i="1"/>
  <c r="G227" i="1"/>
  <c r="H241" i="1"/>
  <c r="I177" i="1"/>
  <c r="K167" i="1"/>
  <c r="G10" i="2" l="1"/>
  <c r="H256" i="1"/>
  <c r="I247" i="1"/>
  <c r="K174" i="1"/>
  <c r="J170" i="1"/>
  <c r="I234" i="1"/>
  <c r="J112" i="1"/>
  <c r="I116" i="1"/>
  <c r="J164" i="1"/>
  <c r="I228" i="1"/>
  <c r="I212" i="1"/>
  <c r="I233" i="1" s="1"/>
  <c r="I219" i="1"/>
  <c r="I240" i="1" s="1"/>
  <c r="J154" i="1"/>
  <c r="J208" i="1" s="1"/>
  <c r="K131" i="1"/>
  <c r="I241" i="1"/>
  <c r="J177" i="1"/>
  <c r="M143" i="1"/>
  <c r="L156" i="1"/>
  <c r="L220" i="1" s="1"/>
  <c r="N134" i="1"/>
  <c r="J163" i="1"/>
  <c r="I229" i="1"/>
  <c r="J165" i="1"/>
  <c r="K162" i="1"/>
  <c r="J226" i="1"/>
  <c r="I139" i="1"/>
  <c r="I152" i="1"/>
  <c r="I206" i="1" s="1"/>
  <c r="J158" i="1"/>
  <c r="J222" i="1" s="1"/>
  <c r="J243" i="1" s="1"/>
  <c r="K5" i="1"/>
  <c r="K135" i="1"/>
  <c r="J136" i="1"/>
  <c r="J137" i="1" s="1"/>
  <c r="J175" i="1"/>
  <c r="I239" i="1"/>
  <c r="L167" i="1"/>
  <c r="K168" i="1"/>
  <c r="J232" i="1"/>
  <c r="J169" i="1"/>
  <c r="L179" i="1"/>
  <c r="I117" i="1"/>
  <c r="I118" i="1" s="1"/>
  <c r="J176" i="1"/>
  <c r="J172" i="1"/>
  <c r="J171" i="1"/>
  <c r="H215" i="1"/>
  <c r="H236" i="1" s="1"/>
  <c r="H216" i="1"/>
  <c r="H237" i="1" s="1"/>
  <c r="H214" i="1"/>
  <c r="H235" i="1" s="1"/>
  <c r="H210" i="1"/>
  <c r="H231" i="1" s="1"/>
  <c r="H245" i="1" s="1"/>
  <c r="H246" i="1" s="1"/>
  <c r="H248" i="1" s="1"/>
  <c r="H257" i="1" s="1"/>
  <c r="G12" i="2" s="1"/>
  <c r="J178" i="1"/>
  <c r="I242" i="1"/>
  <c r="J166" i="1"/>
  <c r="I230" i="1"/>
  <c r="G245" i="1"/>
  <c r="G246" i="1" s="1"/>
  <c r="G248" i="1" s="1"/>
  <c r="G257" i="1" s="1"/>
  <c r="L173" i="1"/>
  <c r="J247" i="1" l="1"/>
  <c r="J117" i="1"/>
  <c r="I119" i="1"/>
  <c r="I121" i="1" s="1"/>
  <c r="K112" i="1"/>
  <c r="K113" i="1"/>
  <c r="J116" i="1"/>
  <c r="J118" i="1" s="1"/>
  <c r="N143" i="1"/>
  <c r="N156" i="1" s="1"/>
  <c r="N220" i="1" s="1"/>
  <c r="M156" i="1"/>
  <c r="M220" i="1" s="1"/>
  <c r="M179" i="1"/>
  <c r="K177" i="1"/>
  <c r="J241" i="1"/>
  <c r="L168" i="1"/>
  <c r="K232" i="1"/>
  <c r="M173" i="1"/>
  <c r="L162" i="1"/>
  <c r="K226" i="1"/>
  <c r="K172" i="1"/>
  <c r="K158" i="1"/>
  <c r="K222" i="1" s="1"/>
  <c r="K243" i="1" s="1"/>
  <c r="L5" i="1"/>
  <c r="I214" i="1"/>
  <c r="I235" i="1" s="1"/>
  <c r="I215" i="1"/>
  <c r="I236" i="1" s="1"/>
  <c r="I216" i="1"/>
  <c r="I237" i="1" s="1"/>
  <c r="I210" i="1"/>
  <c r="I231" i="1" s="1"/>
  <c r="K170" i="1"/>
  <c r="J234" i="1"/>
  <c r="F12" i="2"/>
  <c r="G258" i="1"/>
  <c r="G259" i="1" s="1"/>
  <c r="G261" i="1"/>
  <c r="K165" i="1"/>
  <c r="J229" i="1"/>
  <c r="J230" i="1"/>
  <c r="K166" i="1"/>
  <c r="K176" i="1"/>
  <c r="J239" i="1"/>
  <c r="K175" i="1"/>
  <c r="I227" i="1"/>
  <c r="I245" i="1" s="1"/>
  <c r="I246" i="1" s="1"/>
  <c r="I248" i="1" s="1"/>
  <c r="I257" i="1" s="1"/>
  <c r="H12" i="2" s="1"/>
  <c r="J113" i="1"/>
  <c r="K169" i="1"/>
  <c r="K171" i="1"/>
  <c r="L131" i="1"/>
  <c r="K154" i="1"/>
  <c r="K208" i="1" s="1"/>
  <c r="J212" i="1"/>
  <c r="J233" i="1" s="1"/>
  <c r="J219" i="1"/>
  <c r="J240" i="1" s="1"/>
  <c r="J217" i="1"/>
  <c r="J238" i="1" s="1"/>
  <c r="L174" i="1"/>
  <c r="M167" i="1"/>
  <c r="K163" i="1"/>
  <c r="K164" i="1"/>
  <c r="J228" i="1"/>
  <c r="H261" i="1"/>
  <c r="H258" i="1"/>
  <c r="H259" i="1" s="1"/>
  <c r="J242" i="1"/>
  <c r="K178" i="1"/>
  <c r="L135" i="1"/>
  <c r="K136" i="1"/>
  <c r="K137" i="1" s="1"/>
  <c r="G14" i="2"/>
  <c r="G16" i="2"/>
  <c r="G22" i="2" s="1"/>
  <c r="K247" i="1" l="1"/>
  <c r="K117" i="1"/>
  <c r="N167" i="1"/>
  <c r="M162" i="1"/>
  <c r="L226" i="1"/>
  <c r="K234" i="1"/>
  <c r="L170" i="1"/>
  <c r="M174" i="1"/>
  <c r="K239" i="1"/>
  <c r="L175" i="1"/>
  <c r="N173" i="1"/>
  <c r="N179" i="1"/>
  <c r="K228" i="1"/>
  <c r="L164" i="1"/>
  <c r="K227" i="1"/>
  <c r="L163" i="1"/>
  <c r="L172" i="1"/>
  <c r="J152" i="1"/>
  <c r="J206" i="1" s="1"/>
  <c r="J139" i="1"/>
  <c r="J119" i="1"/>
  <c r="J121" i="1" s="1"/>
  <c r="J256" i="1" s="1"/>
  <c r="K152" i="1"/>
  <c r="K206" i="1" s="1"/>
  <c r="K139" i="1"/>
  <c r="L171" i="1"/>
  <c r="K229" i="1"/>
  <c r="L165" i="1"/>
  <c r="L169" i="1"/>
  <c r="F14" i="2"/>
  <c r="F16" i="2"/>
  <c r="M135" i="1"/>
  <c r="L136" i="1"/>
  <c r="L137" i="1" s="1"/>
  <c r="L112" i="1"/>
  <c r="K116" i="1"/>
  <c r="K118" i="1" s="1"/>
  <c r="K242" i="1"/>
  <c r="L178" i="1"/>
  <c r="H10" i="2"/>
  <c r="I256" i="1"/>
  <c r="L176" i="1"/>
  <c r="M168" i="1"/>
  <c r="L232" i="1"/>
  <c r="K219" i="1"/>
  <c r="K240" i="1" s="1"/>
  <c r="K212" i="1"/>
  <c r="K233" i="1" s="1"/>
  <c r="K217" i="1"/>
  <c r="K238" i="1" s="1"/>
  <c r="K230" i="1"/>
  <c r="L166" i="1"/>
  <c r="M131" i="1"/>
  <c r="L154" i="1"/>
  <c r="L208" i="1" s="1"/>
  <c r="M5" i="1"/>
  <c r="L158" i="1"/>
  <c r="L222" i="1" s="1"/>
  <c r="L243" i="1" s="1"/>
  <c r="K241" i="1"/>
  <c r="L177" i="1"/>
  <c r="L117" i="1" l="1"/>
  <c r="K119" i="1"/>
  <c r="K121" i="1" s="1"/>
  <c r="K256" i="1" s="1"/>
  <c r="L247" i="1"/>
  <c r="I258" i="1"/>
  <c r="I259" i="1" s="1"/>
  <c r="I261" i="1"/>
  <c r="N174" i="1"/>
  <c r="M163" i="1"/>
  <c r="N5" i="1"/>
  <c r="N158" i="1" s="1"/>
  <c r="N222" i="1" s="1"/>
  <c r="N243" i="1" s="1"/>
  <c r="M158" i="1"/>
  <c r="M222" i="1" s="1"/>
  <c r="M243" i="1" s="1"/>
  <c r="L219" i="1"/>
  <c r="L212" i="1"/>
  <c r="L233" i="1" s="1"/>
  <c r="L217" i="1"/>
  <c r="L238" i="1" s="1"/>
  <c r="H16" i="2"/>
  <c r="H22" i="2" s="1"/>
  <c r="H14" i="2"/>
  <c r="M165" i="1"/>
  <c r="L229" i="1"/>
  <c r="N131" i="1"/>
  <c r="N154" i="1" s="1"/>
  <c r="N208" i="1" s="1"/>
  <c r="M154" i="1"/>
  <c r="M208" i="1" s="1"/>
  <c r="L242" i="1"/>
  <c r="M178" i="1"/>
  <c r="L234" i="1"/>
  <c r="M170" i="1"/>
  <c r="L230" i="1"/>
  <c r="M166" i="1"/>
  <c r="M171" i="1"/>
  <c r="L228" i="1"/>
  <c r="M164" i="1"/>
  <c r="M112" i="1"/>
  <c r="L116" i="1"/>
  <c r="L118" i="1" s="1"/>
  <c r="N162" i="1"/>
  <c r="N226" i="1" s="1"/>
  <c r="M226" i="1"/>
  <c r="L113" i="1"/>
  <c r="K215" i="1"/>
  <c r="K236" i="1" s="1"/>
  <c r="K214" i="1"/>
  <c r="K235" i="1" s="1"/>
  <c r="K216" i="1"/>
  <c r="K237" i="1" s="1"/>
  <c r="K210" i="1"/>
  <c r="K231" i="1" s="1"/>
  <c r="K245" i="1" s="1"/>
  <c r="K246" i="1" s="1"/>
  <c r="K248" i="1" s="1"/>
  <c r="K257" i="1" s="1"/>
  <c r="J12" i="2" s="1"/>
  <c r="N135" i="1"/>
  <c r="N136" i="1" s="1"/>
  <c r="M136" i="1"/>
  <c r="M137" i="1" s="1"/>
  <c r="L241" i="1"/>
  <c r="M177" i="1"/>
  <c r="N168" i="1"/>
  <c r="N232" i="1" s="1"/>
  <c r="M232" i="1"/>
  <c r="F22" i="2"/>
  <c r="H18" i="2"/>
  <c r="H24" i="2" s="1"/>
  <c r="L239" i="1"/>
  <c r="M175" i="1"/>
  <c r="L240" i="1"/>
  <c r="M176" i="1"/>
  <c r="J215" i="1"/>
  <c r="J236" i="1" s="1"/>
  <c r="J216" i="1"/>
  <c r="J237" i="1" s="1"/>
  <c r="J210" i="1"/>
  <c r="J231" i="1" s="1"/>
  <c r="J214" i="1"/>
  <c r="J235" i="1" s="1"/>
  <c r="J227" i="1"/>
  <c r="M169" i="1"/>
  <c r="M172" i="1"/>
  <c r="M117" i="1" l="1"/>
  <c r="N137" i="1"/>
  <c r="N247" i="1" s="1"/>
  <c r="M247" i="1"/>
  <c r="N219" i="1"/>
  <c r="N212" i="1"/>
  <c r="N217" i="1"/>
  <c r="N238" i="1" s="1"/>
  <c r="N163" i="1"/>
  <c r="N164" i="1"/>
  <c r="N228" i="1" s="1"/>
  <c r="M228" i="1"/>
  <c r="N171" i="1"/>
  <c r="J245" i="1"/>
  <c r="J246" i="1" s="1"/>
  <c r="J248" i="1" s="1"/>
  <c r="J257" i="1" s="1"/>
  <c r="J10" i="2"/>
  <c r="J14" i="2" s="1"/>
  <c r="J16" i="2" s="1"/>
  <c r="N169" i="1"/>
  <c r="N233" i="1" s="1"/>
  <c r="N165" i="1"/>
  <c r="N229" i="1" s="1"/>
  <c r="M229" i="1"/>
  <c r="N177" i="1"/>
  <c r="N241" i="1" s="1"/>
  <c r="M241" i="1"/>
  <c r="M230" i="1"/>
  <c r="N166" i="1"/>
  <c r="N230" i="1" s="1"/>
  <c r="M242" i="1"/>
  <c r="N178" i="1"/>
  <c r="N242" i="1" s="1"/>
  <c r="M239" i="1"/>
  <c r="N175" i="1"/>
  <c r="N239" i="1" s="1"/>
  <c r="L139" i="1"/>
  <c r="L152" i="1"/>
  <c r="L206" i="1" s="1"/>
  <c r="L119" i="1"/>
  <c r="L121" i="1" s="1"/>
  <c r="L256" i="1" s="1"/>
  <c r="K261" i="1"/>
  <c r="K258" i="1"/>
  <c r="K259" i="1" s="1"/>
  <c r="N112" i="1"/>
  <c r="N116" i="1" s="1"/>
  <c r="M116" i="1"/>
  <c r="M118" i="1" s="1"/>
  <c r="M113" i="1"/>
  <c r="N170" i="1"/>
  <c r="N234" i="1" s="1"/>
  <c r="M234" i="1"/>
  <c r="N176" i="1"/>
  <c r="N240" i="1" s="1"/>
  <c r="M212" i="1"/>
  <c r="M233" i="1" s="1"/>
  <c r="M219" i="1"/>
  <c r="M240" i="1" s="1"/>
  <c r="M217" i="1"/>
  <c r="M238" i="1" s="1"/>
  <c r="N172" i="1"/>
  <c r="N117" i="1" l="1"/>
  <c r="N118" i="1" s="1"/>
  <c r="J22" i="2"/>
  <c r="L215" i="1"/>
  <c r="L236" i="1" s="1"/>
  <c r="L216" i="1"/>
  <c r="L237" i="1" s="1"/>
  <c r="L214" i="1"/>
  <c r="L235" i="1" s="1"/>
  <c r="L210" i="1"/>
  <c r="L231" i="1" s="1"/>
  <c r="L227" i="1"/>
  <c r="N113" i="1"/>
  <c r="M139" i="1"/>
  <c r="M119" i="1"/>
  <c r="M121" i="1" s="1"/>
  <c r="M256" i="1" s="1"/>
  <c r="M152" i="1"/>
  <c r="M206" i="1" s="1"/>
  <c r="I12" i="2"/>
  <c r="J258" i="1"/>
  <c r="J259" i="1" s="1"/>
  <c r="J261" i="1"/>
  <c r="N152" i="1" l="1"/>
  <c r="N206" i="1" s="1"/>
  <c r="N139" i="1"/>
  <c r="N119" i="1"/>
  <c r="N121" i="1" s="1"/>
  <c r="N256" i="1" s="1"/>
  <c r="I10" i="2"/>
  <c r="I14" i="2" s="1"/>
  <c r="I16" i="2" s="1"/>
  <c r="L245" i="1"/>
  <c r="L246" i="1" s="1"/>
  <c r="L248" i="1" s="1"/>
  <c r="L257" i="1" s="1"/>
  <c r="M215" i="1"/>
  <c r="M236" i="1" s="1"/>
  <c r="M216" i="1"/>
  <c r="M237" i="1" s="1"/>
  <c r="M210" i="1"/>
  <c r="M231" i="1" s="1"/>
  <c r="M214" i="1"/>
  <c r="M235" i="1" s="1"/>
  <c r="M227" i="1"/>
  <c r="I22" i="2" l="1"/>
  <c r="I18" i="2"/>
  <c r="I24" i="2" s="1"/>
  <c r="J18" i="2"/>
  <c r="J24" i="2" s="1"/>
  <c r="M245" i="1"/>
  <c r="M246" i="1" s="1"/>
  <c r="M248" i="1" s="1"/>
  <c r="M257" i="1" s="1"/>
  <c r="K12" i="2"/>
  <c r="L261" i="1"/>
  <c r="L258" i="1"/>
  <c r="L259" i="1" s="1"/>
  <c r="N216" i="1"/>
  <c r="N237" i="1" s="1"/>
  <c r="N210" i="1"/>
  <c r="N231" i="1" s="1"/>
  <c r="N215" i="1"/>
  <c r="N236" i="1" s="1"/>
  <c r="N214" i="1"/>
  <c r="N235" i="1" s="1"/>
  <c r="N227" i="1"/>
  <c r="L12" i="2" l="1"/>
  <c r="M258" i="1"/>
  <c r="M259" i="1" s="1"/>
  <c r="M261" i="1"/>
  <c r="K10" i="2"/>
  <c r="K14" i="2" s="1"/>
  <c r="K16" i="2" s="1"/>
  <c r="N245" i="1"/>
  <c r="N246" i="1" s="1"/>
  <c r="N248" i="1" s="1"/>
  <c r="N257" i="1" s="1"/>
  <c r="K18" i="2" l="1"/>
  <c r="K24" i="2" s="1"/>
  <c r="K22" i="2"/>
  <c r="M12" i="2"/>
  <c r="N258" i="1"/>
  <c r="N259" i="1" s="1"/>
  <c r="N261" i="1"/>
  <c r="L10" i="2"/>
  <c r="L14" i="2" s="1"/>
  <c r="L16" i="2" s="1"/>
  <c r="L18" i="2" l="1"/>
  <c r="L24" i="2" s="1"/>
  <c r="L22" i="2"/>
  <c r="M10" i="2"/>
  <c r="M14" i="2" s="1"/>
  <c r="M16" i="2" s="1"/>
  <c r="M18" i="2" l="1"/>
  <c r="M24" i="2" s="1"/>
  <c r="M22" i="2"/>
</calcChain>
</file>

<file path=xl/sharedStrings.xml><?xml version="1.0" encoding="utf-8"?>
<sst xmlns="http://schemas.openxmlformats.org/spreadsheetml/2006/main" count="517" uniqueCount="269">
  <si>
    <t>Benchmarking Calculations for LDC Forecasting</t>
  </si>
  <si>
    <t>Used to populate the drop down box</t>
  </si>
  <si>
    <t>Selected LDC from the Model Inputs Worksheet:</t>
  </si>
  <si>
    <t xml:space="preserve">  Click to Choose a Distributor</t>
  </si>
  <si>
    <t>Alectra Utilities Corporation</t>
  </si>
  <si>
    <t>Algoma Power Inc.</t>
  </si>
  <si>
    <t>Atikokan Hydro Inc.</t>
  </si>
  <si>
    <t>Bluewater Power Distribution Corporation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</si>
  <si>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</si>
  <si>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</si>
  <si>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</si>
  <si>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</si>
  <si>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</si>
  <si>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</si>
  <si>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Elexicon Energy Inc.</t>
  </si>
  <si>
    <t>Entegrus Powerlines Inc.</t>
  </si>
  <si>
    <t>ENWIN Utilities Ltd.</t>
  </si>
  <si>
    <t>EPCOR Electricity Distribution Ontario Inc.</t>
  </si>
  <si>
    <t>ERTH Power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</si>
  <si>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</si>
  <si>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</si>
  <si>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</si>
  <si>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</si>
  <si>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</si>
  <si>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</si>
  <si>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</si>
  <si>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</si>
  <si>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</si>
  <si>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</si>
  <si>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</si>
  <si>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Innpower Corporation</t>
  </si>
  <si>
    <t>Kingston Hydro Corporation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</si>
  <si>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</si>
  <si>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</si>
  <si>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</si>
  <si>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</si>
  <si>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</si>
  <si>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</si>
  <si>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</si>
  <si>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</si>
  <si>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</si>
  <si>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</si>
  <si>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</si>
  <si>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Oshawa PUC Networks Inc.</t>
  </si>
  <si>
    <t>Ottawa River Power Corporation</t>
  </si>
  <si>
    <t>PUC Distribution Inc.</t>
  </si>
  <si>
    <t>Renfrew Hydro Inc.</t>
  </si>
  <si>
    <t>Rideau St. Lawrence Distribution Inc.</t>
  </si>
  <si>
    <t>Sioux Lookout Hydro Inc.</t>
  </si>
  <si>
    <t>Synergy North Corporation</t>
  </si>
  <si>
    <t>Tillsonburg Hydro Inc.</t>
  </si>
  <si>
    <t>Toronto Hydro-Electric System Limited</t>
  </si>
  <si>
    <t>Wasaga Distribution Inc.</t>
  </si>
  <si>
    <t>Welland Hydro-Electric System Corp.</t>
  </si>
  <si>
    <t>Wellington North Power Inc.</t>
  </si>
  <si>
    <t>Westario Power Inc.</t>
  </si>
  <si>
    <t>Enova Power Corp.</t>
  </si>
  <si>
    <t>GrandBridge Energy Inc.</t>
  </si>
  <si>
    <t>Forecasted Values</t>
  </si>
  <si>
    <t>Line Reference Number</t>
  </si>
  <si>
    <t>Row Number on 2.1.7</t>
  </si>
  <si>
    <t>Account</t>
  </si>
  <si>
    <t>Data Item Number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</si>
  <si>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</si>
  <si>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</si>
  <si>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</si>
  <si>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</si>
  <si>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</si>
  <si>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</si>
  <si>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</si>
  <si>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</si>
  <si>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</si>
  <si>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</si>
  <si>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</si>
  <si>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</si>
  <si>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</si>
  <si>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</si>
  <si>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</si>
  <si>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</si>
  <si>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</si>
  <si>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</si>
  <si>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</si>
  <si>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</si>
  <si>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</si>
  <si>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</si>
  <si>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</si>
  <si>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</si>
  <si>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</si>
  <si>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</si>
  <si>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</si>
  <si>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</si>
  <si>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</si>
  <si>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</si>
  <si>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</si>
  <si>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</si>
  <si>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</si>
  <si>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</si>
  <si>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</si>
  <si>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</si>
  <si>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</si>
  <si>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</si>
  <si>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</si>
  <si>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</si>
  <si>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</si>
  <si>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</si>
  <si>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</si>
  <si>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</si>
  <si>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</si>
  <si>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</si>
  <si>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</si>
  <si>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</si>
  <si>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</si>
  <si>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</si>
  <si>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</si>
  <si>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</si>
  <si>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</si>
  <si>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</si>
  <si>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</si>
  <si>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</si>
  <si>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</si>
  <si>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</si>
  <si>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</si>
  <si>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</si>
  <si>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</si>
  <si>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</si>
  <si>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</si>
  <si>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</si>
  <si>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</si>
  <si>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</si>
  <si>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</si>
  <si>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</si>
  <si>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</si>
  <si>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</si>
  <si>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</si>
  <si>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</si>
  <si>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</si>
  <si>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</si>
  <si>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</si>
  <si>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</si>
  <si>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</si>
  <si>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</si>
  <si>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</si>
  <si>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</si>
  <si>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</si>
  <si>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</si>
  <si>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</si>
  <si>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</si>
  <si>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</si>
  <si>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</si>
  <si>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</si>
  <si>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</si>
  <si>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</si>
  <si>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</si>
  <si>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</si>
  <si>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</si>
  <si>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</si>
  <si>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</si>
  <si>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</si>
  <si>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</si>
  <si>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</si>
  <si>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</si>
  <si>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</si>
  <si>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</si>
  <si>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</si>
  <si>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</si>
  <si>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</si>
  <si>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</si>
  <si>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</si>
  <si>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</si>
  <si>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</si>
  <si>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Average Hourly Earnings  [70%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</si>
  <si>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</si>
  <si>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</si>
  <si>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</si>
  <si>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</si>
  <si>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</si>
  <si>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2002-2023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</si>
  <si>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</si>
  <si>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</si>
  <si>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</si>
  <si>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</si>
  <si>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Constant</t>
  </si>
  <si>
    <t>Capital Price / OM&amp;A Price (WK)</t>
  </si>
  <si>
    <t>Customers (Y1)</t>
  </si>
  <si>
    <t>Capacity (Y2)</t>
  </si>
  <si>
    <t>Deliveries (Y3)</t>
  </si>
  <si>
    <t>Average Line Length</t>
  </si>
  <si>
    <t>Customers Added in last 10 years</t>
  </si>
  <si>
    <t>Trend</t>
  </si>
  <si>
    <t>Company-Specific Parameter Estimates*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</si>
  <si>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</si>
  <si>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</si>
  <si>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</si>
  <si>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</si>
  <si>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</si>
  <si>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</si>
  <si>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</si>
  <si>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</si>
  <si>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</si>
  <si>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</si>
  <si>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Sample Mean Values</t>
  </si>
  <si>
    <t>Deliveries (Y3</t>
  </si>
  <si>
    <t>Distributor Values Logged and Mean Scaled (where applicable)</t>
  </si>
  <si>
    <t>Product of the Parameter and the Logged, Mean Scaled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</si>
  <si>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</si>
  <si>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</si>
  <si>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</si>
  <si>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</si>
  <si>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</si>
  <si>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</si>
  <si>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</si>
  <si>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</si>
  <si>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</si>
  <si>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</si>
  <si>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</si>
  <si>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</si>
  <si>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</si>
  <si>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Summary of Cost Benchmarking Results</t>
  </si>
  <si>
    <t>(History)</t>
  </si>
  <si>
    <t>(Bridge)</t>
  </si>
  <si>
    <t>(Test Year)</t>
  </si>
  <si>
    <t>Cost Benchmarking Summary</t>
  </si>
  <si>
    <t>Actual Total Cost</t>
  </si>
  <si>
    <t>Difference</t>
  </si>
  <si>
    <t>Percentage Difference (Cost Performance)</t>
  </si>
  <si>
    <t>Three-Year Average Performance</t>
  </si>
  <si>
    <t>Stretch Factor Cohort</t>
  </si>
  <si>
    <t>Annual Result</t>
  </si>
  <si>
    <t>Data Required for Cost Benchmarking</t>
  </si>
  <si>
    <t>Select Distributor from Dropdown Box:</t>
  </si>
  <si>
    <t>History</t>
  </si>
  <si>
    <t>Bridge Year</t>
  </si>
  <si>
    <t>Test Year</t>
  </si>
  <si>
    <t>Additonal Years for Custom IR Filings</t>
  </si>
  <si>
    <t>Required Item</t>
  </si>
  <si>
    <t>The values provided for 2023-2028 are placeholder values that must be replaced</t>
  </si>
  <si>
    <t>Enter Values</t>
  </si>
  <si>
    <t>Distribution Circuit-km</t>
  </si>
  <si>
    <t>Inflation Measures</t>
  </si>
  <si>
    <t>Wage Growth (AWE)</t>
  </si>
  <si>
    <t>Enter values.  The value provided is an arbitrary placeholder.</t>
  </si>
  <si>
    <t>The applicability of the wage index used in the benchmarking analysis has been reviewed by the OEB.  Please refer to EB-2021-0212 and subsequent proceedings for policy regarding inflation measures.</t>
  </si>
  <si>
    <t>Growth in Economy-wide Inflation (GDP IPI)</t>
  </si>
  <si>
    <t>Rate of Return (WACC)</t>
  </si>
  <si>
    <t xml:space="preserve">Enter Values.  The default value provided is for 2022.  </t>
  </si>
  <si>
    <t>OM&amp;A Expenses Included in Cost Benchmarking</t>
  </si>
  <si>
    <t>N</t>
  </si>
  <si>
    <t>Use Method 1 [1A - 1B + 1C]</t>
  </si>
  <si>
    <t>Formula</t>
  </si>
  <si>
    <t>Choose a Method:</t>
  </si>
  <si>
    <t>Y</t>
  </si>
  <si>
    <t>Use Method 2 [2A - 2B + 2C]</t>
  </si>
  <si>
    <t>OM&amp;A Values Transfered to Calculations Worksheet</t>
  </si>
  <si>
    <t>Method 1: Enter Values Calculated Elsewhere</t>
  </si>
  <si>
    <t>Enter Values Supported by Separate Calculations</t>
  </si>
  <si>
    <t>1A</t>
  </si>
  <si>
    <t>Total OM&amp;A Consistent with accounts included in [2B]</t>
  </si>
  <si>
    <t>1B</t>
  </si>
  <si>
    <t>HV Cost (Accounts 5014, 5015, and 5112) if included in total</t>
  </si>
  <si>
    <t>1C</t>
  </si>
  <si>
    <t>1D</t>
  </si>
  <si>
    <t>Other Revenues</t>
  </si>
  <si>
    <t>Method 2: Enter Detailed Data</t>
  </si>
  <si>
    <t>OM&amp;A Data</t>
  </si>
  <si>
    <t>40XX</t>
  </si>
  <si>
    <t>2A</t>
  </si>
  <si>
    <t>2B</t>
  </si>
  <si>
    <t>2C</t>
  </si>
  <si>
    <t>Updated 12/19/25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</si>
</sst>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0.0"/>
    <numFmt numFmtId="167" formatCode="0.000%"/>
    <numFmt numFmtId="168" formatCode="0.0000"/>
    <numFmt numFmtId="169" formatCode="_(* #,##0.0_);_(* \(#,##0.0\);_(* &quot;-&quot;??_);_(@_)"/>
    <numFmt numFmtId="170" formatCode="_(* #,##0.0000_);_(* \(#,##0.0000\);_(* &quot;-&quot;??_);_(@_)"/>
    <numFmt numFmtId="171" formatCode="0.0%"/>
    <numFmt numFmtId="172" formatCode="0.0000%"/>
    <numFmt numFmtId="173" formatCode="0.00000%"/>
    <numFmt numFmtId="174" formatCode="&quot;$&quot;#,##0.00"/>
  </numFmts>
  <fonts count="22" x14ac:knownFonts="1">
    <font>
      <sz val="10"/>
      <color rgb="FF000000"/>
      <name val="Open Sans"/>
      <scheme val="minor"/>
    </font>
    <font>
      <b/>
      <sz val="18"/>
      <color theme="1"/>
      <name val="Open Sans"/>
      <family val="2"/>
    </font>
    <font>
      <sz val="10"/>
      <color theme="1"/>
      <name val="Open Sans"/>
      <family val="2"/>
    </font>
    <font>
      <sz val="10"/>
      <name val="Open Sans"/>
      <family val="2"/>
    </font>
    <font>
      <b/>
      <sz val="14"/>
      <color theme="1"/>
      <name val="Open Sans"/>
      <family val="2"/>
    </font>
    <font>
      <b/>
      <sz val="10"/>
      <color theme="1"/>
      <name val="Open Sans"/>
      <family val="2"/>
    </font>
    <font>
      <b/>
      <sz val="11"/>
      <color theme="1"/>
      <name val="Calibri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10"/>
      <color rgb="FF44546A"/>
      <name val="Open Sans"/>
      <family val="2"/>
    </font>
    <font>
      <sz val="8"/>
      <color rgb="FF000000"/>
      <name val="Arial"/>
      <family val="2"/>
    </font>
    <font>
      <sz val="14"/>
      <color theme="1"/>
      <name val="Open Sans"/>
      <family val="2"/>
    </font>
    <font>
      <b/>
      <u/>
      <sz val="10"/>
      <color theme="1"/>
      <name val="Open Sans"/>
      <family val="2"/>
    </font>
    <font>
      <sz val="10"/>
      <color rgb="FF0070C0"/>
      <name val="Open Sans"/>
      <family val="2"/>
    </font>
    <font>
      <sz val="10"/>
      <color rgb="FFFF0000"/>
      <name val="Open Sans"/>
      <family val="2"/>
    </font>
    <font>
      <sz val="10"/>
      <color rgb="FF000000"/>
      <name val="Open Sans"/>
      <family val="2"/>
    </font>
    <font>
      <b/>
      <sz val="10"/>
      <color rgb="FF0070C0"/>
      <name val="Open Sans"/>
      <family val="2"/>
    </font>
    <font>
      <sz val="24"/>
      <color theme="1"/>
      <name val="Open Sans"/>
      <family val="2"/>
    </font>
    <font>
      <sz val="11"/>
      <color theme="1"/>
      <name val="Calibri"/>
      <family val="2"/>
    </font>
    <font>
      <b/>
      <sz val="18"/>
      <color theme="1"/>
      <name val="Arial"/>
      <family val="2"/>
    </font>
    <font>
      <b/>
      <sz val="12"/>
      <color rgb="FF0070C0"/>
      <name val="Open Sans"/>
      <family val="2"/>
    </font>
    <font>
      <strike/>
      <sz val="10"/>
      <color rgb="FFFF0000"/>
      <name val="Open Sans"/>
      <family val="2"/>
    </font>
  </fonts>
  <fills count="1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EF2CB"/>
        <bgColor rgb="FFFEF2CB"/>
      </patternFill>
    </fill>
    <fill>
      <patternFill patternType="solid">
        <fgColor rgb="FF2F5496"/>
        <bgColor rgb="FF2F5496"/>
      </patternFill>
    </fill>
    <fill>
      <patternFill patternType="solid">
        <fgColor rgb="FF8EAADB"/>
        <bgColor rgb="FF8EAADB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FFC000"/>
        <bgColor rgb="FFFFC000"/>
      </patternFill>
    </fill>
    <fill>
      <patternFill patternType="solid">
        <fgColor rgb="FFFFE598"/>
        <bgColor rgb="FFFFE598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theme="1"/>
      </patternFill>
    </fill>
  </fills>
  <borders count="3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9CC2E5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0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2" fillId="4" borderId="4" xfId="0" applyFont="1" applyFill="1" applyBorder="1"/>
    <xf numFmtId="0" fontId="2" fillId="0" borderId="5" xfId="0" applyFont="1" applyBorder="1"/>
    <xf numFmtId="0" fontId="4" fillId="0" borderId="0" xfId="0" applyFont="1"/>
    <xf numFmtId="0" fontId="2" fillId="2" borderId="6" xfId="0" applyFont="1" applyFill="1" applyBorder="1"/>
    <xf numFmtId="0" fontId="2" fillId="5" borderId="6" xfId="0" applyFont="1" applyFill="1" applyBorder="1" applyAlignment="1">
      <alignment wrapText="1"/>
    </xf>
    <xf numFmtId="0" fontId="2" fillId="5" borderId="6" xfId="0" applyFont="1" applyFill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6" borderId="8" xfId="0" applyFont="1" applyFill="1" applyBorder="1" applyAlignment="1">
      <alignment wrapText="1"/>
    </xf>
    <xf numFmtId="0" fontId="6" fillId="0" borderId="9" xfId="0" applyFont="1" applyBorder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6" borderId="6" xfId="0" applyFont="1" applyFill="1" applyBorder="1" applyAlignment="1">
      <alignment wrapText="1"/>
    </xf>
    <xf numFmtId="0" fontId="2" fillId="7" borderId="11" xfId="0" applyFont="1" applyFill="1" applyBorder="1"/>
    <xf numFmtId="0" fontId="7" fillId="7" borderId="6" xfId="0" applyFont="1" applyFill="1" applyBorder="1" applyAlignment="1">
      <alignment wrapText="1"/>
    </xf>
    <xf numFmtId="0" fontId="6" fillId="7" borderId="6" xfId="0" applyFont="1" applyFill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6" borderId="6" xfId="0" applyFont="1" applyFill="1" applyBorder="1"/>
    <xf numFmtId="0" fontId="2" fillId="9" borderId="8" xfId="0" applyFont="1" applyFill="1" applyBorder="1" applyAlignment="1">
      <alignment horizontal="center" vertical="center"/>
    </xf>
    <xf numFmtId="164" fontId="2" fillId="0" borderId="0" xfId="0" applyNumberFormat="1" applyFont="1"/>
    <xf numFmtId="0" fontId="2" fillId="0" borderId="0" xfId="0" applyFont="1" applyAlignment="1">
      <alignment horizontal="center" vertical="center"/>
    </xf>
    <xf numFmtId="164" fontId="2" fillId="0" borderId="12" xfId="0" applyNumberFormat="1" applyFont="1" applyBorder="1"/>
    <xf numFmtId="164" fontId="2" fillId="0" borderId="0" xfId="0" applyNumberFormat="1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43" fontId="2" fillId="0" borderId="0" xfId="0" applyNumberFormat="1" applyFont="1" applyAlignment="1">
      <alignment horizontal="center"/>
    </xf>
    <xf numFmtId="43" fontId="11" fillId="0" borderId="0" xfId="0" applyNumberFormat="1" applyFont="1" applyAlignment="1">
      <alignment horizontal="left"/>
    </xf>
    <xf numFmtId="43" fontId="7" fillId="0" borderId="0" xfId="0" applyNumberFormat="1" applyFont="1" applyAlignment="1">
      <alignment horizontal="left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64" fontId="5" fillId="0" borderId="0" xfId="0" applyNumberFormat="1" applyFont="1"/>
    <xf numFmtId="43" fontId="2" fillId="0" borderId="0" xfId="0" applyNumberFormat="1" applyFont="1"/>
    <xf numFmtId="164" fontId="5" fillId="0" borderId="0" xfId="0" applyNumberFormat="1" applyFont="1" applyAlignment="1">
      <alignment horizontal="center"/>
    </xf>
    <xf numFmtId="0" fontId="10" fillId="0" borderId="0" xfId="0" applyFont="1" applyAlignment="1">
      <alignment vertical="center"/>
    </xf>
    <xf numFmtId="164" fontId="2" fillId="10" borderId="6" xfId="0" applyNumberFormat="1" applyFont="1" applyFill="1" applyBorder="1" applyAlignment="1">
      <alignment horizontal="center"/>
    </xf>
    <xf numFmtId="164" fontId="2" fillId="11" borderId="13" xfId="0" applyNumberFormat="1" applyFont="1" applyFill="1" applyBorder="1"/>
    <xf numFmtId="164" fontId="2" fillId="11" borderId="14" xfId="0" applyNumberFormat="1" applyFont="1" applyFill="1" applyBorder="1"/>
    <xf numFmtId="0" fontId="2" fillId="0" borderId="0" xfId="0" applyFont="1"/>
    <xf numFmtId="164" fontId="2" fillId="2" borderId="6" xfId="0" applyNumberFormat="1" applyFont="1" applyFill="1" applyBorder="1" applyAlignment="1">
      <alignment horizontal="center"/>
    </xf>
    <xf numFmtId="0" fontId="12" fillId="0" borderId="0" xfId="0" applyFont="1"/>
    <xf numFmtId="43" fontId="2" fillId="10" borderId="6" xfId="0" applyNumberFormat="1" applyFont="1" applyFill="1" applyBorder="1"/>
    <xf numFmtId="10" fontId="2" fillId="0" borderId="0" xfId="0" applyNumberFormat="1" applyFont="1"/>
    <xf numFmtId="10" fontId="2" fillId="10" borderId="6" xfId="0" applyNumberFormat="1" applyFont="1" applyFill="1" applyBorder="1" applyAlignment="1">
      <alignment horizontal="right"/>
    </xf>
    <xf numFmtId="10" fontId="2" fillId="11" borderId="13" xfId="0" applyNumberFormat="1" applyFont="1" applyFill="1" applyBorder="1"/>
    <xf numFmtId="10" fontId="2" fillId="11" borderId="14" xfId="0" applyNumberFormat="1" applyFont="1" applyFill="1" applyBorder="1"/>
    <xf numFmtId="10" fontId="2" fillId="10" borderId="6" xfId="0" applyNumberFormat="1" applyFont="1" applyFill="1" applyBorder="1"/>
    <xf numFmtId="10" fontId="2" fillId="0" borderId="0" xfId="0" applyNumberFormat="1" applyFont="1" applyAlignment="1">
      <alignment horizontal="center"/>
    </xf>
    <xf numFmtId="43" fontId="2" fillId="11" borderId="13" xfId="0" applyNumberFormat="1" applyFont="1" applyFill="1" applyBorder="1"/>
    <xf numFmtId="43" fontId="2" fillId="11" borderId="14" xfId="0" applyNumberFormat="1" applyFont="1" applyFill="1" applyBorder="1"/>
    <xf numFmtId="165" fontId="2" fillId="0" borderId="0" xfId="0" applyNumberFormat="1" applyFont="1"/>
    <xf numFmtId="164" fontId="2" fillId="10" borderId="6" xfId="0" applyNumberFormat="1" applyFont="1" applyFill="1" applyBorder="1"/>
    <xf numFmtId="164" fontId="2" fillId="11" borderId="15" xfId="0" applyNumberFormat="1" applyFont="1" applyFill="1" applyBorder="1"/>
    <xf numFmtId="164" fontId="2" fillId="11" borderId="16" xfId="0" applyNumberFormat="1" applyFont="1" applyFill="1" applyBorder="1"/>
    <xf numFmtId="164" fontId="2" fillId="11" borderId="17" xfId="0" applyNumberFormat="1" applyFont="1" applyFill="1" applyBorder="1"/>
    <xf numFmtId="164" fontId="2" fillId="11" borderId="18" xfId="0" applyNumberFormat="1" applyFont="1" applyFill="1" applyBorder="1"/>
    <xf numFmtId="164" fontId="2" fillId="0" borderId="19" xfId="0" applyNumberFormat="1" applyFont="1" applyBorder="1"/>
    <xf numFmtId="0" fontId="5" fillId="0" borderId="5" xfId="0" applyFont="1" applyBorder="1"/>
    <xf numFmtId="3" fontId="2" fillId="0" borderId="0" xfId="0" applyNumberFormat="1" applyFont="1"/>
    <xf numFmtId="3" fontId="2" fillId="10" borderId="6" xfId="0" applyNumberFormat="1" applyFont="1" applyFill="1" applyBorder="1"/>
    <xf numFmtId="3" fontId="2" fillId="0" borderId="0" xfId="0" applyNumberFormat="1" applyFont="1" applyAlignment="1">
      <alignment horizontal="center"/>
    </xf>
    <xf numFmtId="166" fontId="2" fillId="0" borderId="0" xfId="0" applyNumberFormat="1" applyFont="1"/>
    <xf numFmtId="10" fontId="2" fillId="10" borderId="13" xfId="0" applyNumberFormat="1" applyFont="1" applyFill="1" applyBorder="1"/>
    <xf numFmtId="10" fontId="2" fillId="10" borderId="14" xfId="0" applyNumberFormat="1" applyFont="1" applyFill="1" applyBorder="1"/>
    <xf numFmtId="1" fontId="2" fillId="0" borderId="0" xfId="0" applyNumberFormat="1" applyFont="1" applyAlignment="1">
      <alignment horizontal="center"/>
    </xf>
    <xf numFmtId="2" fontId="2" fillId="0" borderId="0" xfId="0" applyNumberFormat="1" applyFont="1"/>
    <xf numFmtId="167" fontId="2" fillId="10" borderId="6" xfId="0" applyNumberFormat="1" applyFont="1" applyFill="1" applyBorder="1"/>
    <xf numFmtId="167" fontId="2" fillId="0" borderId="0" xfId="0" applyNumberFormat="1" applyFont="1"/>
    <xf numFmtId="167" fontId="2" fillId="0" borderId="0" xfId="0" applyNumberFormat="1" applyFont="1" applyAlignment="1">
      <alignment horizontal="center"/>
    </xf>
    <xf numFmtId="43" fontId="2" fillId="11" borderId="6" xfId="0" applyNumberFormat="1" applyFont="1" applyFill="1" applyBorder="1"/>
    <xf numFmtId="164" fontId="13" fillId="10" borderId="6" xfId="0" applyNumberFormat="1" applyFont="1" applyFill="1" applyBorder="1"/>
    <xf numFmtId="43" fontId="13" fillId="0" borderId="0" xfId="0" applyNumberFormat="1" applyFont="1"/>
    <xf numFmtId="2" fontId="2" fillId="10" borderId="6" xfId="0" applyNumberFormat="1" applyFont="1" applyFill="1" applyBorder="1"/>
    <xf numFmtId="2" fontId="2" fillId="0" borderId="0" xfId="0" applyNumberFormat="1" applyFont="1" applyAlignment="1">
      <alignment horizontal="center"/>
    </xf>
    <xf numFmtId="168" fontId="2" fillId="0" borderId="0" xfId="0" applyNumberFormat="1" applyFont="1"/>
    <xf numFmtId="168" fontId="2" fillId="10" borderId="6" xfId="0" applyNumberFormat="1" applyFont="1" applyFill="1" applyBorder="1"/>
    <xf numFmtId="168" fontId="2" fillId="0" borderId="0" xfId="0" applyNumberFormat="1" applyFont="1" applyAlignment="1">
      <alignment horizontal="center"/>
    </xf>
    <xf numFmtId="169" fontId="2" fillId="0" borderId="0" xfId="0" applyNumberFormat="1" applyFont="1"/>
    <xf numFmtId="169" fontId="2" fillId="10" borderId="6" xfId="0" applyNumberFormat="1" applyFont="1" applyFill="1" applyBorder="1"/>
    <xf numFmtId="169" fontId="2" fillId="0" borderId="0" xfId="0" applyNumberFormat="1" applyFont="1" applyAlignment="1">
      <alignment horizontal="center"/>
    </xf>
    <xf numFmtId="0" fontId="2" fillId="10" borderId="6" xfId="0" applyFont="1" applyFill="1" applyBorder="1"/>
    <xf numFmtId="170" fontId="2" fillId="0" borderId="0" xfId="0" applyNumberFormat="1" applyFont="1"/>
    <xf numFmtId="170" fontId="2" fillId="10" borderId="6" xfId="0" applyNumberFormat="1" applyFont="1" applyFill="1" applyBorder="1"/>
    <xf numFmtId="170" fontId="2" fillId="0" borderId="0" xfId="0" applyNumberFormat="1" applyFont="1" applyAlignment="1">
      <alignment horizontal="center"/>
    </xf>
    <xf numFmtId="171" fontId="2" fillId="0" borderId="0" xfId="0" applyNumberFormat="1" applyFont="1"/>
    <xf numFmtId="0" fontId="14" fillId="0" borderId="0" xfId="0" applyFont="1"/>
    <xf numFmtId="165" fontId="2" fillId="10" borderId="6" xfId="0" applyNumberFormat="1" applyFont="1" applyFill="1" applyBorder="1"/>
    <xf numFmtId="165" fontId="2" fillId="0" borderId="0" xfId="0" applyNumberFormat="1" applyFont="1" applyAlignment="1">
      <alignment horizontal="center"/>
    </xf>
    <xf numFmtId="10" fontId="2" fillId="10" borderId="6" xfId="0" applyNumberFormat="1" applyFont="1" applyFill="1" applyBorder="1" applyAlignment="1">
      <alignment horizontal="center"/>
    </xf>
    <xf numFmtId="10" fontId="5" fillId="0" borderId="20" xfId="0" applyNumberFormat="1" applyFont="1" applyBorder="1"/>
    <xf numFmtId="10" fontId="5" fillId="0" borderId="21" xfId="0" applyNumberFormat="1" applyFont="1" applyBorder="1"/>
    <xf numFmtId="10" fontId="5" fillId="0" borderId="22" xfId="0" applyNumberFormat="1" applyFont="1" applyBorder="1" applyAlignment="1">
      <alignment horizontal="center"/>
    </xf>
    <xf numFmtId="10" fontId="5" fillId="10" borderId="23" xfId="0" applyNumberFormat="1" applyFont="1" applyFill="1" applyBorder="1" applyAlignment="1">
      <alignment horizontal="center"/>
    </xf>
    <xf numFmtId="10" fontId="5" fillId="0" borderId="0" xfId="0" applyNumberFormat="1" applyFont="1" applyAlignment="1">
      <alignment horizontal="center"/>
    </xf>
    <xf numFmtId="172" fontId="2" fillId="0" borderId="0" xfId="0" applyNumberFormat="1" applyFont="1" applyAlignment="1">
      <alignment horizontal="center"/>
    </xf>
    <xf numFmtId="172" fontId="2" fillId="2" borderId="6" xfId="0" applyNumberFormat="1" applyFont="1" applyFill="1" applyBorder="1" applyAlignment="1">
      <alignment horizontal="center"/>
    </xf>
    <xf numFmtId="172" fontId="2" fillId="2" borderId="6" xfId="0" applyNumberFormat="1" applyFont="1" applyFill="1" applyBorder="1" applyAlignment="1">
      <alignment horizontal="center" wrapText="1"/>
    </xf>
    <xf numFmtId="173" fontId="2" fillId="12" borderId="6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 wrapText="1"/>
    </xf>
    <xf numFmtId="43" fontId="2" fillId="2" borderId="6" xfId="0" applyNumberFormat="1" applyFont="1" applyFill="1" applyBorder="1" applyAlignment="1">
      <alignment horizontal="center"/>
    </xf>
    <xf numFmtId="10" fontId="2" fillId="2" borderId="6" xfId="0" applyNumberFormat="1" applyFont="1" applyFill="1" applyBorder="1"/>
    <xf numFmtId="0" fontId="2" fillId="0" borderId="20" xfId="0" applyFont="1" applyBorder="1"/>
    <xf numFmtId="10" fontId="2" fillId="0" borderId="22" xfId="0" applyNumberFormat="1" applyFont="1" applyBorder="1" applyAlignment="1">
      <alignment horizontal="center"/>
    </xf>
    <xf numFmtId="10" fontId="2" fillId="0" borderId="21" xfId="0" applyNumberFormat="1" applyFont="1" applyBorder="1" applyAlignment="1">
      <alignment horizontal="center"/>
    </xf>
    <xf numFmtId="172" fontId="2" fillId="2" borderId="6" xfId="0" applyNumberFormat="1" applyFont="1" applyFill="1" applyBorder="1"/>
    <xf numFmtId="172" fontId="2" fillId="0" borderId="0" xfId="0" applyNumberFormat="1" applyFont="1"/>
    <xf numFmtId="172" fontId="2" fillId="12" borderId="6" xfId="0" applyNumberFormat="1" applyFont="1" applyFill="1" applyBorder="1"/>
    <xf numFmtId="0" fontId="2" fillId="13" borderId="6" xfId="0" applyFont="1" applyFill="1" applyBorder="1"/>
    <xf numFmtId="0" fontId="2" fillId="13" borderId="6" xfId="0" applyFont="1" applyFill="1" applyBorder="1" applyAlignment="1">
      <alignment horizontal="center"/>
    </xf>
    <xf numFmtId="173" fontId="2" fillId="0" borderId="0" xfId="0" applyNumberFormat="1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/>
    <xf numFmtId="171" fontId="16" fillId="0" borderId="0" xfId="0" applyNumberFormat="1" applyFont="1" applyAlignment="1">
      <alignment horizontal="center"/>
    </xf>
    <xf numFmtId="171" fontId="5" fillId="0" borderId="0" xfId="0" applyNumberFormat="1" applyFont="1" applyAlignment="1">
      <alignment horizontal="center"/>
    </xf>
    <xf numFmtId="0" fontId="17" fillId="0" borderId="0" xfId="0" applyFont="1"/>
    <xf numFmtId="37" fontId="18" fillId="0" borderId="0" xfId="0" applyNumberFormat="1" applyFont="1" applyAlignment="1">
      <alignment horizontal="center"/>
    </xf>
    <xf numFmtId="44" fontId="2" fillId="0" borderId="0" xfId="0" applyNumberFormat="1" applyFont="1"/>
    <xf numFmtId="171" fontId="8" fillId="0" borderId="0" xfId="0" applyNumberFormat="1" applyFont="1" applyAlignment="1">
      <alignment horizontal="center"/>
    </xf>
    <xf numFmtId="173" fontId="20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10" borderId="7" xfId="0" applyFont="1" applyFill="1" applyBorder="1" applyAlignment="1">
      <alignment vertical="center"/>
    </xf>
    <xf numFmtId="0" fontId="13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left" wrapText="1"/>
    </xf>
    <xf numFmtId="164" fontId="2" fillId="0" borderId="8" xfId="0" applyNumberFormat="1" applyFont="1" applyBorder="1"/>
    <xf numFmtId="10" fontId="2" fillId="0" borderId="8" xfId="0" applyNumberFormat="1" applyFont="1" applyBorder="1"/>
    <xf numFmtId="10" fontId="2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174" fontId="2" fillId="0" borderId="0" xfId="0" applyNumberFormat="1" applyFont="1"/>
    <xf numFmtId="0" fontId="2" fillId="11" borderId="7" xfId="0" applyFont="1" applyFill="1" applyBorder="1" applyAlignment="1">
      <alignment horizontal="center"/>
    </xf>
    <xf numFmtId="0" fontId="5" fillId="0" borderId="24" xfId="0" applyFont="1" applyBorder="1"/>
    <xf numFmtId="0" fontId="2" fillId="0" borderId="25" xfId="0" applyFont="1" applyBorder="1"/>
    <xf numFmtId="0" fontId="2" fillId="0" borderId="26" xfId="0" applyFont="1" applyBorder="1" applyAlignment="1">
      <alignment horizontal="left"/>
    </xf>
    <xf numFmtId="0" fontId="5" fillId="0" borderId="27" xfId="0" applyFont="1" applyBorder="1"/>
    <xf numFmtId="0" fontId="2" fillId="0" borderId="28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/>
    <xf numFmtId="0" fontId="5" fillId="0" borderId="29" xfId="0" applyFont="1" applyBorder="1"/>
    <xf numFmtId="0" fontId="2" fillId="0" borderId="30" xfId="0" applyFont="1" applyBorder="1"/>
    <xf numFmtId="164" fontId="2" fillId="0" borderId="30" xfId="0" applyNumberFormat="1" applyFont="1" applyBorder="1"/>
    <xf numFmtId="0" fontId="2" fillId="0" borderId="31" xfId="0" applyFont="1" applyBorder="1" applyAlignment="1">
      <alignment horizontal="left"/>
    </xf>
    <xf numFmtId="0" fontId="2" fillId="0" borderId="27" xfId="0" applyFont="1" applyBorder="1"/>
    <xf numFmtId="0" fontId="2" fillId="0" borderId="27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164" fontId="2" fillId="0" borderId="5" xfId="0" applyNumberFormat="1" applyFont="1" applyBorder="1" applyAlignment="1">
      <alignment horizontal="center"/>
    </xf>
    <xf numFmtId="0" fontId="21" fillId="0" borderId="5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28" xfId="0" applyFont="1" applyBorder="1" applyAlignment="1">
      <alignment horizontal="left"/>
    </xf>
    <xf numFmtId="164" fontId="5" fillId="0" borderId="8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164" fontId="2" fillId="0" borderId="30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19" xfId="0" applyFont="1" applyBorder="1"/>
    <xf numFmtId="0" fontId="2" fillId="0" borderId="12" xfId="0" applyFont="1" applyBorder="1" applyAlignment="1">
      <alignment horizontal="center"/>
    </xf>
    <xf numFmtId="0" fontId="3" fillId="0" borderId="12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3" fillId="0" borderId="10" xfId="0" applyFont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5" fillId="0" borderId="27" xfId="0" applyFont="1" applyBorder="1" applyAlignment="1">
      <alignment horizontal="center" wrapText="1"/>
    </xf>
    <xf numFmtId="0" fontId="3" fillId="0" borderId="27" xfId="0" applyFont="1" applyBorder="1"/>
    <xf numFmtId="0" fontId="19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Open Sans"/>
        <a:ea typeface="Open Sans"/>
        <a:cs typeface="Open Sans"/>
      </a:majorFont>
      <a:minorFont>
        <a:latin typeface="Open Sans"/>
        <a:ea typeface="Open Sans"/>
        <a:cs typeface="Open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472"/>
  <sheetViews>
    <sheetView workbookViewId="0">
      <pane ySplit="5" topLeftCell="A6" activePane="bottomLeft" state="frozen"/>
      <selection pane="bottomLeft" activeCell="E16" sqref="E16"/>
    </sheetView>
  </sheetViews>
  <sheetFormatPr defaultColWidth="14.42578125" defaultRowHeight="15" customHeight="1" outlineLevelRow="1" x14ac:dyDescent="0.3"/>
  <cols>
    <col min="1" max="1" width="6.5703125" customWidth="1"/>
    <col min="2" max="2" width="11.85546875" customWidth="1"/>
    <col min="3" max="3" width="17.42578125" customWidth="1"/>
    <col min="4" max="4" width="7" customWidth="1"/>
    <col min="5" max="5" width="55.42578125" customWidth="1"/>
    <col min="6" max="6" width="16" customWidth="1"/>
    <col min="7" max="7" width="18.140625" customWidth="1"/>
    <col min="8" max="14" width="17.140625" customWidth="1"/>
    <col min="15" max="15" width="9.85546875" customWidth="1"/>
    <col min="16" max="16" width="9.140625" customWidth="1"/>
    <col min="17" max="17" width="16.140625" customWidth="1"/>
    <col min="18" max="18" width="15.85546875" customWidth="1"/>
    <col min="19" max="19" width="18.140625" customWidth="1"/>
    <col min="21" max="21" width="17.140625" customWidth="1"/>
    <col min="24" max="24" width="17.140625" customWidth="1"/>
    <col min="25" max="25" width="21.42578125" customWidth="1"/>
    <col min="26" max="26" width="21" customWidth="1"/>
    <col min="27" max="27" width="19.42578125" customWidth="1"/>
    <col min="29" max="29" width="16.42578125" customWidth="1"/>
    <col min="30" max="30" width="15.42578125" customWidth="1"/>
    <col min="31" max="31" width="19.42578125" customWidth="1"/>
    <col min="32" max="32" width="18.85546875" customWidth="1"/>
    <col min="34" max="34" width="18.42578125" customWidth="1"/>
    <col min="36" max="36" width="17.42578125" customWidth="1"/>
    <col min="37" max="37" width="16.5703125" customWidth="1"/>
    <col min="38" max="38" width="18.5703125" customWidth="1"/>
    <col min="39" max="39" width="16.5703125" customWidth="1"/>
    <col min="40" max="41" width="13.42578125" customWidth="1"/>
    <col min="42" max="42" width="19.140625" customWidth="1"/>
    <col min="43" max="43" width="20.140625" customWidth="1"/>
    <col min="44" max="44" width="17.42578125" customWidth="1"/>
    <col min="45" max="45" width="18" customWidth="1"/>
    <col min="46" max="46" width="17.42578125" customWidth="1"/>
    <col min="47" max="47" width="13.42578125" customWidth="1"/>
    <col min="48" max="48" width="17.42578125" customWidth="1"/>
    <col min="49" max="49" width="18.140625" customWidth="1"/>
    <col min="50" max="50" width="21.42578125" customWidth="1"/>
    <col min="51" max="51" width="18.42578125" customWidth="1"/>
    <col min="52" max="52" width="18" customWidth="1"/>
    <col min="53" max="56" width="13.42578125" customWidth="1"/>
    <col min="57" max="57" width="14.85546875" customWidth="1"/>
    <col min="58" max="58" width="15.85546875" customWidth="1"/>
    <col min="59" max="59" width="16.42578125" customWidth="1"/>
    <col min="60" max="60" width="16.140625" customWidth="1"/>
    <col min="61" max="64" width="13.42578125" customWidth="1"/>
    <col min="65" max="65" width="15.42578125" customWidth="1"/>
    <col min="66" max="67" width="14.5703125" customWidth="1"/>
    <col min="68" max="68" width="16.140625" customWidth="1"/>
    <col min="69" max="72" width="13.42578125" customWidth="1"/>
    <col min="73" max="73" width="17.140625" customWidth="1"/>
    <col min="74" max="77" width="13.42578125" customWidth="1"/>
    <col min="78" max="91" width="9.140625" customWidth="1"/>
  </cols>
  <sheetData>
    <row r="1" spans="1:91" ht="12.75" customHeight="1" x14ac:dyDescent="0.5">
      <c r="A1" s="174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O1" s="1"/>
      <c r="P1" s="2"/>
      <c r="Q1" s="176" t="s">
        <v>1</v>
      </c>
      <c r="R1" s="17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4"/>
      <c r="BU1" s="4"/>
      <c r="BV1" s="4"/>
      <c r="BW1" s="4"/>
      <c r="BX1" s="4"/>
      <c r="BY1" s="4"/>
    </row>
    <row r="2" spans="1:91" ht="12.75" customHeight="1" x14ac:dyDescent="0.4">
      <c r="A2" s="5"/>
      <c r="B2" s="5"/>
      <c r="E2" s="1"/>
      <c r="O2" s="1"/>
      <c r="P2" s="6"/>
      <c r="Q2" s="6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</row>
    <row r="3" spans="1:91" ht="75.75" customHeight="1" x14ac:dyDescent="0.3">
      <c r="A3" s="9"/>
      <c r="B3" s="178" t="s">
        <v>2</v>
      </c>
      <c r="C3" s="175"/>
      <c r="D3" s="10"/>
      <c r="E3" s="11" t="str">
        <f>'Model Inputs'!F5</f>
        <v>Hydro Ottawa Limited</v>
      </c>
      <c r="F3" s="9"/>
      <c r="G3" s="9"/>
      <c r="H3" s="9"/>
      <c r="I3" s="9"/>
      <c r="J3" s="9"/>
      <c r="K3" s="9"/>
      <c r="L3" s="9"/>
      <c r="M3" s="9"/>
      <c r="N3" s="9"/>
      <c r="O3" s="12"/>
      <c r="P3" s="9">
        <v>1</v>
      </c>
      <c r="Q3" s="9" t="s">
        <v>3</v>
      </c>
      <c r="R3" s="13" t="s">
        <v>4</v>
      </c>
      <c r="S3" s="13" t="s">
        <v>5</v>
      </c>
      <c r="T3" s="13" t="s">
        <v>6</v>
      </c>
      <c r="U3" s="13" t="s">
        <v>7</v>
      </c>
      <c r="V3" s="13" t="s">
        <v>8</v>
      </c>
      <c r="W3" s="13" t="s">
        <v>9</v>
      </c>
      <c r="X3" s="13" t="s">
        <v>10</v>
      </c>
      <c r="Y3" s="13" t="s">
        <v>11</v>
      </c>
      <c r="Z3" s="13" t="s">
        <v>12</v>
      </c>
      <c r="AA3" s="13" t="s">
        <v>13</v>
      </c>
      <c r="AB3" s="13" t="s">
        <v>14</v>
      </c>
      <c r="AC3" s="13" t="s">
        <v>15</v>
      </c>
      <c r="AD3" s="13" t="s">
        <v>16</v>
      </c>
      <c r="AE3" s="13" t="s">
        <v>17</v>
      </c>
      <c r="AF3" s="13" t="s">
        <v>18</v>
      </c>
      <c r="AG3" s="13" t="s">
        <v>19</v>
      </c>
      <c r="AH3" s="13" t="s">
        <v>20</v>
      </c>
      <c r="AI3" s="13" t="s">
        <v>21</v>
      </c>
      <c r="AJ3" s="13" t="s">
        <v>22</v>
      </c>
      <c r="AK3" s="13" t="s">
        <v>23</v>
      </c>
      <c r="AL3" s="13" t="s">
        <v>24</v>
      </c>
      <c r="AM3" s="13" t="s">
        <v>25</v>
      </c>
      <c r="AN3" s="13" t="s">
        <v>26</v>
      </c>
      <c r="AO3" s="13" t="s">
        <v>27</v>
      </c>
      <c r="AP3" s="13" t="s">
        <v>28</v>
      </c>
      <c r="AQ3" s="13" t="s">
        <v>29</v>
      </c>
      <c r="AR3" s="13" t="s">
        <v>30</v>
      </c>
      <c r="AS3" s="13" t="s">
        <v>31</v>
      </c>
      <c r="AT3" s="13" t="s">
        <v>32</v>
      </c>
      <c r="AU3" s="13" t="s">
        <v>33</v>
      </c>
      <c r="AV3" s="13" t="s">
        <v>34</v>
      </c>
      <c r="AW3" s="13" t="s">
        <v>35</v>
      </c>
      <c r="AX3" s="13" t="s">
        <v>36</v>
      </c>
      <c r="AY3" s="13" t="s">
        <v>37</v>
      </c>
      <c r="AZ3" s="13" t="s">
        <v>38</v>
      </c>
      <c r="BA3" s="13" t="s">
        <v>39</v>
      </c>
      <c r="BB3" s="13" t="s">
        <v>40</v>
      </c>
      <c r="BC3" s="13" t="s">
        <v>41</v>
      </c>
      <c r="BD3" s="13" t="s">
        <v>42</v>
      </c>
      <c r="BE3" s="13" t="s">
        <v>43</v>
      </c>
      <c r="BF3" s="13" t="s">
        <v>44</v>
      </c>
      <c r="BG3" s="13" t="s">
        <v>45</v>
      </c>
      <c r="BH3" s="13" t="s">
        <v>46</v>
      </c>
      <c r="BI3" s="13" t="s">
        <v>47</v>
      </c>
      <c r="BJ3" s="13" t="s">
        <v>48</v>
      </c>
      <c r="BK3" s="13" t="s">
        <v>49</v>
      </c>
      <c r="BL3" s="13" t="s">
        <v>50</v>
      </c>
      <c r="BM3" s="13" t="s">
        <v>51</v>
      </c>
      <c r="BN3" s="13" t="s">
        <v>52</v>
      </c>
      <c r="BO3" s="13" t="s">
        <v>53</v>
      </c>
      <c r="BP3" s="13" t="s">
        <v>54</v>
      </c>
      <c r="BQ3" s="13" t="s">
        <v>55</v>
      </c>
      <c r="BR3" s="13" t="s">
        <v>56</v>
      </c>
      <c r="BS3" s="13" t="s">
        <v>57</v>
      </c>
      <c r="BT3" s="14"/>
      <c r="BU3" s="14"/>
      <c r="BV3" s="14"/>
      <c r="BW3" s="14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</row>
    <row r="4" spans="1:91" ht="101.25" customHeight="1" x14ac:dyDescent="0.35">
      <c r="A4" s="15"/>
      <c r="B4" s="15"/>
      <c r="C4" s="15"/>
      <c r="D4" s="15"/>
      <c r="E4" s="16"/>
      <c r="F4" s="179"/>
      <c r="G4" s="175"/>
      <c r="H4" s="180" t="s">
        <v>58</v>
      </c>
      <c r="I4" s="181"/>
      <c r="J4" s="181"/>
      <c r="K4" s="181"/>
      <c r="L4" s="181"/>
      <c r="M4" s="181"/>
      <c r="N4" s="177"/>
      <c r="O4" s="17"/>
      <c r="P4" s="18">
        <v>2</v>
      </c>
      <c r="Q4" s="15"/>
      <c r="R4" s="19"/>
      <c r="S4" s="20"/>
      <c r="T4" s="20"/>
      <c r="U4" s="20"/>
      <c r="V4" s="20"/>
      <c r="W4" s="20"/>
      <c r="X4" s="20"/>
      <c r="Y4" s="20"/>
      <c r="Z4" s="21"/>
      <c r="AA4" s="20"/>
      <c r="AB4" s="20"/>
      <c r="AC4" s="20"/>
      <c r="AD4" s="20"/>
      <c r="AE4" s="21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</row>
    <row r="5" spans="1:91" ht="12.75" customHeight="1" x14ac:dyDescent="0.3">
      <c r="A5" s="22"/>
      <c r="B5" s="23" t="s">
        <v>59</v>
      </c>
      <c r="C5" s="22"/>
      <c r="D5" s="24" t="s">
        <v>60</v>
      </c>
      <c r="E5" s="25" t="s">
        <v>61</v>
      </c>
      <c r="F5" s="26"/>
      <c r="G5" s="27">
        <f>'Model Inputs'!G6</f>
        <v>2023</v>
      </c>
      <c r="H5" s="28">
        <f t="shared" ref="H5:N5" si="0">G5+1</f>
        <v>2024</v>
      </c>
      <c r="I5" s="28">
        <f t="shared" si="0"/>
        <v>2025</v>
      </c>
      <c r="J5" s="28">
        <f t="shared" si="0"/>
        <v>2026</v>
      </c>
      <c r="K5" s="28">
        <f t="shared" si="0"/>
        <v>2027</v>
      </c>
      <c r="L5" s="28">
        <f t="shared" si="0"/>
        <v>2028</v>
      </c>
      <c r="M5" s="28">
        <f t="shared" si="0"/>
        <v>2029</v>
      </c>
      <c r="N5" s="28">
        <f t="shared" si="0"/>
        <v>2030</v>
      </c>
      <c r="O5" s="29" t="s">
        <v>62</v>
      </c>
      <c r="P5" s="30">
        <v>3</v>
      </c>
      <c r="Q5" s="6"/>
      <c r="R5" s="31">
        <v>2023</v>
      </c>
      <c r="S5" s="31">
        <v>2023</v>
      </c>
      <c r="T5" s="31">
        <v>2023</v>
      </c>
      <c r="U5" s="31">
        <v>2023</v>
      </c>
      <c r="V5" s="31">
        <v>2023</v>
      </c>
      <c r="W5" s="31">
        <v>2023</v>
      </c>
      <c r="X5" s="31">
        <v>2023</v>
      </c>
      <c r="Y5" s="31">
        <v>2023</v>
      </c>
      <c r="Z5" s="31">
        <v>2023</v>
      </c>
      <c r="AA5" s="31">
        <v>2023</v>
      </c>
      <c r="AB5" s="31">
        <v>2023</v>
      </c>
      <c r="AC5" s="31">
        <v>2023</v>
      </c>
      <c r="AD5" s="31">
        <v>2023</v>
      </c>
      <c r="AE5" s="31">
        <v>2023</v>
      </c>
      <c r="AF5" s="31">
        <v>2023</v>
      </c>
      <c r="AG5" s="31">
        <v>2023</v>
      </c>
      <c r="AH5" s="31">
        <v>2023</v>
      </c>
      <c r="AI5" s="31">
        <v>2023</v>
      </c>
      <c r="AJ5" s="31">
        <v>2023</v>
      </c>
      <c r="AK5" s="31">
        <v>2023</v>
      </c>
      <c r="AL5" s="31">
        <v>2023</v>
      </c>
      <c r="AM5" s="31">
        <v>2023</v>
      </c>
      <c r="AN5" s="31">
        <v>2023</v>
      </c>
      <c r="AO5" s="31">
        <v>2023</v>
      </c>
      <c r="AP5" s="31">
        <v>2023</v>
      </c>
      <c r="AQ5" s="31">
        <v>2023</v>
      </c>
      <c r="AR5" s="31">
        <v>2023</v>
      </c>
      <c r="AS5" s="31">
        <v>2023</v>
      </c>
      <c r="AT5" s="31">
        <v>2023</v>
      </c>
      <c r="AU5" s="31">
        <v>2023</v>
      </c>
      <c r="AV5" s="31">
        <v>2023</v>
      </c>
      <c r="AW5" s="31">
        <v>2023</v>
      </c>
      <c r="AX5" s="31">
        <v>2023</v>
      </c>
      <c r="AY5" s="31">
        <v>2023</v>
      </c>
      <c r="AZ5" s="31">
        <v>2023</v>
      </c>
      <c r="BA5" s="31">
        <v>2023</v>
      </c>
      <c r="BB5" s="31">
        <v>2023</v>
      </c>
      <c r="BC5" s="31">
        <v>2023</v>
      </c>
      <c r="BD5" s="31">
        <v>2023</v>
      </c>
      <c r="BE5" s="31">
        <v>2023</v>
      </c>
      <c r="BF5" s="31">
        <v>2023</v>
      </c>
      <c r="BG5" s="31">
        <v>2023</v>
      </c>
      <c r="BH5" s="31">
        <v>2023</v>
      </c>
      <c r="BI5" s="31">
        <v>2023</v>
      </c>
      <c r="BJ5" s="31">
        <v>2023</v>
      </c>
      <c r="BK5" s="31">
        <v>2023</v>
      </c>
      <c r="BL5" s="31">
        <v>2023</v>
      </c>
      <c r="BM5" s="31">
        <v>2023</v>
      </c>
      <c r="BN5" s="31">
        <v>2023</v>
      </c>
      <c r="BO5" s="31">
        <v>2023</v>
      </c>
      <c r="BP5" s="31">
        <v>2023</v>
      </c>
      <c r="BQ5" s="31">
        <v>2023</v>
      </c>
      <c r="BR5" s="31">
        <v>2023</v>
      </c>
      <c r="BS5" s="31">
        <v>2023</v>
      </c>
      <c r="CA5" s="32"/>
    </row>
    <row r="6" spans="1:91" ht="12.75" customHeight="1" x14ac:dyDescent="0.3">
      <c r="B6" s="12"/>
      <c r="E6" s="1"/>
      <c r="F6" s="33"/>
      <c r="G6" s="33"/>
      <c r="H6" s="33"/>
      <c r="I6" s="33"/>
      <c r="J6" s="33"/>
      <c r="K6" s="33"/>
      <c r="O6" s="1"/>
      <c r="P6" s="30">
        <v>4</v>
      </c>
      <c r="Q6" s="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91" ht="12.75" customHeight="1" x14ac:dyDescent="0.3">
      <c r="A7" s="172" t="s">
        <v>63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34"/>
      <c r="N7" s="34"/>
      <c r="O7" s="35"/>
      <c r="P7" s="30">
        <v>5</v>
      </c>
      <c r="Q7" s="6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32"/>
      <c r="BU7" s="32"/>
      <c r="BV7" s="32"/>
      <c r="BW7" s="32"/>
      <c r="BX7" s="32"/>
      <c r="BY7" s="32"/>
      <c r="BZ7" s="32"/>
      <c r="CA7" s="32"/>
      <c r="CB7" s="32"/>
    </row>
    <row r="8" spans="1:91" ht="25.5" customHeight="1" x14ac:dyDescent="0.3">
      <c r="A8" s="36"/>
      <c r="E8" s="1"/>
      <c r="O8" s="1"/>
      <c r="P8" s="30">
        <v>6</v>
      </c>
      <c r="Q8" s="6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91" ht="12.75" customHeight="1" x14ac:dyDescent="0.3">
      <c r="A9" s="36"/>
      <c r="B9" s="1">
        <v>1</v>
      </c>
      <c r="C9" s="22" t="s">
        <v>64</v>
      </c>
      <c r="D9" s="22"/>
      <c r="E9" s="1"/>
      <c r="O9" s="1"/>
      <c r="P9" s="30">
        <v>7</v>
      </c>
      <c r="Q9" s="6"/>
    </row>
    <row r="10" spans="1:91" ht="12.75" customHeight="1" outlineLevel="1" x14ac:dyDescent="0.3">
      <c r="A10" s="36"/>
      <c r="B10" s="1">
        <v>2</v>
      </c>
      <c r="C10" s="37">
        <v>5005</v>
      </c>
      <c r="D10" s="38">
        <v>2</v>
      </c>
      <c r="E10" s="37" t="s">
        <v>65</v>
      </c>
      <c r="F10" s="35"/>
      <c r="G10" s="35">
        <f t="shared" ref="G10:G81" si="1">HLOOKUP($E$3,$Q$3:$BY$269,P10,TRUE)</f>
        <v>0</v>
      </c>
      <c r="H10" s="39"/>
      <c r="I10" s="39"/>
      <c r="J10" s="39"/>
      <c r="K10" s="39"/>
      <c r="L10" s="39"/>
      <c r="M10" s="39"/>
      <c r="N10" s="39"/>
      <c r="O10" s="39"/>
      <c r="P10" s="30">
        <v>8</v>
      </c>
      <c r="Q10" s="6"/>
      <c r="R10" s="35">
        <v>10807886.199999999</v>
      </c>
      <c r="S10" s="35">
        <v>98655.8</v>
      </c>
      <c r="T10" s="35">
        <v>20450.41</v>
      </c>
      <c r="U10" s="35">
        <v>781117</v>
      </c>
      <c r="V10" s="35">
        <v>0</v>
      </c>
      <c r="W10" s="35">
        <v>89004.46</v>
      </c>
      <c r="X10" s="35">
        <v>137361.92000000001</v>
      </c>
      <c r="Y10" s="35">
        <v>0</v>
      </c>
      <c r="Z10" s="35">
        <v>0</v>
      </c>
      <c r="AA10" s="35">
        <v>128172.22</v>
      </c>
      <c r="AB10" s="35">
        <v>2588696.7200000002</v>
      </c>
      <c r="AC10" s="35">
        <v>973291.54</v>
      </c>
      <c r="AD10" s="35">
        <v>2697068.29</v>
      </c>
      <c r="AE10" s="35">
        <v>303036.23</v>
      </c>
      <c r="AF10" s="35">
        <v>347643.57</v>
      </c>
      <c r="AG10" s="35">
        <v>67188.429999999993</v>
      </c>
      <c r="AH10" s="35">
        <v>243931.22</v>
      </c>
      <c r="AI10" s="35">
        <v>171703.07</v>
      </c>
      <c r="AJ10" s="35">
        <v>1604934.49</v>
      </c>
      <c r="AK10" s="35">
        <v>128226.41</v>
      </c>
      <c r="AL10" s="35">
        <v>460826.07</v>
      </c>
      <c r="AM10" s="35">
        <v>0</v>
      </c>
      <c r="AN10" s="35">
        <v>0</v>
      </c>
      <c r="AO10" s="35">
        <v>0</v>
      </c>
      <c r="AP10" s="35">
        <v>5277402.0999999996</v>
      </c>
      <c r="AQ10" s="35">
        <v>0</v>
      </c>
      <c r="AR10" s="35">
        <v>347419.24</v>
      </c>
      <c r="AS10" s="35">
        <v>261007.61</v>
      </c>
      <c r="AT10" s="35">
        <v>113412.57</v>
      </c>
      <c r="AU10" s="35">
        <v>0</v>
      </c>
      <c r="AV10" s="35">
        <v>2830544.61</v>
      </c>
      <c r="AW10" s="35">
        <v>0</v>
      </c>
      <c r="AX10" s="35">
        <v>491183.86</v>
      </c>
      <c r="AY10" s="35">
        <v>822453.86</v>
      </c>
      <c r="AZ10" s="35">
        <v>41550.44</v>
      </c>
      <c r="BA10" s="35">
        <v>375877.24</v>
      </c>
      <c r="BB10" s="35">
        <v>214487.05</v>
      </c>
      <c r="BC10" s="35">
        <v>3687015.17</v>
      </c>
      <c r="BD10" s="35">
        <v>530405.38</v>
      </c>
      <c r="BE10" s="35">
        <v>203575.75</v>
      </c>
      <c r="BF10" s="35">
        <v>162397.81</v>
      </c>
      <c r="BG10" s="35">
        <v>611583.98</v>
      </c>
      <c r="BH10" s="35">
        <v>51984.27</v>
      </c>
      <c r="BI10" s="35">
        <v>161569.18</v>
      </c>
      <c r="BJ10" s="35">
        <v>0</v>
      </c>
      <c r="BK10" s="35">
        <v>413644.27</v>
      </c>
      <c r="BL10" s="35">
        <v>104180.18</v>
      </c>
      <c r="BM10" s="35">
        <v>19131130.68</v>
      </c>
      <c r="BN10" s="35">
        <v>0</v>
      </c>
      <c r="BO10" s="35">
        <v>264929.34000000003</v>
      </c>
      <c r="BP10" s="35">
        <v>111221.22</v>
      </c>
      <c r="BQ10" s="35">
        <v>0</v>
      </c>
      <c r="BR10" s="35">
        <v>3338893.78</v>
      </c>
      <c r="BS10" s="35">
        <v>1779192.68</v>
      </c>
      <c r="BT10" s="39"/>
      <c r="BU10" s="39"/>
      <c r="BV10" s="39"/>
      <c r="BW10" s="39"/>
      <c r="BX10" s="39"/>
      <c r="BY10" s="39"/>
      <c r="BZ10" s="39"/>
      <c r="CA10" s="39"/>
      <c r="CB10" s="39"/>
    </row>
    <row r="11" spans="1:91" ht="12.75" customHeight="1" outlineLevel="1" x14ac:dyDescent="0.3">
      <c r="A11" s="36"/>
      <c r="B11" s="1">
        <v>3</v>
      </c>
      <c r="C11" s="37">
        <v>5010</v>
      </c>
      <c r="D11" s="38">
        <v>3</v>
      </c>
      <c r="E11" s="37" t="s">
        <v>66</v>
      </c>
      <c r="F11" s="35"/>
      <c r="G11" s="35">
        <f t="shared" si="1"/>
        <v>3197359.33</v>
      </c>
      <c r="H11" s="39"/>
      <c r="I11" s="39"/>
      <c r="J11" s="39"/>
      <c r="K11" s="39"/>
      <c r="L11" s="39"/>
      <c r="M11" s="39"/>
      <c r="N11" s="39"/>
      <c r="O11" s="39"/>
      <c r="P11" s="30">
        <v>9</v>
      </c>
      <c r="Q11" s="6"/>
      <c r="R11" s="35">
        <v>13788991.300000001</v>
      </c>
      <c r="S11" s="35">
        <v>153247.91</v>
      </c>
      <c r="T11" s="35">
        <v>0</v>
      </c>
      <c r="U11" s="35">
        <v>224310</v>
      </c>
      <c r="V11" s="35">
        <v>1546336.446</v>
      </c>
      <c r="W11" s="35">
        <v>222744.45</v>
      </c>
      <c r="X11" s="35">
        <v>13507.73</v>
      </c>
      <c r="Y11" s="35">
        <v>0</v>
      </c>
      <c r="Z11" s="35">
        <v>0</v>
      </c>
      <c r="AA11" s="35">
        <v>0</v>
      </c>
      <c r="AB11" s="35">
        <v>1466186.12</v>
      </c>
      <c r="AC11" s="35">
        <v>137330.64000000001</v>
      </c>
      <c r="AD11" s="35">
        <v>649126.51</v>
      </c>
      <c r="AE11" s="35">
        <v>52641.760000000002</v>
      </c>
      <c r="AF11" s="35">
        <v>24042.97</v>
      </c>
      <c r="AG11" s="35">
        <v>32845.120000000003</v>
      </c>
      <c r="AH11" s="35">
        <v>88599.28</v>
      </c>
      <c r="AI11" s="35">
        <v>0</v>
      </c>
      <c r="AJ11" s="35">
        <v>673498.08</v>
      </c>
      <c r="AK11" s="35">
        <v>125126.93</v>
      </c>
      <c r="AL11" s="35">
        <v>0</v>
      </c>
      <c r="AM11" s="35">
        <v>0</v>
      </c>
      <c r="AN11" s="35">
        <v>10842</v>
      </c>
      <c r="AO11" s="35">
        <v>0</v>
      </c>
      <c r="AP11" s="35">
        <v>1093030.3</v>
      </c>
      <c r="AQ11" s="35">
        <v>3197359.33</v>
      </c>
      <c r="AR11" s="35">
        <v>76795.53</v>
      </c>
      <c r="AS11" s="35">
        <v>745563.71</v>
      </c>
      <c r="AT11" s="35">
        <v>0</v>
      </c>
      <c r="AU11" s="35">
        <v>38658.11</v>
      </c>
      <c r="AV11" s="35">
        <v>3159908.26</v>
      </c>
      <c r="AW11" s="35">
        <v>483056.74</v>
      </c>
      <c r="AX11" s="35">
        <v>9362.3700000000008</v>
      </c>
      <c r="AY11" s="35">
        <v>12111.3</v>
      </c>
      <c r="AZ11" s="35">
        <v>76827.570000000007</v>
      </c>
      <c r="BA11" s="35">
        <v>253761.89</v>
      </c>
      <c r="BB11" s="35">
        <v>0</v>
      </c>
      <c r="BC11" s="35">
        <v>1767388.33</v>
      </c>
      <c r="BD11" s="35">
        <v>0</v>
      </c>
      <c r="BE11" s="35">
        <v>0</v>
      </c>
      <c r="BF11" s="35">
        <v>13427.05</v>
      </c>
      <c r="BG11" s="35">
        <v>419688.56</v>
      </c>
      <c r="BH11" s="35">
        <v>0</v>
      </c>
      <c r="BI11" s="35">
        <v>0</v>
      </c>
      <c r="BJ11" s="35">
        <v>0</v>
      </c>
      <c r="BK11" s="35">
        <v>1036590.03</v>
      </c>
      <c r="BL11" s="35">
        <v>0</v>
      </c>
      <c r="BM11" s="35">
        <v>6099527.54</v>
      </c>
      <c r="BN11" s="35">
        <v>13847</v>
      </c>
      <c r="BO11" s="35">
        <v>438035.01</v>
      </c>
      <c r="BP11" s="35">
        <v>0</v>
      </c>
      <c r="BQ11" s="35">
        <v>0</v>
      </c>
      <c r="BR11" s="35">
        <v>1705682.22</v>
      </c>
      <c r="BS11" s="35">
        <v>1378718.45</v>
      </c>
      <c r="BT11" s="39"/>
      <c r="BU11" s="39"/>
      <c r="BV11" s="39"/>
      <c r="BW11" s="39"/>
      <c r="BX11" s="39"/>
      <c r="BY11" s="39"/>
      <c r="BZ11" s="39"/>
      <c r="CA11" s="39"/>
      <c r="CB11" s="39"/>
    </row>
    <row r="12" spans="1:91" ht="12.75" customHeight="1" outlineLevel="1" x14ac:dyDescent="0.3">
      <c r="A12" s="36"/>
      <c r="B12" s="1">
        <v>4</v>
      </c>
      <c r="C12" s="37">
        <v>5012</v>
      </c>
      <c r="D12" s="38">
        <v>4</v>
      </c>
      <c r="E12" s="37" t="s">
        <v>67</v>
      </c>
      <c r="F12" s="35"/>
      <c r="G12" s="35">
        <f t="shared" si="1"/>
        <v>2242897.83</v>
      </c>
      <c r="H12" s="39"/>
      <c r="I12" s="39"/>
      <c r="J12" s="39"/>
      <c r="K12" s="39"/>
      <c r="L12" s="39"/>
      <c r="M12" s="39"/>
      <c r="N12" s="39"/>
      <c r="O12" s="39"/>
      <c r="P12" s="30">
        <v>10</v>
      </c>
      <c r="Q12" s="6"/>
      <c r="R12" s="35">
        <v>0</v>
      </c>
      <c r="S12" s="35">
        <v>95262.33</v>
      </c>
      <c r="T12" s="35">
        <v>0</v>
      </c>
      <c r="U12" s="35">
        <v>9662</v>
      </c>
      <c r="V12" s="35">
        <v>113803.47</v>
      </c>
      <c r="W12" s="35">
        <v>190292.69</v>
      </c>
      <c r="X12" s="35">
        <v>63905.69</v>
      </c>
      <c r="Y12" s="35">
        <v>0</v>
      </c>
      <c r="Z12" s="35">
        <v>0</v>
      </c>
      <c r="AA12" s="35">
        <v>0</v>
      </c>
      <c r="AB12" s="35">
        <v>554259.77</v>
      </c>
      <c r="AC12" s="35">
        <v>0</v>
      </c>
      <c r="AD12" s="35">
        <v>0</v>
      </c>
      <c r="AE12" s="35">
        <v>36862.910000000003</v>
      </c>
      <c r="AF12" s="35">
        <v>0</v>
      </c>
      <c r="AG12" s="35">
        <v>0</v>
      </c>
      <c r="AH12" s="35">
        <v>32970.92</v>
      </c>
      <c r="AI12" s="35">
        <v>32274.84</v>
      </c>
      <c r="AJ12" s="35">
        <v>196083.77</v>
      </c>
      <c r="AK12" s="35">
        <v>26783.200000000001</v>
      </c>
      <c r="AL12" s="35">
        <v>42851.67</v>
      </c>
      <c r="AM12" s="35">
        <v>0</v>
      </c>
      <c r="AN12" s="35">
        <v>0</v>
      </c>
      <c r="AO12" s="35">
        <v>0</v>
      </c>
      <c r="AP12" s="35">
        <v>1998591.66</v>
      </c>
      <c r="AQ12" s="35">
        <v>2242897.83</v>
      </c>
      <c r="AR12" s="35">
        <v>59384.62</v>
      </c>
      <c r="AS12" s="35">
        <v>56347.7</v>
      </c>
      <c r="AT12" s="35">
        <v>0</v>
      </c>
      <c r="AU12" s="35">
        <v>0</v>
      </c>
      <c r="AV12" s="35">
        <v>513102.56</v>
      </c>
      <c r="AW12" s="35">
        <v>0</v>
      </c>
      <c r="AX12" s="35">
        <v>54718.47</v>
      </c>
      <c r="AY12" s="35">
        <v>76240.09</v>
      </c>
      <c r="AZ12" s="35">
        <v>0</v>
      </c>
      <c r="BA12" s="35">
        <v>86375.53</v>
      </c>
      <c r="BB12" s="35">
        <v>4090.5</v>
      </c>
      <c r="BC12" s="35">
        <v>391581.7</v>
      </c>
      <c r="BD12" s="35">
        <v>0</v>
      </c>
      <c r="BE12" s="35">
        <v>231044.74</v>
      </c>
      <c r="BF12" s="35">
        <v>98947.18</v>
      </c>
      <c r="BG12" s="35">
        <v>675024.04</v>
      </c>
      <c r="BH12" s="35">
        <v>581</v>
      </c>
      <c r="BI12" s="35">
        <v>10222.969999999999</v>
      </c>
      <c r="BJ12" s="35">
        <v>0</v>
      </c>
      <c r="BK12" s="35">
        <v>153647.93</v>
      </c>
      <c r="BL12" s="35">
        <v>0</v>
      </c>
      <c r="BM12" s="35">
        <v>136361.28</v>
      </c>
      <c r="BN12" s="35">
        <v>0</v>
      </c>
      <c r="BO12" s="35">
        <v>13605.07</v>
      </c>
      <c r="BP12" s="35">
        <v>21667.23</v>
      </c>
      <c r="BQ12" s="35">
        <v>0</v>
      </c>
      <c r="BR12" s="35">
        <v>88105.95</v>
      </c>
      <c r="BS12" s="35">
        <v>7570.61</v>
      </c>
      <c r="BT12" s="39"/>
      <c r="BU12" s="39"/>
      <c r="BV12" s="39"/>
      <c r="BW12" s="39"/>
      <c r="BX12" s="39"/>
      <c r="BY12" s="39"/>
      <c r="BZ12" s="39"/>
      <c r="CA12" s="39"/>
      <c r="CB12" s="39"/>
    </row>
    <row r="13" spans="1:91" ht="12.75" customHeight="1" outlineLevel="1" x14ac:dyDescent="0.3">
      <c r="A13" s="36"/>
      <c r="B13" s="1">
        <v>5</v>
      </c>
      <c r="C13" s="37">
        <v>5014</v>
      </c>
      <c r="D13" s="38">
        <v>5</v>
      </c>
      <c r="E13" s="37" t="s">
        <v>68</v>
      </c>
      <c r="F13" s="35"/>
      <c r="G13" s="35">
        <f t="shared" si="1"/>
        <v>344571.68</v>
      </c>
      <c r="H13" s="39"/>
      <c r="I13" s="39"/>
      <c r="J13" s="39"/>
      <c r="K13" s="39"/>
      <c r="L13" s="39"/>
      <c r="M13" s="39"/>
      <c r="N13" s="39"/>
      <c r="O13" s="39"/>
      <c r="P13" s="30">
        <v>11</v>
      </c>
      <c r="Q13" s="6"/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28701.65</v>
      </c>
      <c r="AC13" s="35">
        <v>0</v>
      </c>
      <c r="AD13" s="35">
        <v>273108.51</v>
      </c>
      <c r="AE13" s="35">
        <v>0</v>
      </c>
      <c r="AF13" s="35">
        <v>0</v>
      </c>
      <c r="AG13" s="35">
        <v>0</v>
      </c>
      <c r="AH13" s="35">
        <v>168854.69</v>
      </c>
      <c r="AI13" s="35">
        <v>47355.41</v>
      </c>
      <c r="AJ13" s="35">
        <v>0</v>
      </c>
      <c r="AK13" s="35">
        <v>11208.52</v>
      </c>
      <c r="AL13" s="35">
        <v>14199.34</v>
      </c>
      <c r="AM13" s="35">
        <v>0</v>
      </c>
      <c r="AN13" s="35">
        <v>0</v>
      </c>
      <c r="AO13" s="35">
        <v>55692.29</v>
      </c>
      <c r="AP13" s="35">
        <v>477108.32</v>
      </c>
      <c r="AQ13" s="35">
        <v>344571.68</v>
      </c>
      <c r="AR13" s="35">
        <v>0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4660.63</v>
      </c>
      <c r="AZ13" s="35">
        <v>1015.78</v>
      </c>
      <c r="BA13" s="35">
        <v>0</v>
      </c>
      <c r="BB13" s="35">
        <v>0</v>
      </c>
      <c r="BC13" s="35">
        <v>167622.23000000001</v>
      </c>
      <c r="BD13" s="35">
        <v>0</v>
      </c>
      <c r="BE13" s="35">
        <v>0</v>
      </c>
      <c r="BF13" s="35">
        <v>0</v>
      </c>
      <c r="BG13" s="35">
        <v>21565.4</v>
      </c>
      <c r="BH13" s="35">
        <v>0</v>
      </c>
      <c r="BI13" s="35">
        <v>0</v>
      </c>
      <c r="BJ13" s="35">
        <v>0</v>
      </c>
      <c r="BK13" s="35">
        <v>0</v>
      </c>
      <c r="BL13" s="35">
        <v>0</v>
      </c>
      <c r="BM13" s="35">
        <v>168270.34</v>
      </c>
      <c r="BN13" s="35">
        <v>0</v>
      </c>
      <c r="BO13" s="35">
        <v>0</v>
      </c>
      <c r="BP13" s="35">
        <v>0</v>
      </c>
      <c r="BQ13" s="35">
        <v>0</v>
      </c>
      <c r="BR13" s="35">
        <v>649781.22</v>
      </c>
      <c r="BS13" s="35">
        <v>0</v>
      </c>
      <c r="BT13" s="39"/>
      <c r="BU13" s="39"/>
      <c r="BV13" s="39"/>
      <c r="BW13" s="39"/>
      <c r="BX13" s="39"/>
      <c r="BY13" s="39"/>
      <c r="BZ13" s="39"/>
      <c r="CA13" s="39"/>
      <c r="CB13" s="39"/>
    </row>
    <row r="14" spans="1:91" ht="12.75" customHeight="1" outlineLevel="1" x14ac:dyDescent="0.3">
      <c r="A14" s="36"/>
      <c r="B14" s="1">
        <v>6</v>
      </c>
      <c r="C14" s="37">
        <v>5015</v>
      </c>
      <c r="D14" s="38">
        <v>6</v>
      </c>
      <c r="E14" s="37" t="s">
        <v>69</v>
      </c>
      <c r="F14" s="35"/>
      <c r="G14" s="35">
        <f t="shared" si="1"/>
        <v>73190.710000000006</v>
      </c>
      <c r="H14" s="39"/>
      <c r="I14" s="39"/>
      <c r="J14" s="39"/>
      <c r="K14" s="39"/>
      <c r="L14" s="39"/>
      <c r="M14" s="39"/>
      <c r="N14" s="39"/>
      <c r="O14" s="39"/>
      <c r="P14" s="30">
        <v>12</v>
      </c>
      <c r="Q14" s="6"/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127497.53</v>
      </c>
      <c r="AC14" s="35">
        <v>0</v>
      </c>
      <c r="AD14" s="35">
        <v>21105.599999999999</v>
      </c>
      <c r="AE14" s="35">
        <v>0</v>
      </c>
      <c r="AF14" s="35">
        <v>0</v>
      </c>
      <c r="AG14" s="35">
        <v>0</v>
      </c>
      <c r="AH14" s="35">
        <v>59303.93</v>
      </c>
      <c r="AI14" s="35">
        <v>20329.63</v>
      </c>
      <c r="AJ14" s="35">
        <v>0</v>
      </c>
      <c r="AK14" s="35">
        <v>79043.520000000004</v>
      </c>
      <c r="AL14" s="35">
        <v>18067.18</v>
      </c>
      <c r="AM14" s="35">
        <v>0</v>
      </c>
      <c r="AN14" s="35">
        <v>0</v>
      </c>
      <c r="AO14" s="35">
        <v>15581.57</v>
      </c>
      <c r="AP14" s="35">
        <v>125952.69</v>
      </c>
      <c r="AQ14" s="35">
        <v>73190.710000000006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137899.24</v>
      </c>
      <c r="AZ14" s="35">
        <v>810.61</v>
      </c>
      <c r="BA14" s="35">
        <v>0</v>
      </c>
      <c r="BB14" s="35">
        <v>0</v>
      </c>
      <c r="BC14" s="35">
        <v>61045.77</v>
      </c>
      <c r="BD14" s="35">
        <v>0</v>
      </c>
      <c r="BE14" s="35">
        <v>0</v>
      </c>
      <c r="BF14" s="35">
        <v>0</v>
      </c>
      <c r="BG14" s="35">
        <v>12780.25</v>
      </c>
      <c r="BH14" s="35">
        <v>0</v>
      </c>
      <c r="BI14" s="35">
        <v>0</v>
      </c>
      <c r="BJ14" s="35">
        <v>0</v>
      </c>
      <c r="BK14" s="35">
        <v>4642.5200000000004</v>
      </c>
      <c r="BL14" s="35">
        <v>0</v>
      </c>
      <c r="BM14" s="35">
        <v>34137.35</v>
      </c>
      <c r="BN14" s="35">
        <v>0</v>
      </c>
      <c r="BO14" s="35">
        <v>0</v>
      </c>
      <c r="BP14" s="35">
        <v>0</v>
      </c>
      <c r="BQ14" s="35">
        <v>0</v>
      </c>
      <c r="BR14" s="35">
        <v>718191.43</v>
      </c>
      <c r="BS14" s="35">
        <v>295107.28000000003</v>
      </c>
      <c r="BT14" s="39"/>
      <c r="BU14" s="39"/>
      <c r="BV14" s="39"/>
      <c r="BW14" s="39"/>
      <c r="BX14" s="39"/>
      <c r="BY14" s="39"/>
      <c r="BZ14" s="39"/>
      <c r="CA14" s="39"/>
      <c r="CB14" s="39"/>
    </row>
    <row r="15" spans="1:91" ht="12.75" customHeight="1" outlineLevel="1" x14ac:dyDescent="0.4">
      <c r="A15" s="36"/>
      <c r="B15" s="1">
        <v>7</v>
      </c>
      <c r="C15" s="37">
        <v>5016</v>
      </c>
      <c r="D15" s="38">
        <v>7</v>
      </c>
      <c r="E15" s="37" t="s">
        <v>70</v>
      </c>
      <c r="F15" s="35"/>
      <c r="G15" s="35">
        <f t="shared" si="1"/>
        <v>809019.44</v>
      </c>
      <c r="H15" s="39"/>
      <c r="I15" s="40"/>
      <c r="J15" s="39"/>
      <c r="K15" s="39"/>
      <c r="L15" s="39"/>
      <c r="M15" s="39"/>
      <c r="N15" s="39"/>
      <c r="O15" s="39"/>
      <c r="P15" s="30">
        <v>13</v>
      </c>
      <c r="Q15" s="6"/>
      <c r="R15" s="35">
        <v>2765392.85</v>
      </c>
      <c r="S15" s="35">
        <v>42293.52</v>
      </c>
      <c r="T15" s="35">
        <v>16897.150000000001</v>
      </c>
      <c r="U15" s="35">
        <v>0</v>
      </c>
      <c r="V15" s="35">
        <v>296060.95</v>
      </c>
      <c r="W15" s="35">
        <v>12708.82</v>
      </c>
      <c r="X15" s="35">
        <v>0</v>
      </c>
      <c r="Y15" s="35">
        <v>4709.8</v>
      </c>
      <c r="Z15" s="35">
        <v>0</v>
      </c>
      <c r="AA15" s="35">
        <v>0</v>
      </c>
      <c r="AB15" s="35">
        <v>145750.21</v>
      </c>
      <c r="AC15" s="35">
        <v>80391.5</v>
      </c>
      <c r="AD15" s="35">
        <v>0</v>
      </c>
      <c r="AE15" s="35">
        <v>3183</v>
      </c>
      <c r="AF15" s="35">
        <v>5455.11</v>
      </c>
      <c r="AG15" s="35">
        <v>0</v>
      </c>
      <c r="AH15" s="35">
        <v>0</v>
      </c>
      <c r="AI15" s="35">
        <v>0</v>
      </c>
      <c r="AJ15" s="35">
        <v>527092.31000000006</v>
      </c>
      <c r="AK15" s="35">
        <v>0</v>
      </c>
      <c r="AL15" s="35">
        <v>258416.9</v>
      </c>
      <c r="AM15" s="35">
        <v>0</v>
      </c>
      <c r="AN15" s="35">
        <v>0</v>
      </c>
      <c r="AO15" s="35">
        <v>174.76</v>
      </c>
      <c r="AP15" s="35">
        <v>4257246.55</v>
      </c>
      <c r="AQ15" s="35">
        <v>809019.44</v>
      </c>
      <c r="AR15" s="35">
        <v>10001.56</v>
      </c>
      <c r="AS15" s="35">
        <v>84779.1</v>
      </c>
      <c r="AT15" s="35">
        <v>88418.93</v>
      </c>
      <c r="AU15" s="35">
        <v>12005.08</v>
      </c>
      <c r="AV15" s="35">
        <v>118820.37</v>
      </c>
      <c r="AW15" s="35">
        <v>7325.3</v>
      </c>
      <c r="AX15" s="35">
        <v>73961.539999999994</v>
      </c>
      <c r="AY15" s="35">
        <v>0</v>
      </c>
      <c r="AZ15" s="35">
        <v>0</v>
      </c>
      <c r="BA15" s="35">
        <v>0</v>
      </c>
      <c r="BB15" s="35">
        <v>40343.360000000001</v>
      </c>
      <c r="BC15" s="35">
        <v>40984.339999999997</v>
      </c>
      <c r="BD15" s="35">
        <v>3507.7</v>
      </c>
      <c r="BE15" s="35">
        <v>0</v>
      </c>
      <c r="BF15" s="35">
        <v>8239.31</v>
      </c>
      <c r="BG15" s="35">
        <v>226154.6</v>
      </c>
      <c r="BH15" s="35">
        <v>12218.08</v>
      </c>
      <c r="BI15" s="35">
        <v>608.1</v>
      </c>
      <c r="BJ15" s="35">
        <v>0</v>
      </c>
      <c r="BK15" s="35">
        <v>0</v>
      </c>
      <c r="BL15" s="35">
        <v>722.2</v>
      </c>
      <c r="BM15" s="35">
        <v>4802972.4400000004</v>
      </c>
      <c r="BN15" s="35">
        <v>19564.189999999999</v>
      </c>
      <c r="BO15" s="35">
        <v>0</v>
      </c>
      <c r="BP15" s="35">
        <v>11908.14</v>
      </c>
      <c r="BQ15" s="35">
        <v>0</v>
      </c>
      <c r="BR15" s="35">
        <v>187237.76000000001</v>
      </c>
      <c r="BS15" s="35">
        <v>0</v>
      </c>
      <c r="BT15" s="39"/>
      <c r="BU15" s="39"/>
      <c r="BV15" s="39"/>
      <c r="BW15" s="39"/>
      <c r="BX15" s="39"/>
      <c r="BY15" s="39"/>
      <c r="BZ15" s="39"/>
      <c r="CA15" s="39"/>
      <c r="CB15" s="39"/>
    </row>
    <row r="16" spans="1:91" ht="12.75" customHeight="1" outlineLevel="1" x14ac:dyDescent="0.3">
      <c r="A16" s="36"/>
      <c r="B16" s="1">
        <v>8</v>
      </c>
      <c r="C16" s="37">
        <v>5017</v>
      </c>
      <c r="D16" s="38">
        <v>8</v>
      </c>
      <c r="E16" s="37" t="s">
        <v>71</v>
      </c>
      <c r="F16" s="35"/>
      <c r="G16" s="35">
        <f t="shared" si="1"/>
        <v>180037.44</v>
      </c>
      <c r="H16" s="39"/>
      <c r="I16" s="39"/>
      <c r="J16" s="39"/>
      <c r="K16" s="39"/>
      <c r="L16" s="39"/>
      <c r="M16" s="39"/>
      <c r="N16" s="39"/>
      <c r="O16" s="39"/>
      <c r="P16" s="30">
        <v>14</v>
      </c>
      <c r="Q16" s="6"/>
      <c r="R16" s="35">
        <v>1566007.24</v>
      </c>
      <c r="S16" s="35">
        <v>15582.74</v>
      </c>
      <c r="T16" s="35">
        <v>0</v>
      </c>
      <c r="U16" s="35">
        <v>53304</v>
      </c>
      <c r="V16" s="35">
        <v>601216.86</v>
      </c>
      <c r="W16" s="35">
        <v>20388.55</v>
      </c>
      <c r="X16" s="35">
        <v>25874.91</v>
      </c>
      <c r="Y16" s="35">
        <v>1432</v>
      </c>
      <c r="Z16" s="35">
        <v>1099.9000000000001</v>
      </c>
      <c r="AA16" s="35">
        <v>0</v>
      </c>
      <c r="AB16" s="35">
        <v>62082.64</v>
      </c>
      <c r="AC16" s="35">
        <v>146728.46</v>
      </c>
      <c r="AD16" s="35">
        <v>0</v>
      </c>
      <c r="AE16" s="35">
        <v>2368</v>
      </c>
      <c r="AF16" s="35">
        <v>1240</v>
      </c>
      <c r="AG16" s="35">
        <v>0</v>
      </c>
      <c r="AH16" s="35">
        <v>0</v>
      </c>
      <c r="AI16" s="35">
        <v>0</v>
      </c>
      <c r="AJ16" s="35">
        <v>226588.02</v>
      </c>
      <c r="AK16" s="35">
        <v>3340.14</v>
      </c>
      <c r="AL16" s="35">
        <v>37694.22</v>
      </c>
      <c r="AM16" s="35">
        <v>0</v>
      </c>
      <c r="AN16" s="35">
        <v>0</v>
      </c>
      <c r="AO16" s="35">
        <v>2479.59</v>
      </c>
      <c r="AP16" s="35">
        <v>1195113.1000000001</v>
      </c>
      <c r="AQ16" s="35">
        <v>180037.44</v>
      </c>
      <c r="AR16" s="35">
        <v>14881.61</v>
      </c>
      <c r="AS16" s="35">
        <v>22471.9</v>
      </c>
      <c r="AT16" s="35">
        <v>514.28</v>
      </c>
      <c r="AU16" s="35">
        <v>0</v>
      </c>
      <c r="AV16" s="35">
        <v>116445.82</v>
      </c>
      <c r="AW16" s="35">
        <v>10600.36</v>
      </c>
      <c r="AX16" s="35">
        <v>19743.060000000001</v>
      </c>
      <c r="AY16" s="35">
        <v>0</v>
      </c>
      <c r="AZ16" s="35">
        <v>0</v>
      </c>
      <c r="BA16" s="35">
        <v>0</v>
      </c>
      <c r="BB16" s="35">
        <v>11000.04</v>
      </c>
      <c r="BC16" s="35">
        <v>5310.88</v>
      </c>
      <c r="BD16" s="35">
        <v>26683.39</v>
      </c>
      <c r="BE16" s="35">
        <v>0</v>
      </c>
      <c r="BF16" s="35">
        <v>39.06</v>
      </c>
      <c r="BG16" s="35">
        <v>30062.34</v>
      </c>
      <c r="BH16" s="35">
        <v>48075.199999999997</v>
      </c>
      <c r="BI16" s="35">
        <v>0</v>
      </c>
      <c r="BJ16" s="35">
        <v>0</v>
      </c>
      <c r="BK16" s="35">
        <v>81811.740000000005</v>
      </c>
      <c r="BL16" s="35">
        <v>21749.63</v>
      </c>
      <c r="BM16" s="35">
        <v>1389630.41</v>
      </c>
      <c r="BN16" s="35">
        <v>30495.25</v>
      </c>
      <c r="BO16" s="35">
        <v>117361.8</v>
      </c>
      <c r="BP16" s="35">
        <v>20826.439999999999</v>
      </c>
      <c r="BQ16" s="35">
        <v>0</v>
      </c>
      <c r="BR16" s="35">
        <v>36483.519999999997</v>
      </c>
      <c r="BS16" s="35">
        <v>3319.36</v>
      </c>
      <c r="BT16" s="39"/>
      <c r="BU16" s="39"/>
      <c r="BV16" s="39"/>
      <c r="BW16" s="39"/>
      <c r="BX16" s="39"/>
      <c r="BY16" s="39"/>
      <c r="BZ16" s="39"/>
      <c r="CA16" s="39"/>
      <c r="CB16" s="39"/>
    </row>
    <row r="17" spans="1:80" ht="12.75" customHeight="1" outlineLevel="1" x14ac:dyDescent="0.3">
      <c r="A17" s="36"/>
      <c r="B17" s="1">
        <v>9</v>
      </c>
      <c r="C17" s="37">
        <v>5020</v>
      </c>
      <c r="D17" s="38">
        <v>9</v>
      </c>
      <c r="E17" s="37" t="s">
        <v>72</v>
      </c>
      <c r="F17" s="35"/>
      <c r="G17" s="35">
        <f t="shared" si="1"/>
        <v>72046.63</v>
      </c>
      <c r="H17" s="39"/>
      <c r="I17" s="39"/>
      <c r="J17" s="39"/>
      <c r="K17" s="39"/>
      <c r="L17" s="39"/>
      <c r="M17" s="39"/>
      <c r="N17" s="39"/>
      <c r="O17" s="39"/>
      <c r="P17" s="30">
        <v>15</v>
      </c>
      <c r="Q17" s="6"/>
      <c r="R17" s="35">
        <v>22215500.18</v>
      </c>
      <c r="S17" s="35">
        <v>131572.69</v>
      </c>
      <c r="T17" s="35">
        <v>243756.46</v>
      </c>
      <c r="U17" s="35">
        <v>8246</v>
      </c>
      <c r="V17" s="35">
        <v>341868.1</v>
      </c>
      <c r="W17" s="35">
        <v>94785.65</v>
      </c>
      <c r="X17" s="35">
        <v>207.85</v>
      </c>
      <c r="Y17" s="35">
        <v>140966.15</v>
      </c>
      <c r="Z17" s="35">
        <v>0</v>
      </c>
      <c r="AA17" s="35">
        <v>7840.44</v>
      </c>
      <c r="AB17" s="35">
        <v>1404779.49</v>
      </c>
      <c r="AC17" s="35">
        <v>143260.70000000001</v>
      </c>
      <c r="AD17" s="35">
        <v>2003109.3</v>
      </c>
      <c r="AE17" s="35">
        <v>106300.21</v>
      </c>
      <c r="AF17" s="35">
        <v>19939.740000000002</v>
      </c>
      <c r="AG17" s="35">
        <v>226227.47</v>
      </c>
      <c r="AH17" s="35">
        <v>17279.080000000002</v>
      </c>
      <c r="AI17" s="35">
        <v>31090.43</v>
      </c>
      <c r="AJ17" s="35">
        <v>93004.92</v>
      </c>
      <c r="AK17" s="35">
        <v>41625.550000000003</v>
      </c>
      <c r="AL17" s="35">
        <v>491089.24</v>
      </c>
      <c r="AM17" s="35">
        <v>1421.15</v>
      </c>
      <c r="AN17" s="35">
        <v>0</v>
      </c>
      <c r="AO17" s="35">
        <v>78.73</v>
      </c>
      <c r="AP17" s="35">
        <v>10113753.050000001</v>
      </c>
      <c r="AQ17" s="35">
        <v>72046.63</v>
      </c>
      <c r="AR17" s="35">
        <v>13398.47</v>
      </c>
      <c r="AS17" s="35">
        <v>189644.68</v>
      </c>
      <c r="AT17" s="35">
        <v>121945.07</v>
      </c>
      <c r="AU17" s="35">
        <v>31729.21</v>
      </c>
      <c r="AV17" s="35">
        <v>86451.69</v>
      </c>
      <c r="AW17" s="35">
        <v>44694.080000000002</v>
      </c>
      <c r="AX17" s="35">
        <v>38012.49</v>
      </c>
      <c r="AY17" s="35">
        <v>88336.68</v>
      </c>
      <c r="AZ17" s="35">
        <v>88973.8</v>
      </c>
      <c r="BA17" s="35">
        <v>6174.09</v>
      </c>
      <c r="BB17" s="35">
        <v>123932.91</v>
      </c>
      <c r="BC17" s="35">
        <v>405392.26</v>
      </c>
      <c r="BD17" s="35">
        <v>22966.560000000001</v>
      </c>
      <c r="BE17" s="35">
        <v>626963.92000000004</v>
      </c>
      <c r="BF17" s="35">
        <v>20507.86</v>
      </c>
      <c r="BG17" s="35">
        <v>516834.89</v>
      </c>
      <c r="BH17" s="35">
        <v>35172.19</v>
      </c>
      <c r="BI17" s="35">
        <v>0</v>
      </c>
      <c r="BJ17" s="35">
        <v>411591.13</v>
      </c>
      <c r="BK17" s="35">
        <v>79495.679999999993</v>
      </c>
      <c r="BL17" s="35">
        <v>7393.4</v>
      </c>
      <c r="BM17" s="35">
        <v>460580.35</v>
      </c>
      <c r="BN17" s="35">
        <v>0</v>
      </c>
      <c r="BO17" s="35">
        <v>196984.21</v>
      </c>
      <c r="BP17" s="35">
        <v>17135.88</v>
      </c>
      <c r="BQ17" s="35">
        <v>0</v>
      </c>
      <c r="BR17" s="35">
        <v>1176810.57</v>
      </c>
      <c r="BS17" s="35">
        <v>308202.92</v>
      </c>
      <c r="BT17" s="39"/>
      <c r="BU17" s="39"/>
      <c r="BV17" s="39"/>
      <c r="BW17" s="39"/>
      <c r="BX17" s="39"/>
      <c r="BY17" s="39"/>
      <c r="BZ17" s="39"/>
      <c r="CA17" s="39"/>
      <c r="CB17" s="39"/>
    </row>
    <row r="18" spans="1:80" ht="12.75" customHeight="1" outlineLevel="1" x14ac:dyDescent="0.3">
      <c r="A18" s="36"/>
      <c r="B18" s="1">
        <v>10</v>
      </c>
      <c r="C18" s="37">
        <v>5025</v>
      </c>
      <c r="D18" s="38">
        <v>10</v>
      </c>
      <c r="E18" s="37" t="s">
        <v>73</v>
      </c>
      <c r="F18" s="35"/>
      <c r="G18" s="35">
        <f t="shared" si="1"/>
        <v>67255</v>
      </c>
      <c r="H18" s="39"/>
      <c r="I18" s="39"/>
      <c r="J18" s="39"/>
      <c r="K18" s="39"/>
      <c r="L18" s="39"/>
      <c r="M18" s="39"/>
      <c r="N18" s="39"/>
      <c r="O18" s="39"/>
      <c r="P18" s="30">
        <v>16</v>
      </c>
      <c r="Q18" s="6"/>
      <c r="R18" s="35">
        <v>8987641.8800000008</v>
      </c>
      <c r="S18" s="35">
        <v>63495.839999999997</v>
      </c>
      <c r="T18" s="35">
        <v>37503.620000000003</v>
      </c>
      <c r="U18" s="35">
        <v>172392</v>
      </c>
      <c r="V18" s="35">
        <v>588793.80000000005</v>
      </c>
      <c r="W18" s="35">
        <v>25877.54</v>
      </c>
      <c r="X18" s="35">
        <v>9231.42</v>
      </c>
      <c r="Y18" s="35">
        <v>26559.02</v>
      </c>
      <c r="Z18" s="35">
        <v>0</v>
      </c>
      <c r="AA18" s="35">
        <v>0</v>
      </c>
      <c r="AB18" s="35">
        <v>488708.44</v>
      </c>
      <c r="AC18" s="35">
        <v>4510.91</v>
      </c>
      <c r="AD18" s="35">
        <v>69052.23</v>
      </c>
      <c r="AE18" s="35">
        <v>10093.44</v>
      </c>
      <c r="AF18" s="35">
        <v>0</v>
      </c>
      <c r="AG18" s="35">
        <v>110684.3</v>
      </c>
      <c r="AH18" s="35">
        <v>35141.33</v>
      </c>
      <c r="AI18" s="35">
        <v>4179.8</v>
      </c>
      <c r="AJ18" s="35">
        <v>423342.99</v>
      </c>
      <c r="AK18" s="35">
        <v>16691.89</v>
      </c>
      <c r="AL18" s="35">
        <v>22299.13</v>
      </c>
      <c r="AM18" s="35">
        <v>75009.789999999994</v>
      </c>
      <c r="AN18" s="35">
        <v>0</v>
      </c>
      <c r="AO18" s="35">
        <v>5163.25</v>
      </c>
      <c r="AP18" s="35">
        <v>473475.93</v>
      </c>
      <c r="AQ18" s="35">
        <v>67255</v>
      </c>
      <c r="AR18" s="35">
        <v>4523.84</v>
      </c>
      <c r="AS18" s="35">
        <v>-12814.64</v>
      </c>
      <c r="AT18" s="35">
        <v>94476.63</v>
      </c>
      <c r="AU18" s="35">
        <v>0</v>
      </c>
      <c r="AV18" s="35">
        <v>244965.08</v>
      </c>
      <c r="AW18" s="35">
        <v>0</v>
      </c>
      <c r="AX18" s="35">
        <v>15881.22</v>
      </c>
      <c r="AY18" s="35">
        <v>213687.62</v>
      </c>
      <c r="AZ18" s="35">
        <v>63531.839999999997</v>
      </c>
      <c r="BA18" s="35">
        <v>1297.4000000000001</v>
      </c>
      <c r="BB18" s="35">
        <v>2627.4</v>
      </c>
      <c r="BC18" s="35">
        <v>145139.57999999999</v>
      </c>
      <c r="BD18" s="35">
        <v>17376.39</v>
      </c>
      <c r="BE18" s="35">
        <v>301755.25</v>
      </c>
      <c r="BF18" s="35">
        <v>4697.79</v>
      </c>
      <c r="BG18" s="35">
        <v>274302.33</v>
      </c>
      <c r="BH18" s="35">
        <v>43699.73</v>
      </c>
      <c r="BI18" s="35">
        <v>0</v>
      </c>
      <c r="BJ18" s="35">
        <v>94347.63</v>
      </c>
      <c r="BK18" s="35">
        <v>621361.15</v>
      </c>
      <c r="BL18" s="35">
        <v>20621.599999999999</v>
      </c>
      <c r="BM18" s="35">
        <v>3342444.03</v>
      </c>
      <c r="BN18" s="35">
        <v>0</v>
      </c>
      <c r="BO18" s="35">
        <v>73177.179999999993</v>
      </c>
      <c r="BP18" s="35">
        <v>12585.74</v>
      </c>
      <c r="BQ18" s="35">
        <v>0</v>
      </c>
      <c r="BR18" s="35">
        <v>382640.01</v>
      </c>
      <c r="BS18" s="35">
        <v>137140.12</v>
      </c>
      <c r="BT18" s="39"/>
      <c r="BU18" s="39"/>
      <c r="BV18" s="39"/>
      <c r="BW18" s="39"/>
      <c r="BX18" s="39"/>
      <c r="BY18" s="39"/>
      <c r="BZ18" s="39"/>
      <c r="CA18" s="39"/>
      <c r="CB18" s="39"/>
    </row>
    <row r="19" spans="1:80" ht="12.75" customHeight="1" outlineLevel="1" x14ac:dyDescent="0.3">
      <c r="A19" s="36"/>
      <c r="B19" s="1">
        <v>11</v>
      </c>
      <c r="C19" s="37">
        <v>5035</v>
      </c>
      <c r="D19" s="38">
        <v>11</v>
      </c>
      <c r="E19" s="37" t="s">
        <v>74</v>
      </c>
      <c r="F19" s="35"/>
      <c r="G19" s="35">
        <f t="shared" si="1"/>
        <v>193052.75</v>
      </c>
      <c r="H19" s="39"/>
      <c r="I19" s="39"/>
      <c r="J19" s="39"/>
      <c r="K19" s="39"/>
      <c r="L19" s="39"/>
      <c r="M19" s="39"/>
      <c r="N19" s="39"/>
      <c r="O19" s="39"/>
      <c r="P19" s="30">
        <v>17</v>
      </c>
      <c r="Q19" s="6"/>
      <c r="R19" s="35">
        <v>0</v>
      </c>
      <c r="S19" s="35">
        <v>11381.67</v>
      </c>
      <c r="T19" s="35">
        <v>934.78</v>
      </c>
      <c r="U19" s="35">
        <v>14041</v>
      </c>
      <c r="V19" s="35">
        <v>16573.169999999998</v>
      </c>
      <c r="W19" s="35">
        <v>39621.980000000003</v>
      </c>
      <c r="X19" s="35">
        <v>0</v>
      </c>
      <c r="Y19" s="35">
        <v>90505.33</v>
      </c>
      <c r="Z19" s="35">
        <v>1395</v>
      </c>
      <c r="AA19" s="35">
        <v>7978.3</v>
      </c>
      <c r="AB19" s="35">
        <v>0</v>
      </c>
      <c r="AC19" s="35">
        <v>7141.82</v>
      </c>
      <c r="AD19" s="35">
        <v>62161.86</v>
      </c>
      <c r="AE19" s="35">
        <v>17584.73</v>
      </c>
      <c r="AF19" s="35">
        <v>0</v>
      </c>
      <c r="AG19" s="35">
        <v>3181.2</v>
      </c>
      <c r="AH19" s="35">
        <v>4659.22</v>
      </c>
      <c r="AI19" s="35">
        <v>274.73</v>
      </c>
      <c r="AJ19" s="35">
        <v>80108.710000000006</v>
      </c>
      <c r="AK19" s="35">
        <v>21673.85</v>
      </c>
      <c r="AL19" s="35">
        <v>65668.92</v>
      </c>
      <c r="AM19" s="35">
        <v>0</v>
      </c>
      <c r="AN19" s="35">
        <v>0</v>
      </c>
      <c r="AO19" s="35">
        <v>13026.96</v>
      </c>
      <c r="AP19" s="35">
        <v>0</v>
      </c>
      <c r="AQ19" s="35">
        <v>193052.75</v>
      </c>
      <c r="AR19" s="35">
        <v>0</v>
      </c>
      <c r="AS19" s="35">
        <v>5489.25</v>
      </c>
      <c r="AT19" s="35">
        <v>0</v>
      </c>
      <c r="AU19" s="35">
        <v>5927.92</v>
      </c>
      <c r="AV19" s="35">
        <v>138226.53</v>
      </c>
      <c r="AW19" s="35">
        <v>0</v>
      </c>
      <c r="AX19" s="35">
        <v>895.56</v>
      </c>
      <c r="AY19" s="35">
        <v>0</v>
      </c>
      <c r="AZ19" s="35">
        <v>0</v>
      </c>
      <c r="BA19" s="35">
        <v>25221.52</v>
      </c>
      <c r="BB19" s="35">
        <v>50948</v>
      </c>
      <c r="BC19" s="35">
        <v>-20014.23</v>
      </c>
      <c r="BD19" s="35">
        <v>222.59</v>
      </c>
      <c r="BE19" s="35">
        <v>0</v>
      </c>
      <c r="BF19" s="35">
        <v>389.57</v>
      </c>
      <c r="BG19" s="35">
        <v>-6754.75</v>
      </c>
      <c r="BH19" s="35">
        <v>5310.51</v>
      </c>
      <c r="BI19" s="35">
        <v>2927.35</v>
      </c>
      <c r="BJ19" s="35">
        <v>748.12</v>
      </c>
      <c r="BK19" s="35">
        <v>138996.32</v>
      </c>
      <c r="BL19" s="35">
        <v>1433.87</v>
      </c>
      <c r="BM19" s="35">
        <v>0</v>
      </c>
      <c r="BN19" s="35">
        <v>0</v>
      </c>
      <c r="BO19" s="35">
        <v>0</v>
      </c>
      <c r="BP19" s="35">
        <v>4297.8100000000004</v>
      </c>
      <c r="BQ19" s="35">
        <v>0</v>
      </c>
      <c r="BR19" s="35">
        <v>0</v>
      </c>
      <c r="BS19" s="35">
        <v>34907.68</v>
      </c>
      <c r="BT19" s="39"/>
      <c r="BU19" s="39"/>
      <c r="BV19" s="39"/>
      <c r="BW19" s="39"/>
      <c r="BX19" s="39"/>
      <c r="BY19" s="39"/>
      <c r="BZ19" s="39"/>
      <c r="CA19" s="39"/>
      <c r="CB19" s="39"/>
    </row>
    <row r="20" spans="1:80" ht="12.75" customHeight="1" outlineLevel="1" x14ac:dyDescent="0.3">
      <c r="A20" s="36"/>
      <c r="B20" s="1">
        <v>12</v>
      </c>
      <c r="C20" s="37">
        <v>5040</v>
      </c>
      <c r="D20" s="38">
        <v>12</v>
      </c>
      <c r="E20" s="37" t="s">
        <v>75</v>
      </c>
      <c r="F20" s="35"/>
      <c r="G20" s="35">
        <f t="shared" si="1"/>
        <v>348080.07</v>
      </c>
      <c r="H20" s="39"/>
      <c r="I20" s="39"/>
      <c r="J20" s="39"/>
      <c r="K20" s="39"/>
      <c r="L20" s="39"/>
      <c r="M20" s="39"/>
      <c r="N20" s="39"/>
      <c r="O20" s="39"/>
      <c r="P20" s="30">
        <v>18</v>
      </c>
      <c r="Q20" s="6"/>
      <c r="R20" s="35">
        <v>8106983.8899999997</v>
      </c>
      <c r="S20" s="35">
        <v>12662.71</v>
      </c>
      <c r="T20" s="35">
        <v>0</v>
      </c>
      <c r="U20" s="35">
        <v>818148</v>
      </c>
      <c r="V20" s="35">
        <v>52373.599999999999</v>
      </c>
      <c r="W20" s="35">
        <v>99153.84</v>
      </c>
      <c r="X20" s="35">
        <v>0</v>
      </c>
      <c r="Y20" s="35">
        <v>0</v>
      </c>
      <c r="Z20" s="35">
        <v>0</v>
      </c>
      <c r="AA20" s="35">
        <v>154617.32120000001</v>
      </c>
      <c r="AB20" s="35">
        <v>560571.93000000005</v>
      </c>
      <c r="AC20" s="35">
        <v>92137.35</v>
      </c>
      <c r="AD20" s="35">
        <v>828421.11</v>
      </c>
      <c r="AE20" s="35">
        <v>20784.32</v>
      </c>
      <c r="AF20" s="35">
        <v>9307.14</v>
      </c>
      <c r="AG20" s="35">
        <v>106170.86</v>
      </c>
      <c r="AH20" s="35">
        <v>4037.01</v>
      </c>
      <c r="AI20" s="35">
        <v>8745.99</v>
      </c>
      <c r="AJ20" s="35">
        <v>26293</v>
      </c>
      <c r="AK20" s="35">
        <v>6117.12</v>
      </c>
      <c r="AL20" s="35">
        <v>60422.02</v>
      </c>
      <c r="AM20" s="35">
        <v>182.82</v>
      </c>
      <c r="AN20" s="35">
        <v>0</v>
      </c>
      <c r="AO20" s="35">
        <v>0</v>
      </c>
      <c r="AP20" s="35">
        <v>1683469.96</v>
      </c>
      <c r="AQ20" s="35">
        <v>348080.07</v>
      </c>
      <c r="AR20" s="35">
        <v>9824.2900000000009</v>
      </c>
      <c r="AS20" s="35">
        <v>55468.74</v>
      </c>
      <c r="AT20" s="35">
        <v>18616.71</v>
      </c>
      <c r="AU20" s="35">
        <v>0</v>
      </c>
      <c r="AV20" s="35">
        <v>169141.9</v>
      </c>
      <c r="AW20" s="35">
        <v>0</v>
      </c>
      <c r="AX20" s="35">
        <v>213314.07</v>
      </c>
      <c r="AY20" s="35">
        <v>41623.82</v>
      </c>
      <c r="AZ20" s="35">
        <v>-699.37</v>
      </c>
      <c r="BA20" s="35">
        <v>42045.93</v>
      </c>
      <c r="BB20" s="35">
        <v>0</v>
      </c>
      <c r="BC20" s="35">
        <v>108925.88</v>
      </c>
      <c r="BD20" s="35">
        <v>6120.92</v>
      </c>
      <c r="BE20" s="35">
        <v>24686.18</v>
      </c>
      <c r="BF20" s="35">
        <v>10702.41</v>
      </c>
      <c r="BG20" s="35">
        <v>229960.69</v>
      </c>
      <c r="BH20" s="35">
        <v>0</v>
      </c>
      <c r="BI20" s="35">
        <v>0</v>
      </c>
      <c r="BJ20" s="35">
        <v>0</v>
      </c>
      <c r="BK20" s="35">
        <v>64125.75</v>
      </c>
      <c r="BL20" s="35">
        <v>3818.93</v>
      </c>
      <c r="BM20" s="35">
        <v>583838.61</v>
      </c>
      <c r="BN20" s="35">
        <v>0</v>
      </c>
      <c r="BO20" s="35">
        <v>286561.90999999997</v>
      </c>
      <c r="BP20" s="35">
        <v>357.63</v>
      </c>
      <c r="BQ20" s="35">
        <v>338440.78</v>
      </c>
      <c r="BR20" s="35">
        <v>585953.18999999994</v>
      </c>
      <c r="BS20" s="35">
        <v>209986.99</v>
      </c>
      <c r="BT20" s="39"/>
      <c r="BU20" s="39"/>
      <c r="BV20" s="39"/>
      <c r="BW20" s="39"/>
      <c r="BX20" s="39"/>
      <c r="BY20" s="39"/>
      <c r="BZ20" s="39"/>
      <c r="CA20" s="39"/>
      <c r="CB20" s="39"/>
    </row>
    <row r="21" spans="1:80" ht="12.75" customHeight="1" outlineLevel="1" x14ac:dyDescent="0.35">
      <c r="A21" s="36"/>
      <c r="B21" s="1">
        <v>13</v>
      </c>
      <c r="C21" s="37">
        <v>5045</v>
      </c>
      <c r="D21" s="38">
        <v>13</v>
      </c>
      <c r="E21" s="37" t="s">
        <v>76</v>
      </c>
      <c r="F21" s="35"/>
      <c r="G21" s="35">
        <f t="shared" si="1"/>
        <v>3785736.23</v>
      </c>
      <c r="H21" s="39"/>
      <c r="I21" s="41"/>
      <c r="J21" s="39"/>
      <c r="K21" s="39"/>
      <c r="L21" s="39"/>
      <c r="M21" s="39"/>
      <c r="N21" s="39"/>
      <c r="O21" s="39"/>
      <c r="P21" s="30">
        <v>19</v>
      </c>
      <c r="Q21" s="6"/>
      <c r="R21" s="35">
        <v>13149229.560000001</v>
      </c>
      <c r="S21" s="35">
        <v>0</v>
      </c>
      <c r="T21" s="35">
        <v>0</v>
      </c>
      <c r="U21" s="35">
        <v>214477</v>
      </c>
      <c r="V21" s="35">
        <v>487089.5</v>
      </c>
      <c r="W21" s="35">
        <v>208295.85</v>
      </c>
      <c r="X21" s="35">
        <v>0</v>
      </c>
      <c r="Y21" s="35">
        <v>0</v>
      </c>
      <c r="Z21" s="35">
        <v>0</v>
      </c>
      <c r="AA21" s="35">
        <v>231.74</v>
      </c>
      <c r="AB21" s="35">
        <v>169666.99</v>
      </c>
      <c r="AC21" s="35">
        <v>425879.12</v>
      </c>
      <c r="AD21" s="35">
        <v>518291.67</v>
      </c>
      <c r="AE21" s="35">
        <v>1450.23</v>
      </c>
      <c r="AF21" s="35">
        <v>1675</v>
      </c>
      <c r="AG21" s="35">
        <v>19215.759999999998</v>
      </c>
      <c r="AH21" s="35">
        <v>407.69</v>
      </c>
      <c r="AI21" s="35">
        <v>1019.54</v>
      </c>
      <c r="AJ21" s="35">
        <v>8532.7900000000009</v>
      </c>
      <c r="AK21" s="35">
        <v>54629.33</v>
      </c>
      <c r="AL21" s="35">
        <v>62297.11</v>
      </c>
      <c r="AM21" s="35">
        <v>3438.4</v>
      </c>
      <c r="AN21" s="35">
        <v>0</v>
      </c>
      <c r="AO21" s="35">
        <v>0</v>
      </c>
      <c r="AP21" s="35">
        <v>157825.31</v>
      </c>
      <c r="AQ21" s="35">
        <v>3785736.23</v>
      </c>
      <c r="AR21" s="35">
        <v>152014.76999999999</v>
      </c>
      <c r="AS21" s="35">
        <v>36157.33</v>
      </c>
      <c r="AT21" s="35">
        <v>29382.98</v>
      </c>
      <c r="AU21" s="35">
        <v>0</v>
      </c>
      <c r="AV21" s="35">
        <v>130898.95</v>
      </c>
      <c r="AW21" s="35">
        <v>328268.59000000003</v>
      </c>
      <c r="AX21" s="35">
        <v>194061.24</v>
      </c>
      <c r="AY21" s="35">
        <v>290994.37</v>
      </c>
      <c r="AZ21" s="35">
        <v>13698.88</v>
      </c>
      <c r="BA21" s="35">
        <v>132585.35</v>
      </c>
      <c r="BB21" s="35">
        <v>0</v>
      </c>
      <c r="BC21" s="35">
        <v>23184.52</v>
      </c>
      <c r="BD21" s="35">
        <v>-6475.44</v>
      </c>
      <c r="BE21" s="35">
        <v>142.80000000000001</v>
      </c>
      <c r="BF21" s="35">
        <v>2297.7399999999998</v>
      </c>
      <c r="BG21" s="35">
        <v>32732.25</v>
      </c>
      <c r="BH21" s="35">
        <v>0</v>
      </c>
      <c r="BI21" s="35">
        <v>0</v>
      </c>
      <c r="BJ21" s="35">
        <v>7251.98</v>
      </c>
      <c r="BK21" s="35">
        <v>48754.34</v>
      </c>
      <c r="BL21" s="35">
        <v>639.27</v>
      </c>
      <c r="BM21" s="35">
        <v>4416186.8600000003</v>
      </c>
      <c r="BN21" s="35">
        <v>0</v>
      </c>
      <c r="BO21" s="35">
        <v>0</v>
      </c>
      <c r="BP21" s="35">
        <v>7925.07</v>
      </c>
      <c r="BQ21" s="35">
        <v>0</v>
      </c>
      <c r="BR21" s="35">
        <v>94887.74</v>
      </c>
      <c r="BS21" s="35">
        <v>81197.11</v>
      </c>
      <c r="BT21" s="39"/>
      <c r="BU21" s="39"/>
      <c r="BV21" s="39"/>
      <c r="BW21" s="39"/>
      <c r="BX21" s="39"/>
      <c r="BY21" s="39"/>
      <c r="BZ21" s="39"/>
      <c r="CA21" s="39"/>
      <c r="CB21" s="39"/>
    </row>
    <row r="22" spans="1:80" ht="12.75" customHeight="1" outlineLevel="1" x14ac:dyDescent="0.3">
      <c r="A22" s="36"/>
      <c r="B22" s="1">
        <v>14</v>
      </c>
      <c r="C22" s="37">
        <v>5055</v>
      </c>
      <c r="D22" s="38">
        <v>14</v>
      </c>
      <c r="E22" s="37" t="s">
        <v>77</v>
      </c>
      <c r="F22" s="35"/>
      <c r="G22" s="35">
        <f t="shared" si="1"/>
        <v>92333.59</v>
      </c>
      <c r="H22" s="39"/>
      <c r="I22" s="39"/>
      <c r="J22" s="39"/>
      <c r="K22" s="39"/>
      <c r="L22" s="39"/>
      <c r="M22" s="39"/>
      <c r="N22" s="39"/>
      <c r="O22" s="39"/>
      <c r="P22" s="30">
        <v>20</v>
      </c>
      <c r="Q22" s="6"/>
      <c r="R22" s="35">
        <v>0</v>
      </c>
      <c r="S22" s="35">
        <v>0</v>
      </c>
      <c r="T22" s="35">
        <v>0</v>
      </c>
      <c r="U22" s="35">
        <v>0</v>
      </c>
      <c r="V22" s="35">
        <v>8776.7800000000007</v>
      </c>
      <c r="W22" s="35">
        <v>3060.8</v>
      </c>
      <c r="X22" s="35">
        <v>5210.21</v>
      </c>
      <c r="Y22" s="35">
        <v>0</v>
      </c>
      <c r="Z22" s="35">
        <v>0</v>
      </c>
      <c r="AA22" s="35">
        <v>13344.03</v>
      </c>
      <c r="AB22" s="35">
        <v>193701.87</v>
      </c>
      <c r="AC22" s="35">
        <v>1206.17</v>
      </c>
      <c r="AD22" s="35">
        <v>401749.41</v>
      </c>
      <c r="AE22" s="35">
        <v>5349.92</v>
      </c>
      <c r="AF22" s="35">
        <v>0</v>
      </c>
      <c r="AG22" s="35">
        <v>23584.23</v>
      </c>
      <c r="AH22" s="35">
        <v>7346.89</v>
      </c>
      <c r="AI22" s="35">
        <v>0</v>
      </c>
      <c r="AJ22" s="35">
        <v>68005.08</v>
      </c>
      <c r="AK22" s="35">
        <v>3221.93</v>
      </c>
      <c r="AL22" s="35">
        <v>0</v>
      </c>
      <c r="AM22" s="35">
        <v>489.4</v>
      </c>
      <c r="AN22" s="35">
        <v>0</v>
      </c>
      <c r="AO22" s="35">
        <v>0</v>
      </c>
      <c r="AP22" s="35">
        <v>0</v>
      </c>
      <c r="AQ22" s="35">
        <v>92333.59</v>
      </c>
      <c r="AR22" s="35">
        <v>0</v>
      </c>
      <c r="AS22" s="35">
        <v>0</v>
      </c>
      <c r="AT22" s="35">
        <v>0</v>
      </c>
      <c r="AU22" s="35">
        <v>10251.59</v>
      </c>
      <c r="AV22" s="35">
        <v>220135.7</v>
      </c>
      <c r="AW22" s="35">
        <v>0</v>
      </c>
      <c r="AX22" s="35">
        <v>100515.8</v>
      </c>
      <c r="AY22" s="35">
        <v>0</v>
      </c>
      <c r="AZ22" s="35">
        <v>0</v>
      </c>
      <c r="BA22" s="35">
        <v>0</v>
      </c>
      <c r="BB22" s="35">
        <v>913.77</v>
      </c>
      <c r="BC22" s="35">
        <v>10032.370000000001</v>
      </c>
      <c r="BD22" s="35">
        <v>17673.009999999998</v>
      </c>
      <c r="BE22" s="35">
        <v>0</v>
      </c>
      <c r="BF22" s="35">
        <v>3822.02</v>
      </c>
      <c r="BG22" s="35">
        <v>1196.69</v>
      </c>
      <c r="BH22" s="35">
        <v>0</v>
      </c>
      <c r="BI22" s="35">
        <v>0</v>
      </c>
      <c r="BJ22" s="35">
        <v>0</v>
      </c>
      <c r="BK22" s="35">
        <v>90481.04</v>
      </c>
      <c r="BL22" s="35">
        <v>1278.77</v>
      </c>
      <c r="BM22" s="35">
        <v>949855.74</v>
      </c>
      <c r="BN22" s="35">
        <v>0</v>
      </c>
      <c r="BO22" s="35">
        <v>1029.01</v>
      </c>
      <c r="BP22" s="35">
        <v>13697.71</v>
      </c>
      <c r="BQ22" s="35">
        <v>586.86</v>
      </c>
      <c r="BR22" s="35">
        <v>0</v>
      </c>
      <c r="BS22" s="35">
        <v>25024.01</v>
      </c>
      <c r="BT22" s="39"/>
      <c r="BU22" s="39"/>
      <c r="BV22" s="39"/>
      <c r="BW22" s="39"/>
      <c r="BX22" s="39"/>
      <c r="BY22" s="39"/>
      <c r="BZ22" s="39"/>
      <c r="CA22" s="39"/>
      <c r="CB22" s="39"/>
    </row>
    <row r="23" spans="1:80" ht="12.75" customHeight="1" outlineLevel="1" x14ac:dyDescent="0.3">
      <c r="A23" s="36"/>
      <c r="B23" s="1">
        <v>15</v>
      </c>
      <c r="C23" s="37">
        <v>5065</v>
      </c>
      <c r="D23" s="38">
        <v>15</v>
      </c>
      <c r="E23" s="37" t="s">
        <v>78</v>
      </c>
      <c r="F23" s="35"/>
      <c r="G23" s="35">
        <f t="shared" si="1"/>
        <v>894787.8</v>
      </c>
      <c r="H23" s="39"/>
      <c r="I23" s="39"/>
      <c r="J23" s="39"/>
      <c r="K23" s="39"/>
      <c r="L23" s="39"/>
      <c r="M23" s="39"/>
      <c r="N23" s="39"/>
      <c r="O23" s="39"/>
      <c r="P23" s="30">
        <v>21</v>
      </c>
      <c r="Q23" s="6"/>
      <c r="R23" s="35">
        <v>2747579.13</v>
      </c>
      <c r="S23" s="35">
        <v>213329.96</v>
      </c>
      <c r="T23" s="35">
        <v>30754.95</v>
      </c>
      <c r="U23" s="35">
        <v>234014</v>
      </c>
      <c r="V23" s="35">
        <v>498354.56</v>
      </c>
      <c r="W23" s="35">
        <v>371579.18</v>
      </c>
      <c r="X23" s="35">
        <v>68365</v>
      </c>
      <c r="Y23" s="35">
        <v>219.39</v>
      </c>
      <c r="Z23" s="35">
        <v>1507.85</v>
      </c>
      <c r="AA23" s="35">
        <v>31021.57</v>
      </c>
      <c r="AB23" s="35">
        <v>519839.64</v>
      </c>
      <c r="AC23" s="35">
        <v>227286.08</v>
      </c>
      <c r="AD23" s="35">
        <v>827290.19</v>
      </c>
      <c r="AE23" s="35">
        <v>9911.1299999999992</v>
      </c>
      <c r="AF23" s="35">
        <v>374754.67</v>
      </c>
      <c r="AG23" s="35">
        <v>212033.63</v>
      </c>
      <c r="AH23" s="35">
        <v>233530.41</v>
      </c>
      <c r="AI23" s="35">
        <v>35021.910000000003</v>
      </c>
      <c r="AJ23" s="35">
        <v>755778.29</v>
      </c>
      <c r="AK23" s="35">
        <v>259603.9</v>
      </c>
      <c r="AL23" s="35">
        <v>168011.24</v>
      </c>
      <c r="AM23" s="35">
        <v>0</v>
      </c>
      <c r="AN23" s="35">
        <v>0</v>
      </c>
      <c r="AO23" s="35">
        <v>27368.19</v>
      </c>
      <c r="AP23" s="35">
        <v>12714655.4</v>
      </c>
      <c r="AQ23" s="35">
        <v>894787.8</v>
      </c>
      <c r="AR23" s="35">
        <v>510839.79</v>
      </c>
      <c r="AS23" s="35">
        <v>466847.19</v>
      </c>
      <c r="AT23" s="35">
        <v>0</v>
      </c>
      <c r="AU23" s="35">
        <v>112473.60000000001</v>
      </c>
      <c r="AV23" s="35">
        <v>1893410.77</v>
      </c>
      <c r="AW23" s="35">
        <v>246846.15</v>
      </c>
      <c r="AX23" s="35">
        <v>393319.47</v>
      </c>
      <c r="AY23" s="35">
        <v>368407.17</v>
      </c>
      <c r="AZ23" s="35">
        <v>4186.63</v>
      </c>
      <c r="BA23" s="35">
        <v>223628.54</v>
      </c>
      <c r="BB23" s="35">
        <v>49054.11</v>
      </c>
      <c r="BC23" s="35">
        <v>576206.18999999994</v>
      </c>
      <c r="BD23" s="35">
        <v>67459.12</v>
      </c>
      <c r="BE23" s="35">
        <v>341206.01</v>
      </c>
      <c r="BF23" s="35">
        <v>54796.93</v>
      </c>
      <c r="BG23" s="35">
        <v>289156.78999999998</v>
      </c>
      <c r="BH23" s="35">
        <v>14405.2</v>
      </c>
      <c r="BI23" s="35">
        <v>16121.65</v>
      </c>
      <c r="BJ23" s="35">
        <v>67967.33</v>
      </c>
      <c r="BK23" s="35">
        <v>153059.42000000001</v>
      </c>
      <c r="BL23" s="35">
        <v>4954.37</v>
      </c>
      <c r="BM23" s="35">
        <v>75894.679999999993</v>
      </c>
      <c r="BN23" s="35">
        <v>109.26</v>
      </c>
      <c r="BO23" s="35">
        <v>297975.15999999997</v>
      </c>
      <c r="BP23" s="35">
        <v>50226.16</v>
      </c>
      <c r="BQ23" s="35">
        <v>47235.839999999997</v>
      </c>
      <c r="BR23" s="35">
        <v>1166123.42</v>
      </c>
      <c r="BS23" s="35">
        <v>1015943.62</v>
      </c>
      <c r="BT23" s="39"/>
      <c r="BU23" s="39"/>
      <c r="BV23" s="39"/>
      <c r="BW23" s="39"/>
      <c r="BX23" s="39"/>
      <c r="BY23" s="39"/>
      <c r="BZ23" s="39"/>
      <c r="CA23" s="39"/>
      <c r="CB23" s="39"/>
    </row>
    <row r="24" spans="1:80" ht="12.75" customHeight="1" outlineLevel="1" x14ac:dyDescent="0.3">
      <c r="A24" s="36"/>
      <c r="B24" s="1">
        <v>16</v>
      </c>
      <c r="C24" s="37">
        <v>5070</v>
      </c>
      <c r="D24" s="38">
        <v>16</v>
      </c>
      <c r="E24" s="37" t="s">
        <v>79</v>
      </c>
      <c r="F24" s="35"/>
      <c r="G24" s="35">
        <f t="shared" si="1"/>
        <v>674388.87</v>
      </c>
      <c r="H24" s="39"/>
      <c r="I24" s="39"/>
      <c r="J24" s="39"/>
      <c r="K24" s="39"/>
      <c r="L24" s="39"/>
      <c r="M24" s="39"/>
      <c r="N24" s="39"/>
      <c r="O24" s="39"/>
      <c r="P24" s="30">
        <v>22</v>
      </c>
      <c r="Q24" s="6"/>
      <c r="R24" s="35">
        <v>1359373.53</v>
      </c>
      <c r="S24" s="35">
        <v>125997</v>
      </c>
      <c r="T24" s="35">
        <v>10687.44</v>
      </c>
      <c r="U24" s="35">
        <v>532401</v>
      </c>
      <c r="V24" s="35">
        <v>308944.13</v>
      </c>
      <c r="W24" s="35">
        <v>4357.34</v>
      </c>
      <c r="X24" s="35">
        <v>0</v>
      </c>
      <c r="Y24" s="35">
        <v>4403.2</v>
      </c>
      <c r="Z24" s="35">
        <v>0</v>
      </c>
      <c r="AA24" s="35">
        <v>0</v>
      </c>
      <c r="AB24" s="35">
        <v>1094599.6299999999</v>
      </c>
      <c r="AC24" s="35">
        <v>17020.560000000001</v>
      </c>
      <c r="AD24" s="35">
        <v>37353.57</v>
      </c>
      <c r="AE24" s="35">
        <v>0</v>
      </c>
      <c r="AF24" s="35">
        <v>71515.87</v>
      </c>
      <c r="AG24" s="35">
        <v>569695.23</v>
      </c>
      <c r="AH24" s="35">
        <v>197019.08</v>
      </c>
      <c r="AI24" s="35">
        <v>47045.4</v>
      </c>
      <c r="AJ24" s="35">
        <v>683646.47</v>
      </c>
      <c r="AK24" s="35">
        <v>159706.93</v>
      </c>
      <c r="AL24" s="35">
        <v>0</v>
      </c>
      <c r="AM24" s="35">
        <v>16635.38</v>
      </c>
      <c r="AN24" s="35">
        <v>0</v>
      </c>
      <c r="AO24" s="35">
        <v>0</v>
      </c>
      <c r="AP24" s="35">
        <v>51197943.579999998</v>
      </c>
      <c r="AQ24" s="35">
        <v>674388.87</v>
      </c>
      <c r="AR24" s="35">
        <v>93753.57</v>
      </c>
      <c r="AS24" s="35">
        <v>231262.27</v>
      </c>
      <c r="AT24" s="35">
        <v>60986.18</v>
      </c>
      <c r="AU24" s="35">
        <v>0</v>
      </c>
      <c r="AV24" s="35">
        <v>0</v>
      </c>
      <c r="AW24" s="35">
        <v>513005.62</v>
      </c>
      <c r="AX24" s="35">
        <v>606474.57999999996</v>
      </c>
      <c r="AY24" s="35">
        <v>790018.16</v>
      </c>
      <c r="AZ24" s="35">
        <v>48040.4</v>
      </c>
      <c r="BA24" s="35">
        <v>0</v>
      </c>
      <c r="BB24" s="35">
        <v>270432.59999999998</v>
      </c>
      <c r="BC24" s="35">
        <v>863437.64</v>
      </c>
      <c r="BD24" s="35">
        <v>48564.06</v>
      </c>
      <c r="BE24" s="35">
        <v>0</v>
      </c>
      <c r="BF24" s="35">
        <v>68587.839999999997</v>
      </c>
      <c r="BG24" s="35">
        <v>304674.02</v>
      </c>
      <c r="BH24" s="35">
        <v>41825.17</v>
      </c>
      <c r="BI24" s="35">
        <v>69103.649999999994</v>
      </c>
      <c r="BJ24" s="35">
        <v>0</v>
      </c>
      <c r="BK24" s="35">
        <v>6085.05</v>
      </c>
      <c r="BL24" s="35">
        <v>2469.4499999999998</v>
      </c>
      <c r="BM24" s="35">
        <v>1800929.3</v>
      </c>
      <c r="BN24" s="35">
        <v>12651.54</v>
      </c>
      <c r="BO24" s="35">
        <v>0</v>
      </c>
      <c r="BP24" s="35">
        <v>66832.55</v>
      </c>
      <c r="BQ24" s="35">
        <v>256312.38</v>
      </c>
      <c r="BR24" s="35">
        <v>-447842.77</v>
      </c>
      <c r="BS24" s="35">
        <v>7013.76</v>
      </c>
      <c r="BT24" s="39"/>
      <c r="BU24" s="39"/>
      <c r="BV24" s="39"/>
      <c r="BW24" s="39"/>
      <c r="BX24" s="39"/>
      <c r="BY24" s="39"/>
      <c r="BZ24" s="39"/>
      <c r="CA24" s="39"/>
      <c r="CB24" s="39"/>
    </row>
    <row r="25" spans="1:80" ht="12.75" customHeight="1" outlineLevel="1" x14ac:dyDescent="0.3">
      <c r="A25" s="36"/>
      <c r="B25" s="1">
        <v>17</v>
      </c>
      <c r="C25" s="37">
        <v>5075</v>
      </c>
      <c r="D25" s="38">
        <v>17</v>
      </c>
      <c r="E25" s="37" t="s">
        <v>80</v>
      </c>
      <c r="F25" s="35"/>
      <c r="G25" s="35">
        <f t="shared" si="1"/>
        <v>6705.74</v>
      </c>
      <c r="H25" s="39"/>
      <c r="I25" s="39"/>
      <c r="J25" s="39"/>
      <c r="K25" s="39"/>
      <c r="L25" s="39"/>
      <c r="M25" s="39"/>
      <c r="N25" s="39"/>
      <c r="O25" s="39"/>
      <c r="P25" s="30">
        <v>23</v>
      </c>
      <c r="Q25" s="6"/>
      <c r="R25" s="35">
        <v>928230.3</v>
      </c>
      <c r="S25" s="35">
        <v>76050.89</v>
      </c>
      <c r="T25" s="35">
        <v>780.17</v>
      </c>
      <c r="U25" s="35">
        <v>70353</v>
      </c>
      <c r="V25" s="35">
        <v>108250.84</v>
      </c>
      <c r="W25" s="35">
        <v>1822.62</v>
      </c>
      <c r="X25" s="35">
        <v>0</v>
      </c>
      <c r="Y25" s="35">
        <v>0</v>
      </c>
      <c r="Z25" s="35">
        <v>39552.120000000003</v>
      </c>
      <c r="AA25" s="35">
        <v>0</v>
      </c>
      <c r="AB25" s="35">
        <v>373346.29</v>
      </c>
      <c r="AC25" s="35">
        <v>0</v>
      </c>
      <c r="AD25" s="35">
        <v>3685.56</v>
      </c>
      <c r="AE25" s="35">
        <v>0</v>
      </c>
      <c r="AF25" s="35">
        <v>209688.79</v>
      </c>
      <c r="AG25" s="35">
        <v>0</v>
      </c>
      <c r="AH25" s="35">
        <v>19514.04</v>
      </c>
      <c r="AI25" s="35">
        <v>4133.88</v>
      </c>
      <c r="AJ25" s="35">
        <v>129394.01</v>
      </c>
      <c r="AK25" s="35">
        <v>23621.33</v>
      </c>
      <c r="AL25" s="35">
        <v>0</v>
      </c>
      <c r="AM25" s="35">
        <v>64.19</v>
      </c>
      <c r="AN25" s="35">
        <v>0</v>
      </c>
      <c r="AO25" s="35">
        <v>0</v>
      </c>
      <c r="AP25" s="35">
        <v>8075788.8099999996</v>
      </c>
      <c r="AQ25" s="35">
        <v>6705.74</v>
      </c>
      <c r="AR25" s="35">
        <v>127689.60000000001</v>
      </c>
      <c r="AS25" s="35">
        <v>-31685.200000000001</v>
      </c>
      <c r="AT25" s="35">
        <v>0</v>
      </c>
      <c r="AU25" s="35">
        <v>0</v>
      </c>
      <c r="AV25" s="35">
        <v>0</v>
      </c>
      <c r="AW25" s="35">
        <v>9638.6299999999992</v>
      </c>
      <c r="AX25" s="35">
        <v>0</v>
      </c>
      <c r="AY25" s="35">
        <v>0</v>
      </c>
      <c r="AZ25" s="35">
        <v>111693.22</v>
      </c>
      <c r="BA25" s="35">
        <v>0</v>
      </c>
      <c r="BB25" s="35">
        <v>143052.17000000001</v>
      </c>
      <c r="BC25" s="35">
        <v>151090.93</v>
      </c>
      <c r="BD25" s="35">
        <v>105141.19</v>
      </c>
      <c r="BE25" s="35">
        <v>0</v>
      </c>
      <c r="BF25" s="35">
        <v>28173.62</v>
      </c>
      <c r="BG25" s="35">
        <v>56524.35</v>
      </c>
      <c r="BH25" s="35">
        <v>10451.540000000001</v>
      </c>
      <c r="BI25" s="35">
        <v>5180.5600000000004</v>
      </c>
      <c r="BJ25" s="35">
        <v>0</v>
      </c>
      <c r="BK25" s="35">
        <v>-134</v>
      </c>
      <c r="BL25" s="35">
        <v>21871.7</v>
      </c>
      <c r="BM25" s="35">
        <v>246374.51</v>
      </c>
      <c r="BN25" s="35">
        <v>0</v>
      </c>
      <c r="BO25" s="35">
        <v>0</v>
      </c>
      <c r="BP25" s="35">
        <v>24723.63</v>
      </c>
      <c r="BQ25" s="35">
        <v>36800.82</v>
      </c>
      <c r="BR25" s="35">
        <v>572526.5</v>
      </c>
      <c r="BS25" s="35">
        <v>4245.75</v>
      </c>
      <c r="BT25" s="39"/>
      <c r="BU25" s="39"/>
      <c r="BV25" s="39"/>
      <c r="BW25" s="39"/>
      <c r="BX25" s="39"/>
      <c r="BY25" s="39"/>
      <c r="BZ25" s="39"/>
      <c r="CA25" s="39"/>
      <c r="CB25" s="39"/>
    </row>
    <row r="26" spans="1:80" ht="12.75" customHeight="1" outlineLevel="1" x14ac:dyDescent="0.3">
      <c r="A26" s="36"/>
      <c r="B26" s="1">
        <v>18</v>
      </c>
      <c r="C26" s="37">
        <v>5085</v>
      </c>
      <c r="D26" s="38">
        <v>18</v>
      </c>
      <c r="E26" s="37" t="s">
        <v>81</v>
      </c>
      <c r="F26" s="35"/>
      <c r="G26" s="35">
        <f t="shared" si="1"/>
        <v>13918868.810000001</v>
      </c>
      <c r="H26" s="39"/>
      <c r="I26" s="39"/>
      <c r="J26" s="39"/>
      <c r="K26" s="39"/>
      <c r="L26" s="39"/>
      <c r="M26" s="39"/>
      <c r="N26" s="39"/>
      <c r="O26" s="39"/>
      <c r="P26" s="30">
        <v>24</v>
      </c>
      <c r="Q26" s="6"/>
      <c r="R26" s="35">
        <v>656762.65</v>
      </c>
      <c r="S26" s="35">
        <v>600533.56999999995</v>
      </c>
      <c r="T26" s="35">
        <v>10123.73</v>
      </c>
      <c r="U26" s="35">
        <v>388434</v>
      </c>
      <c r="V26" s="35">
        <v>0</v>
      </c>
      <c r="W26" s="35">
        <v>677238.08</v>
      </c>
      <c r="X26" s="35">
        <v>90645.84</v>
      </c>
      <c r="Y26" s="35">
        <v>10701.22</v>
      </c>
      <c r="Z26" s="35">
        <v>15983.63</v>
      </c>
      <c r="AA26" s="35">
        <v>0</v>
      </c>
      <c r="AB26" s="35">
        <v>1659492.55</v>
      </c>
      <c r="AC26" s="35">
        <v>0</v>
      </c>
      <c r="AD26" s="35">
        <v>13381.44</v>
      </c>
      <c r="AE26" s="35">
        <v>228708.18</v>
      </c>
      <c r="AF26" s="35">
        <v>597802.74</v>
      </c>
      <c r="AG26" s="35">
        <v>166744.68</v>
      </c>
      <c r="AH26" s="35">
        <v>5301.92</v>
      </c>
      <c r="AI26" s="35">
        <v>86049.64</v>
      </c>
      <c r="AJ26" s="35">
        <v>895684.06</v>
      </c>
      <c r="AK26" s="35">
        <v>127925.78</v>
      </c>
      <c r="AL26" s="35">
        <v>44932.79</v>
      </c>
      <c r="AM26" s="35">
        <v>85771.13</v>
      </c>
      <c r="AN26" s="35">
        <v>0</v>
      </c>
      <c r="AO26" s="35">
        <v>0</v>
      </c>
      <c r="AP26" s="35">
        <v>78354239.379999995</v>
      </c>
      <c r="AQ26" s="35">
        <v>13918868.810000001</v>
      </c>
      <c r="AR26" s="35">
        <v>243484.19</v>
      </c>
      <c r="AS26" s="35">
        <v>205625.02</v>
      </c>
      <c r="AT26" s="35">
        <v>3279.85</v>
      </c>
      <c r="AU26" s="35">
        <v>140175.1</v>
      </c>
      <c r="AV26" s="35">
        <v>3375843.29</v>
      </c>
      <c r="AW26" s="35">
        <v>900748.73</v>
      </c>
      <c r="AX26" s="35">
        <v>979541.77</v>
      </c>
      <c r="AY26" s="35">
        <v>2101740.59</v>
      </c>
      <c r="AZ26" s="35">
        <v>244192.9</v>
      </c>
      <c r="BA26" s="35">
        <v>-107.57</v>
      </c>
      <c r="BB26" s="35">
        <v>86048.6</v>
      </c>
      <c r="BC26" s="35">
        <v>299999.67</v>
      </c>
      <c r="BD26" s="35">
        <v>14.81</v>
      </c>
      <c r="BE26" s="35">
        <v>112258.99</v>
      </c>
      <c r="BF26" s="35">
        <v>414486.97</v>
      </c>
      <c r="BG26" s="35">
        <v>593297.48</v>
      </c>
      <c r="BH26" s="35">
        <v>89871.69</v>
      </c>
      <c r="BI26" s="35">
        <v>59947.05</v>
      </c>
      <c r="BJ26" s="35">
        <v>37995.449999999997</v>
      </c>
      <c r="BK26" s="35">
        <v>0</v>
      </c>
      <c r="BL26" s="35">
        <v>255389.01</v>
      </c>
      <c r="BM26" s="35">
        <v>3481416.73</v>
      </c>
      <c r="BN26" s="35">
        <v>0</v>
      </c>
      <c r="BO26" s="35">
        <v>84951.2</v>
      </c>
      <c r="BP26" s="35">
        <v>92111.47</v>
      </c>
      <c r="BQ26" s="35">
        <v>79330.59</v>
      </c>
      <c r="BR26" s="35">
        <v>7893.74</v>
      </c>
      <c r="BS26" s="35">
        <v>0</v>
      </c>
      <c r="BT26" s="39"/>
      <c r="BU26" s="39"/>
      <c r="BV26" s="39"/>
      <c r="BW26" s="39"/>
      <c r="BX26" s="39"/>
      <c r="BY26" s="39"/>
      <c r="BZ26" s="39"/>
      <c r="CA26" s="39"/>
      <c r="CB26" s="39"/>
    </row>
    <row r="27" spans="1:80" ht="12.75" customHeight="1" outlineLevel="1" x14ac:dyDescent="0.3">
      <c r="A27" s="36"/>
      <c r="B27" s="1">
        <v>19</v>
      </c>
      <c r="C27" s="37">
        <v>5090</v>
      </c>
      <c r="D27" s="38">
        <v>19</v>
      </c>
      <c r="E27" s="37" t="s">
        <v>82</v>
      </c>
      <c r="F27" s="35"/>
      <c r="G27" s="35">
        <f t="shared" si="1"/>
        <v>0</v>
      </c>
      <c r="H27" s="39"/>
      <c r="I27" s="39"/>
      <c r="J27" s="39"/>
      <c r="K27" s="39"/>
      <c r="L27" s="39"/>
      <c r="M27" s="39"/>
      <c r="N27" s="39"/>
      <c r="O27" s="39"/>
      <c r="P27" s="30">
        <v>25</v>
      </c>
      <c r="Q27" s="6"/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959.89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  <c r="BC27" s="35">
        <v>0</v>
      </c>
      <c r="BD27" s="35">
        <v>0</v>
      </c>
      <c r="BE27" s="35">
        <v>0</v>
      </c>
      <c r="BF27" s="35">
        <v>0</v>
      </c>
      <c r="BG27" s="35">
        <v>47.03</v>
      </c>
      <c r="BH27" s="35">
        <v>0</v>
      </c>
      <c r="BI27" s="35">
        <v>0</v>
      </c>
      <c r="BJ27" s="35">
        <v>0</v>
      </c>
      <c r="BK27" s="35">
        <v>0</v>
      </c>
      <c r="BL27" s="35">
        <v>0</v>
      </c>
      <c r="BM27" s="35">
        <v>0</v>
      </c>
      <c r="BN27" s="35">
        <v>0</v>
      </c>
      <c r="BO27" s="35">
        <v>0</v>
      </c>
      <c r="BP27" s="35">
        <v>0</v>
      </c>
      <c r="BQ27" s="35">
        <v>0</v>
      </c>
      <c r="BR27" s="35">
        <v>47695.55</v>
      </c>
      <c r="BS27" s="35">
        <v>0</v>
      </c>
      <c r="BT27" s="39"/>
      <c r="BU27" s="39"/>
      <c r="BV27" s="39"/>
      <c r="BW27" s="39"/>
      <c r="BX27" s="39"/>
      <c r="BY27" s="39"/>
      <c r="BZ27" s="39"/>
      <c r="CA27" s="39"/>
      <c r="CB27" s="39"/>
    </row>
    <row r="28" spans="1:80" ht="12.75" customHeight="1" outlineLevel="1" x14ac:dyDescent="0.3">
      <c r="A28" s="36"/>
      <c r="B28" s="1">
        <v>20</v>
      </c>
      <c r="C28" s="37">
        <v>5095</v>
      </c>
      <c r="D28" s="38">
        <v>20</v>
      </c>
      <c r="E28" s="37" t="s">
        <v>83</v>
      </c>
      <c r="F28" s="35"/>
      <c r="G28" s="35">
        <f t="shared" si="1"/>
        <v>0</v>
      </c>
      <c r="H28" s="39"/>
      <c r="I28" s="39"/>
      <c r="J28" s="39"/>
      <c r="K28" s="39"/>
      <c r="L28" s="39"/>
      <c r="M28" s="39"/>
      <c r="N28" s="39"/>
      <c r="O28" s="39"/>
      <c r="P28" s="30">
        <v>26</v>
      </c>
      <c r="Q28" s="6"/>
      <c r="R28" s="35">
        <v>0</v>
      </c>
      <c r="S28" s="35">
        <v>268746.48</v>
      </c>
      <c r="T28" s="35">
        <v>0</v>
      </c>
      <c r="U28" s="35">
        <v>21910</v>
      </c>
      <c r="V28" s="35">
        <v>0</v>
      </c>
      <c r="W28" s="35">
        <v>47653.17</v>
      </c>
      <c r="X28" s="35">
        <v>11002.8</v>
      </c>
      <c r="Y28" s="35">
        <v>4177.6499999999996</v>
      </c>
      <c r="Z28" s="35">
        <v>0</v>
      </c>
      <c r="AA28" s="35">
        <v>32667</v>
      </c>
      <c r="AB28" s="35">
        <v>179281.25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9317.7900000000009</v>
      </c>
      <c r="AI28" s="35">
        <v>0</v>
      </c>
      <c r="AJ28" s="35">
        <v>138124.5</v>
      </c>
      <c r="AK28" s="35">
        <v>34552.639999999999</v>
      </c>
      <c r="AL28" s="35">
        <v>0</v>
      </c>
      <c r="AM28" s="35">
        <v>17806.8</v>
      </c>
      <c r="AN28" s="35">
        <v>6286.65</v>
      </c>
      <c r="AO28" s="35">
        <v>2808.6</v>
      </c>
      <c r="AP28" s="35">
        <v>0</v>
      </c>
      <c r="AQ28" s="35">
        <v>0</v>
      </c>
      <c r="AR28" s="35">
        <v>50569.59</v>
      </c>
      <c r="AS28" s="35">
        <v>47710.67</v>
      </c>
      <c r="AT28" s="35">
        <v>0</v>
      </c>
      <c r="AU28" s="35">
        <v>84879.89</v>
      </c>
      <c r="AV28" s="35">
        <v>90236.01</v>
      </c>
      <c r="AW28" s="35">
        <v>0</v>
      </c>
      <c r="AX28" s="35">
        <v>79035.25</v>
      </c>
      <c r="AY28" s="35">
        <v>0</v>
      </c>
      <c r="AZ28" s="35">
        <v>20897.52</v>
      </c>
      <c r="BA28" s="35">
        <v>59413.01</v>
      </c>
      <c r="BB28" s="35">
        <v>21321.24</v>
      </c>
      <c r="BC28" s="35">
        <v>34449.24</v>
      </c>
      <c r="BD28" s="35">
        <v>0</v>
      </c>
      <c r="BE28" s="35">
        <v>0</v>
      </c>
      <c r="BF28" s="35">
        <v>30455</v>
      </c>
      <c r="BG28" s="35">
        <v>640.86</v>
      </c>
      <c r="BH28" s="35">
        <v>15410.64</v>
      </c>
      <c r="BI28" s="35">
        <v>67871.22</v>
      </c>
      <c r="BJ28" s="35">
        <v>1113.28</v>
      </c>
      <c r="BK28" s="35">
        <v>0</v>
      </c>
      <c r="BL28" s="35">
        <v>16278.83</v>
      </c>
      <c r="BM28" s="35">
        <v>0</v>
      </c>
      <c r="BN28" s="35">
        <v>0</v>
      </c>
      <c r="BO28" s="35">
        <v>40707.26</v>
      </c>
      <c r="BP28" s="35">
        <v>0</v>
      </c>
      <c r="BQ28" s="35">
        <v>42737.279999999999</v>
      </c>
      <c r="BR28" s="35">
        <v>76851.7</v>
      </c>
      <c r="BS28" s="35">
        <v>70981.45</v>
      </c>
      <c r="BT28" s="39"/>
      <c r="BU28" s="39"/>
      <c r="BV28" s="39"/>
      <c r="BW28" s="39"/>
      <c r="BX28" s="39"/>
      <c r="BY28" s="39"/>
      <c r="BZ28" s="39"/>
      <c r="CA28" s="39"/>
      <c r="CB28" s="39"/>
    </row>
    <row r="29" spans="1:80" ht="12.75" customHeight="1" outlineLevel="1" x14ac:dyDescent="0.3">
      <c r="A29" s="36"/>
      <c r="B29" s="1">
        <v>21</v>
      </c>
      <c r="C29" s="37">
        <v>5096</v>
      </c>
      <c r="D29" s="38">
        <v>21</v>
      </c>
      <c r="E29" s="37" t="s">
        <v>84</v>
      </c>
      <c r="F29" s="35"/>
      <c r="G29" s="35">
        <f t="shared" si="1"/>
        <v>144211.29999999999</v>
      </c>
      <c r="H29" s="39"/>
      <c r="I29" s="39"/>
      <c r="J29" s="39"/>
      <c r="K29" s="39"/>
      <c r="L29" s="39"/>
      <c r="M29" s="39"/>
      <c r="N29" s="39"/>
      <c r="O29" s="39"/>
      <c r="P29" s="30">
        <v>27</v>
      </c>
      <c r="Q29" s="6"/>
      <c r="R29" s="35">
        <v>0</v>
      </c>
      <c r="S29" s="35">
        <v>2243.4</v>
      </c>
      <c r="T29" s="35">
        <v>1990.6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27291.15</v>
      </c>
      <c r="AF29" s="35">
        <v>979</v>
      </c>
      <c r="AG29" s="35">
        <v>131152.01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6300</v>
      </c>
      <c r="AN29" s="35">
        <v>0</v>
      </c>
      <c r="AO29" s="35">
        <v>0</v>
      </c>
      <c r="AP29" s="35">
        <v>0</v>
      </c>
      <c r="AQ29" s="35">
        <v>144211.29999999999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  <c r="BC29" s="35">
        <v>0</v>
      </c>
      <c r="BD29" s="35">
        <v>-5946.6</v>
      </c>
      <c r="BE29" s="35">
        <v>0</v>
      </c>
      <c r="BF29" s="35">
        <v>12416.67</v>
      </c>
      <c r="BG29" s="35">
        <v>129791.91</v>
      </c>
      <c r="BH29" s="35">
        <v>2477.04</v>
      </c>
      <c r="BI29" s="35">
        <v>0</v>
      </c>
      <c r="BJ29" s="35">
        <v>0</v>
      </c>
      <c r="BK29" s="35">
        <v>0</v>
      </c>
      <c r="BL29" s="35">
        <v>0</v>
      </c>
      <c r="BM29" s="35">
        <v>0</v>
      </c>
      <c r="BN29" s="35">
        <v>0</v>
      </c>
      <c r="BO29" s="35">
        <v>0</v>
      </c>
      <c r="BP29" s="35">
        <v>0</v>
      </c>
      <c r="BQ29" s="35">
        <v>0</v>
      </c>
      <c r="BR29" s="35">
        <v>0</v>
      </c>
      <c r="BS29" s="35">
        <v>2903.67</v>
      </c>
      <c r="BT29" s="39"/>
      <c r="BU29" s="39"/>
      <c r="BV29" s="39"/>
      <c r="BW29" s="39"/>
      <c r="BX29" s="39"/>
      <c r="BY29" s="39"/>
      <c r="BZ29" s="39"/>
      <c r="CA29" s="39"/>
      <c r="CB29" s="39"/>
    </row>
    <row r="30" spans="1:80" ht="12.75" customHeight="1" x14ac:dyDescent="0.3">
      <c r="A30" s="36"/>
      <c r="B30" s="1">
        <v>22</v>
      </c>
      <c r="C30" s="42"/>
      <c r="D30" s="38"/>
      <c r="E30" s="43" t="s">
        <v>85</v>
      </c>
      <c r="F30" s="44"/>
      <c r="G30" s="35">
        <f t="shared" si="1"/>
        <v>27044543.220000003</v>
      </c>
      <c r="H30" s="39"/>
      <c r="I30" s="45"/>
      <c r="J30" s="45"/>
      <c r="K30" s="45"/>
      <c r="L30" s="45"/>
      <c r="M30" s="45"/>
      <c r="N30" s="45"/>
      <c r="O30" s="39"/>
      <c r="P30" s="30">
        <v>28</v>
      </c>
      <c r="Q30" s="6"/>
      <c r="R30" s="46">
        <v>87079578.709999993</v>
      </c>
      <c r="S30" s="46">
        <v>1911056.5099999998</v>
      </c>
      <c r="T30" s="46">
        <v>373879.31</v>
      </c>
      <c r="U30" s="46">
        <v>3542809</v>
      </c>
      <c r="V30" s="46">
        <v>4968442.2059999993</v>
      </c>
      <c r="W30" s="46">
        <v>2109544.91</v>
      </c>
      <c r="X30" s="46">
        <v>425313.37000000005</v>
      </c>
      <c r="Y30" s="46">
        <v>283673.76</v>
      </c>
      <c r="Z30" s="46">
        <v>59538.5</v>
      </c>
      <c r="AA30" s="46">
        <v>375872.62119999999</v>
      </c>
      <c r="AB30" s="46">
        <v>11617162.720000001</v>
      </c>
      <c r="AC30" s="46">
        <v>2256184.85</v>
      </c>
      <c r="AD30" s="46">
        <v>8404905.2500000019</v>
      </c>
      <c r="AE30" s="46">
        <v>825565.21000000008</v>
      </c>
      <c r="AF30" s="46">
        <v>1664044.5999999999</v>
      </c>
      <c r="AG30" s="46">
        <v>1668722.92</v>
      </c>
      <c r="AH30" s="46">
        <v>1127214.5</v>
      </c>
      <c r="AI30" s="46">
        <v>489224.27</v>
      </c>
      <c r="AJ30" s="46">
        <v>6530111.4900000002</v>
      </c>
      <c r="AK30" s="46">
        <v>1123098.9699999997</v>
      </c>
      <c r="AL30" s="46">
        <v>1746775.83</v>
      </c>
      <c r="AM30" s="46">
        <v>207119.06</v>
      </c>
      <c r="AN30" s="46">
        <v>17128.650000000001</v>
      </c>
      <c r="AO30" s="46">
        <v>122373.94</v>
      </c>
      <c r="AP30" s="46">
        <v>177195596.13999999</v>
      </c>
      <c r="AQ30" s="46">
        <v>27044543.220000003</v>
      </c>
      <c r="AR30" s="46">
        <v>1714580.6700000002</v>
      </c>
      <c r="AS30" s="46">
        <v>2363875.3299999996</v>
      </c>
      <c r="AT30" s="46">
        <v>531033.19999999995</v>
      </c>
      <c r="AU30" s="46">
        <v>436100.5</v>
      </c>
      <c r="AV30" s="46">
        <v>13088131.540000001</v>
      </c>
      <c r="AW30" s="46">
        <v>2544184.1999999997</v>
      </c>
      <c r="AX30" s="46">
        <v>3270020.75</v>
      </c>
      <c r="AY30" s="46">
        <v>4948173.5299999993</v>
      </c>
      <c r="AZ30" s="46">
        <v>714720.22000000009</v>
      </c>
      <c r="BA30" s="46">
        <v>1206272.93</v>
      </c>
      <c r="BB30" s="46">
        <v>1018251.75</v>
      </c>
      <c r="BC30" s="46">
        <v>8718792.4699999988</v>
      </c>
      <c r="BD30" s="46">
        <v>833713.08000000019</v>
      </c>
      <c r="BE30" s="46">
        <v>1841633.6400000001</v>
      </c>
      <c r="BF30" s="46">
        <v>934384.83</v>
      </c>
      <c r="BG30" s="46">
        <v>4419263.7100000009</v>
      </c>
      <c r="BH30" s="46">
        <v>371482.26</v>
      </c>
      <c r="BI30" s="46">
        <v>393551.73</v>
      </c>
      <c r="BJ30" s="46">
        <v>621014.91999999993</v>
      </c>
      <c r="BK30" s="46">
        <v>2892561.2399999993</v>
      </c>
      <c r="BL30" s="46">
        <v>462801.21</v>
      </c>
      <c r="BM30" s="46">
        <v>47119550.849999994</v>
      </c>
      <c r="BN30" s="46">
        <v>76667.240000000005</v>
      </c>
      <c r="BO30" s="46">
        <v>1815317.15</v>
      </c>
      <c r="BP30" s="46">
        <v>455516.68000000005</v>
      </c>
      <c r="BQ30" s="46">
        <v>801444.54999999993</v>
      </c>
      <c r="BR30" s="46">
        <v>10387915.529999999</v>
      </c>
      <c r="BS30" s="46">
        <v>5361455.46</v>
      </c>
      <c r="BT30" s="39"/>
      <c r="BU30" s="39"/>
      <c r="BV30" s="39"/>
      <c r="BW30" s="39"/>
      <c r="BX30" s="45"/>
      <c r="BY30" s="45"/>
      <c r="BZ30" s="45"/>
      <c r="CA30" s="45"/>
      <c r="CB30" s="45"/>
    </row>
    <row r="31" spans="1:80" ht="12.75" customHeight="1" outlineLevel="1" x14ac:dyDescent="0.3">
      <c r="A31" s="36"/>
      <c r="B31" s="1">
        <v>23</v>
      </c>
      <c r="C31" s="37">
        <v>5105</v>
      </c>
      <c r="D31" s="38">
        <v>22</v>
      </c>
      <c r="E31" s="37" t="s">
        <v>86</v>
      </c>
      <c r="F31" s="35"/>
      <c r="G31" s="35">
        <f t="shared" si="1"/>
        <v>0</v>
      </c>
      <c r="H31" s="39"/>
      <c r="I31" s="39"/>
      <c r="J31" s="39"/>
      <c r="K31" s="39"/>
      <c r="L31" s="39"/>
      <c r="M31" s="39"/>
      <c r="N31" s="39"/>
      <c r="O31" s="39"/>
      <c r="P31" s="30">
        <v>29</v>
      </c>
      <c r="Q31" s="6"/>
      <c r="R31" s="35">
        <v>18890946.079999998</v>
      </c>
      <c r="S31" s="35">
        <v>125152.59</v>
      </c>
      <c r="T31" s="35">
        <v>0</v>
      </c>
      <c r="U31" s="35">
        <v>0</v>
      </c>
      <c r="V31" s="35">
        <v>0</v>
      </c>
      <c r="W31" s="35">
        <v>28027.35</v>
      </c>
      <c r="X31" s="35">
        <v>33882.050000000003</v>
      </c>
      <c r="Y31" s="35">
        <v>0</v>
      </c>
      <c r="Z31" s="35">
        <v>0</v>
      </c>
      <c r="AA31" s="35">
        <v>0</v>
      </c>
      <c r="AB31" s="35">
        <v>595769.19999999995</v>
      </c>
      <c r="AC31" s="35">
        <v>927958.94</v>
      </c>
      <c r="AD31" s="35">
        <v>0</v>
      </c>
      <c r="AE31" s="35">
        <v>192637.02</v>
      </c>
      <c r="AF31" s="35">
        <v>3472</v>
      </c>
      <c r="AG31" s="35">
        <v>8411.51</v>
      </c>
      <c r="AH31" s="35">
        <v>0</v>
      </c>
      <c r="AI31" s="35">
        <v>99474.54</v>
      </c>
      <c r="AJ31" s="35">
        <v>0</v>
      </c>
      <c r="AK31" s="35">
        <v>125117.53</v>
      </c>
      <c r="AL31" s="35">
        <v>0</v>
      </c>
      <c r="AM31" s="35">
        <v>24992.31</v>
      </c>
      <c r="AN31" s="35">
        <v>0</v>
      </c>
      <c r="AO31" s="35">
        <v>0</v>
      </c>
      <c r="AP31" s="35">
        <v>11603293.689999999</v>
      </c>
      <c r="AQ31" s="35">
        <v>0</v>
      </c>
      <c r="AR31" s="35">
        <v>0</v>
      </c>
      <c r="AS31" s="35">
        <v>60599.18</v>
      </c>
      <c r="AT31" s="35">
        <v>0</v>
      </c>
      <c r="AU31" s="35">
        <v>529561.55000000005</v>
      </c>
      <c r="AV31" s="35">
        <v>1967261.26</v>
      </c>
      <c r="AW31" s="35">
        <v>0</v>
      </c>
      <c r="AX31" s="35">
        <v>43907.91</v>
      </c>
      <c r="AY31" s="35">
        <v>333646.49</v>
      </c>
      <c r="AZ31" s="35">
        <v>321.45999999999998</v>
      </c>
      <c r="BA31" s="35">
        <v>468307.97</v>
      </c>
      <c r="BB31" s="35">
        <v>4855.3900000000003</v>
      </c>
      <c r="BC31" s="35">
        <v>767259.84</v>
      </c>
      <c r="BD31" s="35">
        <v>0</v>
      </c>
      <c r="BE31" s="35">
        <v>229136.68</v>
      </c>
      <c r="BF31" s="35">
        <v>61591.45</v>
      </c>
      <c r="BG31" s="35">
        <v>0</v>
      </c>
      <c r="BH31" s="35">
        <v>0</v>
      </c>
      <c r="BI31" s="35">
        <v>0</v>
      </c>
      <c r="BJ31" s="35">
        <v>0</v>
      </c>
      <c r="BK31" s="35">
        <v>1713712.16</v>
      </c>
      <c r="BL31" s="35">
        <v>1043.1400000000001</v>
      </c>
      <c r="BM31" s="35">
        <v>19661234.59</v>
      </c>
      <c r="BN31" s="35">
        <v>110533.87</v>
      </c>
      <c r="BO31" s="35">
        <v>76060.36</v>
      </c>
      <c r="BP31" s="35">
        <v>89749.95</v>
      </c>
      <c r="BQ31" s="35">
        <v>0</v>
      </c>
      <c r="BR31" s="35">
        <v>0</v>
      </c>
      <c r="BS31" s="35">
        <v>15330.3</v>
      </c>
      <c r="BT31" s="39"/>
      <c r="BU31" s="39"/>
      <c r="BV31" s="39"/>
      <c r="BW31" s="39"/>
      <c r="BX31" s="39"/>
      <c r="BY31" s="39"/>
      <c r="BZ31" s="39"/>
      <c r="CA31" s="39"/>
      <c r="CB31" s="39"/>
    </row>
    <row r="32" spans="1:80" ht="12.75" customHeight="1" outlineLevel="1" x14ac:dyDescent="0.3">
      <c r="A32" s="36"/>
      <c r="B32" s="1">
        <v>24</v>
      </c>
      <c r="C32" s="37">
        <v>5110</v>
      </c>
      <c r="D32" s="38">
        <v>23</v>
      </c>
      <c r="E32" s="37" t="s">
        <v>87</v>
      </c>
      <c r="F32" s="35"/>
      <c r="G32" s="35">
        <f t="shared" si="1"/>
        <v>0</v>
      </c>
      <c r="H32" s="39"/>
      <c r="I32" s="39"/>
      <c r="J32" s="39"/>
      <c r="K32" s="39"/>
      <c r="L32" s="39"/>
      <c r="M32" s="39"/>
      <c r="N32" s="39"/>
      <c r="O32" s="39"/>
      <c r="P32" s="30">
        <v>30</v>
      </c>
      <c r="Q32" s="6"/>
      <c r="R32" s="35">
        <v>1483680.88</v>
      </c>
      <c r="S32" s="35">
        <v>1947.12</v>
      </c>
      <c r="T32" s="35">
        <v>0</v>
      </c>
      <c r="U32" s="35">
        <v>0</v>
      </c>
      <c r="V32" s="35">
        <v>387812.45</v>
      </c>
      <c r="W32" s="35">
        <v>254145.92000000001</v>
      </c>
      <c r="X32" s="35">
        <v>0</v>
      </c>
      <c r="Y32" s="35">
        <v>0</v>
      </c>
      <c r="Z32" s="35">
        <v>8668.02</v>
      </c>
      <c r="AA32" s="35">
        <v>0</v>
      </c>
      <c r="AB32" s="35">
        <v>13362.87</v>
      </c>
      <c r="AC32" s="35">
        <v>0</v>
      </c>
      <c r="AD32" s="35">
        <v>0</v>
      </c>
      <c r="AE32" s="35">
        <v>40328.370000000003</v>
      </c>
      <c r="AF32" s="35">
        <v>25168.57</v>
      </c>
      <c r="AG32" s="35">
        <v>0</v>
      </c>
      <c r="AH32" s="35">
        <v>24542.720000000001</v>
      </c>
      <c r="AI32" s="35">
        <v>14997.57</v>
      </c>
      <c r="AJ32" s="35">
        <v>42561.87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1927898.37</v>
      </c>
      <c r="AQ32" s="35">
        <v>0</v>
      </c>
      <c r="AR32" s="35">
        <v>0</v>
      </c>
      <c r="AS32" s="35">
        <v>71464.86</v>
      </c>
      <c r="AT32" s="35">
        <v>0</v>
      </c>
      <c r="AU32" s="35">
        <v>0</v>
      </c>
      <c r="AV32" s="35">
        <v>139184.32000000001</v>
      </c>
      <c r="AW32" s="35">
        <v>0</v>
      </c>
      <c r="AX32" s="35">
        <v>0</v>
      </c>
      <c r="AY32" s="35">
        <v>0</v>
      </c>
      <c r="AZ32" s="35">
        <v>0</v>
      </c>
      <c r="BA32" s="35">
        <v>29037.85</v>
      </c>
      <c r="BB32" s="35">
        <v>0</v>
      </c>
      <c r="BC32" s="35">
        <v>25723.75</v>
      </c>
      <c r="BD32" s="35">
        <v>0</v>
      </c>
      <c r="BE32" s="35">
        <v>49055.82</v>
      </c>
      <c r="BF32" s="35">
        <v>20885.86</v>
      </c>
      <c r="BG32" s="35">
        <v>187607.77</v>
      </c>
      <c r="BH32" s="35">
        <v>0</v>
      </c>
      <c r="BI32" s="35">
        <v>0</v>
      </c>
      <c r="BJ32" s="35">
        <v>0</v>
      </c>
      <c r="BK32" s="35">
        <v>19171.55</v>
      </c>
      <c r="BL32" s="35">
        <v>0</v>
      </c>
      <c r="BM32" s="35">
        <v>16022625.34</v>
      </c>
      <c r="BN32" s="35">
        <v>0</v>
      </c>
      <c r="BO32" s="35">
        <v>29843.78</v>
      </c>
      <c r="BP32" s="35">
        <v>0</v>
      </c>
      <c r="BQ32" s="35">
        <v>3186.46</v>
      </c>
      <c r="BR32" s="35">
        <v>273548.96000000002</v>
      </c>
      <c r="BS32" s="35">
        <v>6790.51</v>
      </c>
      <c r="BT32" s="39"/>
      <c r="BU32" s="39"/>
      <c r="BV32" s="39"/>
      <c r="BW32" s="39"/>
      <c r="BX32" s="39"/>
      <c r="BY32" s="39"/>
      <c r="BZ32" s="39"/>
      <c r="CA32" s="39"/>
      <c r="CB32" s="39"/>
    </row>
    <row r="33" spans="2:80" ht="12.75" customHeight="1" outlineLevel="1" x14ac:dyDescent="0.3">
      <c r="B33" s="1">
        <v>25</v>
      </c>
      <c r="C33" s="37">
        <v>5112</v>
      </c>
      <c r="D33" s="38">
        <v>24</v>
      </c>
      <c r="E33" s="37" t="s">
        <v>88</v>
      </c>
      <c r="F33" s="35"/>
      <c r="G33" s="35">
        <f t="shared" si="1"/>
        <v>925407.99</v>
      </c>
      <c r="H33" s="39"/>
      <c r="I33" s="39"/>
      <c r="J33" s="39"/>
      <c r="K33" s="39"/>
      <c r="L33" s="39"/>
      <c r="M33" s="39"/>
      <c r="N33" s="39"/>
      <c r="O33" s="39"/>
      <c r="P33" s="30">
        <v>31</v>
      </c>
      <c r="Q33" s="6"/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3476.38</v>
      </c>
      <c r="AC33" s="35">
        <v>0</v>
      </c>
      <c r="AD33" s="35">
        <v>435074.42</v>
      </c>
      <c r="AE33" s="35">
        <v>0</v>
      </c>
      <c r="AF33" s="35">
        <v>0</v>
      </c>
      <c r="AG33" s="35">
        <v>0</v>
      </c>
      <c r="AH33" s="35">
        <v>77604.789999999994</v>
      </c>
      <c r="AI33" s="35">
        <v>54923.95</v>
      </c>
      <c r="AJ33" s="35">
        <v>0</v>
      </c>
      <c r="AK33" s="35">
        <v>36916.800000000003</v>
      </c>
      <c r="AL33" s="35">
        <v>0</v>
      </c>
      <c r="AM33" s="35">
        <v>0</v>
      </c>
      <c r="AN33" s="35">
        <v>0</v>
      </c>
      <c r="AO33" s="35">
        <v>0</v>
      </c>
      <c r="AP33" s="35">
        <v>1302237.6100000001</v>
      </c>
      <c r="AQ33" s="35">
        <v>925407.99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0</v>
      </c>
      <c r="AY33" s="35">
        <v>4922.16</v>
      </c>
      <c r="AZ33" s="35">
        <v>24214.71</v>
      </c>
      <c r="BA33" s="35">
        <v>0</v>
      </c>
      <c r="BB33" s="35">
        <v>0</v>
      </c>
      <c r="BC33" s="35">
        <v>173819.42</v>
      </c>
      <c r="BD33" s="35">
        <v>0</v>
      </c>
      <c r="BE33" s="35">
        <v>0</v>
      </c>
      <c r="BF33" s="35">
        <v>0</v>
      </c>
      <c r="BG33" s="35">
        <v>112744.25</v>
      </c>
      <c r="BH33" s="35">
        <v>0</v>
      </c>
      <c r="BI33" s="35">
        <v>0</v>
      </c>
      <c r="BJ33" s="35">
        <v>0</v>
      </c>
      <c r="BK33" s="35">
        <v>6294.61</v>
      </c>
      <c r="BL33" s="35">
        <v>0</v>
      </c>
      <c r="BM33" s="35">
        <v>1040806.54</v>
      </c>
      <c r="BN33" s="35">
        <v>0</v>
      </c>
      <c r="BO33" s="35">
        <v>0</v>
      </c>
      <c r="BP33" s="35">
        <v>0</v>
      </c>
      <c r="BQ33" s="35">
        <v>0</v>
      </c>
      <c r="BR33" s="35">
        <v>820343.89</v>
      </c>
      <c r="BS33" s="35">
        <v>6633.9</v>
      </c>
      <c r="BT33" s="39"/>
      <c r="BU33" s="39"/>
      <c r="BV33" s="39"/>
      <c r="BW33" s="39"/>
      <c r="BX33" s="39"/>
      <c r="BY33" s="39"/>
      <c r="BZ33" s="39"/>
      <c r="CA33" s="39"/>
      <c r="CB33" s="39"/>
    </row>
    <row r="34" spans="2:80" ht="12.75" customHeight="1" outlineLevel="1" x14ac:dyDescent="0.3">
      <c r="B34" s="1">
        <v>26</v>
      </c>
      <c r="C34" s="37">
        <v>5114</v>
      </c>
      <c r="D34" s="38">
        <v>25</v>
      </c>
      <c r="E34" s="37" t="s">
        <v>89</v>
      </c>
      <c r="F34" s="35"/>
      <c r="G34" s="35">
        <f t="shared" si="1"/>
        <v>477693.35</v>
      </c>
      <c r="H34" s="39"/>
      <c r="I34" s="39"/>
      <c r="J34" s="39"/>
      <c r="K34" s="39"/>
      <c r="L34" s="39"/>
      <c r="M34" s="39"/>
      <c r="N34" s="39"/>
      <c r="O34" s="39"/>
      <c r="P34" s="30">
        <v>32</v>
      </c>
      <c r="Q34" s="6"/>
      <c r="R34" s="35">
        <v>6683485.3600000003</v>
      </c>
      <c r="S34" s="35">
        <v>27948.93</v>
      </c>
      <c r="T34" s="35">
        <v>18063.8</v>
      </c>
      <c r="U34" s="35">
        <v>80508</v>
      </c>
      <c r="V34" s="35">
        <v>731120.8</v>
      </c>
      <c r="W34" s="35">
        <v>56890.22</v>
      </c>
      <c r="X34" s="35">
        <v>36958.89</v>
      </c>
      <c r="Y34" s="35">
        <v>0</v>
      </c>
      <c r="Z34" s="35">
        <v>31802.32</v>
      </c>
      <c r="AA34" s="35">
        <v>0</v>
      </c>
      <c r="AB34" s="35">
        <v>495975.05</v>
      </c>
      <c r="AC34" s="35">
        <v>129840.5</v>
      </c>
      <c r="AD34" s="35">
        <v>11051.2</v>
      </c>
      <c r="AE34" s="35">
        <v>75167.009999999995</v>
      </c>
      <c r="AF34" s="35">
        <v>22666.42</v>
      </c>
      <c r="AG34" s="35">
        <v>0</v>
      </c>
      <c r="AH34" s="35">
        <v>2950</v>
      </c>
      <c r="AI34" s="35">
        <v>0</v>
      </c>
      <c r="AJ34" s="35">
        <v>12802.41</v>
      </c>
      <c r="AK34" s="35">
        <v>0</v>
      </c>
      <c r="AL34" s="35">
        <v>165261.81</v>
      </c>
      <c r="AM34" s="35">
        <v>0</v>
      </c>
      <c r="AN34" s="35">
        <v>0</v>
      </c>
      <c r="AO34" s="35">
        <v>0</v>
      </c>
      <c r="AP34" s="35">
        <v>12262737.449999999</v>
      </c>
      <c r="AQ34" s="35">
        <v>477693.35</v>
      </c>
      <c r="AR34" s="35">
        <v>87064.75</v>
      </c>
      <c r="AS34" s="35">
        <v>187414.82</v>
      </c>
      <c r="AT34" s="35">
        <v>0</v>
      </c>
      <c r="AU34" s="35">
        <v>264347.95</v>
      </c>
      <c r="AV34" s="35">
        <v>913672.51</v>
      </c>
      <c r="AW34" s="35">
        <v>0</v>
      </c>
      <c r="AX34" s="35">
        <v>73087.14</v>
      </c>
      <c r="AY34" s="35">
        <v>89662.63</v>
      </c>
      <c r="AZ34" s="35">
        <v>0</v>
      </c>
      <c r="BA34" s="35">
        <v>131125.94</v>
      </c>
      <c r="BB34" s="35">
        <v>34803.42</v>
      </c>
      <c r="BC34" s="35">
        <v>184205.03</v>
      </c>
      <c r="BD34" s="35">
        <v>-275.11</v>
      </c>
      <c r="BE34" s="35">
        <v>331720.78000000003</v>
      </c>
      <c r="BF34" s="35">
        <v>85992.9</v>
      </c>
      <c r="BG34" s="35">
        <v>227354.67</v>
      </c>
      <c r="BH34" s="35">
        <v>324.31</v>
      </c>
      <c r="BI34" s="35">
        <v>64403.519999999997</v>
      </c>
      <c r="BJ34" s="35">
        <v>0</v>
      </c>
      <c r="BK34" s="35">
        <v>261097.75</v>
      </c>
      <c r="BL34" s="35">
        <v>0</v>
      </c>
      <c r="BM34" s="35">
        <v>513690.68</v>
      </c>
      <c r="BN34" s="35">
        <v>0</v>
      </c>
      <c r="BO34" s="35">
        <v>57392.68</v>
      </c>
      <c r="BP34" s="35">
        <v>16984.259999999998</v>
      </c>
      <c r="BQ34" s="35">
        <v>272888.31</v>
      </c>
      <c r="BR34" s="35">
        <v>49190.65</v>
      </c>
      <c r="BS34" s="35">
        <v>2883.31</v>
      </c>
      <c r="BT34" s="39"/>
      <c r="BU34" s="39"/>
      <c r="BV34" s="39"/>
      <c r="BW34" s="39"/>
      <c r="BX34" s="39"/>
      <c r="BY34" s="39"/>
      <c r="BZ34" s="39"/>
      <c r="CA34" s="39"/>
      <c r="CB34" s="39"/>
    </row>
    <row r="35" spans="2:80" ht="12.75" customHeight="1" outlineLevel="1" x14ac:dyDescent="0.3">
      <c r="B35" s="1">
        <v>27</v>
      </c>
      <c r="C35" s="37">
        <v>5120</v>
      </c>
      <c r="D35" s="38">
        <v>26</v>
      </c>
      <c r="E35" s="37" t="s">
        <v>90</v>
      </c>
      <c r="F35" s="35"/>
      <c r="G35" s="35">
        <f t="shared" si="1"/>
        <v>635605.34</v>
      </c>
      <c r="H35" s="39"/>
      <c r="I35" s="39"/>
      <c r="J35" s="39"/>
      <c r="K35" s="39"/>
      <c r="L35" s="39"/>
      <c r="M35" s="39"/>
      <c r="N35" s="39"/>
      <c r="O35" s="39"/>
      <c r="P35" s="30">
        <v>33</v>
      </c>
      <c r="Q35" s="6"/>
      <c r="R35" s="35">
        <v>112225.23</v>
      </c>
      <c r="S35" s="35">
        <v>62041.61</v>
      </c>
      <c r="T35" s="35">
        <v>7676.21</v>
      </c>
      <c r="U35" s="35">
        <v>6554</v>
      </c>
      <c r="V35" s="35">
        <v>25352.82</v>
      </c>
      <c r="W35" s="35">
        <v>158475.01</v>
      </c>
      <c r="X35" s="35">
        <v>30150.49</v>
      </c>
      <c r="Y35" s="35">
        <v>2300.5500000000002</v>
      </c>
      <c r="Z35" s="35">
        <v>7469.71</v>
      </c>
      <c r="AA35" s="35">
        <v>54814.07</v>
      </c>
      <c r="AB35" s="35">
        <v>72633.19</v>
      </c>
      <c r="AC35" s="35">
        <v>192074.44</v>
      </c>
      <c r="AD35" s="35">
        <v>588655.34</v>
      </c>
      <c r="AE35" s="35">
        <v>10960.41</v>
      </c>
      <c r="AF35" s="35">
        <v>63879.67</v>
      </c>
      <c r="AG35" s="35">
        <v>118622.3</v>
      </c>
      <c r="AH35" s="35">
        <v>77874.63</v>
      </c>
      <c r="AI35" s="35">
        <v>3051.04</v>
      </c>
      <c r="AJ35" s="35">
        <v>65383.19</v>
      </c>
      <c r="AK35" s="35">
        <v>21371.7</v>
      </c>
      <c r="AL35" s="35">
        <v>807.99</v>
      </c>
      <c r="AM35" s="35">
        <v>99017.79</v>
      </c>
      <c r="AN35" s="35">
        <v>7940</v>
      </c>
      <c r="AO35" s="35">
        <v>13367</v>
      </c>
      <c r="AP35" s="35">
        <v>25698075.739999998</v>
      </c>
      <c r="AQ35" s="35">
        <v>635605.34</v>
      </c>
      <c r="AR35" s="35">
        <v>41455.279999999999</v>
      </c>
      <c r="AS35" s="35">
        <v>109321.4</v>
      </c>
      <c r="AT35" s="35">
        <v>0</v>
      </c>
      <c r="AU35" s="35">
        <v>109938.01</v>
      </c>
      <c r="AV35" s="35">
        <v>536412.24</v>
      </c>
      <c r="AW35" s="35">
        <v>282458.59000000003</v>
      </c>
      <c r="AX35" s="35">
        <v>30266.36</v>
      </c>
      <c r="AY35" s="35">
        <v>194574.63</v>
      </c>
      <c r="AZ35" s="35">
        <v>24953.38</v>
      </c>
      <c r="BA35" s="35">
        <v>96242.97</v>
      </c>
      <c r="BB35" s="35">
        <v>23676.17</v>
      </c>
      <c r="BC35" s="35">
        <v>-80765.899999999994</v>
      </c>
      <c r="BD35" s="35">
        <v>1847.02</v>
      </c>
      <c r="BE35" s="35">
        <v>221633.1</v>
      </c>
      <c r="BF35" s="35">
        <v>13042.48</v>
      </c>
      <c r="BG35" s="35">
        <v>22270.13</v>
      </c>
      <c r="BH35" s="35">
        <v>2732.15</v>
      </c>
      <c r="BI35" s="35">
        <v>36694.71</v>
      </c>
      <c r="BJ35" s="35">
        <v>26340.66</v>
      </c>
      <c r="BK35" s="35">
        <v>408170.36</v>
      </c>
      <c r="BL35" s="35">
        <v>18617.2</v>
      </c>
      <c r="BM35" s="35">
        <v>1376597.89</v>
      </c>
      <c r="BN35" s="35">
        <v>61605.33</v>
      </c>
      <c r="BO35" s="35">
        <v>125824.92</v>
      </c>
      <c r="BP35" s="35">
        <v>22370.62</v>
      </c>
      <c r="BQ35" s="35">
        <v>135926.96</v>
      </c>
      <c r="BR35" s="35">
        <v>288948.90000000002</v>
      </c>
      <c r="BS35" s="35">
        <v>244331.96</v>
      </c>
      <c r="BT35" s="39"/>
      <c r="BU35" s="39"/>
      <c r="BV35" s="39"/>
      <c r="BW35" s="39"/>
      <c r="BX35" s="39"/>
      <c r="BY35" s="39"/>
      <c r="BZ35" s="39"/>
      <c r="CA35" s="39"/>
      <c r="CB35" s="39"/>
    </row>
    <row r="36" spans="2:80" ht="12.75" customHeight="1" outlineLevel="1" x14ac:dyDescent="0.3">
      <c r="B36" s="1">
        <v>28</v>
      </c>
      <c r="C36" s="37">
        <v>5125</v>
      </c>
      <c r="D36" s="38">
        <v>27</v>
      </c>
      <c r="E36" s="37" t="s">
        <v>91</v>
      </c>
      <c r="F36" s="35"/>
      <c r="G36" s="35">
        <f t="shared" si="1"/>
        <v>919346.83</v>
      </c>
      <c r="H36" s="39"/>
      <c r="I36" s="39"/>
      <c r="J36" s="39"/>
      <c r="K36" s="39"/>
      <c r="L36" s="39"/>
      <c r="M36" s="39"/>
      <c r="N36" s="39"/>
      <c r="O36" s="39"/>
      <c r="P36" s="30">
        <v>34</v>
      </c>
      <c r="Q36" s="6"/>
      <c r="R36" s="35">
        <v>1314406.8500000001</v>
      </c>
      <c r="S36" s="35">
        <v>509151.54</v>
      </c>
      <c r="T36" s="35">
        <v>25390.59</v>
      </c>
      <c r="U36" s="35">
        <v>93677</v>
      </c>
      <c r="V36" s="35">
        <v>2523824.7599999998</v>
      </c>
      <c r="W36" s="35">
        <v>576735.54</v>
      </c>
      <c r="X36" s="35">
        <v>44489.99</v>
      </c>
      <c r="Y36" s="35">
        <v>18404.12</v>
      </c>
      <c r="Z36" s="35">
        <v>5568.53</v>
      </c>
      <c r="AA36" s="35">
        <v>106861.72</v>
      </c>
      <c r="AB36" s="35">
        <v>512697.45</v>
      </c>
      <c r="AC36" s="35">
        <v>465280.06</v>
      </c>
      <c r="AD36" s="35">
        <v>0</v>
      </c>
      <c r="AE36" s="35">
        <v>27450.44</v>
      </c>
      <c r="AF36" s="35">
        <v>161873.99</v>
      </c>
      <c r="AG36" s="35">
        <v>227028.54</v>
      </c>
      <c r="AH36" s="35">
        <v>104262.77</v>
      </c>
      <c r="AI36" s="35">
        <v>2167.06</v>
      </c>
      <c r="AJ36" s="35">
        <v>324075.44</v>
      </c>
      <c r="AK36" s="35">
        <v>83564.45</v>
      </c>
      <c r="AL36" s="35">
        <v>0</v>
      </c>
      <c r="AM36" s="35">
        <v>140916.64000000001</v>
      </c>
      <c r="AN36" s="35">
        <v>14564.18</v>
      </c>
      <c r="AO36" s="35">
        <v>27653.14</v>
      </c>
      <c r="AP36" s="35">
        <v>43480672.409999996</v>
      </c>
      <c r="AQ36" s="35">
        <v>919346.83</v>
      </c>
      <c r="AR36" s="35">
        <v>70582.66</v>
      </c>
      <c r="AS36" s="35">
        <v>251340.27</v>
      </c>
      <c r="AT36" s="35">
        <v>0</v>
      </c>
      <c r="AU36" s="35">
        <v>48225.63</v>
      </c>
      <c r="AV36" s="35">
        <v>1541874.7</v>
      </c>
      <c r="AW36" s="35">
        <v>364613.23</v>
      </c>
      <c r="AX36" s="35">
        <v>234401.27</v>
      </c>
      <c r="AY36" s="35">
        <v>921094.05</v>
      </c>
      <c r="AZ36" s="35">
        <v>49444.480000000003</v>
      </c>
      <c r="BA36" s="35">
        <v>223784.37</v>
      </c>
      <c r="BB36" s="35">
        <v>462964.22</v>
      </c>
      <c r="BC36" s="35">
        <v>186446.13</v>
      </c>
      <c r="BD36" s="35">
        <v>47142.2</v>
      </c>
      <c r="BE36" s="35">
        <v>0</v>
      </c>
      <c r="BF36" s="35">
        <v>64605.36</v>
      </c>
      <c r="BG36" s="35">
        <v>867030.22</v>
      </c>
      <c r="BH36" s="35">
        <v>9887.61</v>
      </c>
      <c r="BI36" s="35">
        <v>203854.07</v>
      </c>
      <c r="BJ36" s="35">
        <v>0</v>
      </c>
      <c r="BK36" s="35">
        <v>1472491.59</v>
      </c>
      <c r="BL36" s="35">
        <v>22544.16</v>
      </c>
      <c r="BM36" s="35">
        <v>8249307.3600000003</v>
      </c>
      <c r="BN36" s="35">
        <v>112046.82</v>
      </c>
      <c r="BO36" s="35">
        <v>560717.97</v>
      </c>
      <c r="BP36" s="35">
        <v>17823.18</v>
      </c>
      <c r="BQ36" s="35">
        <v>187142.85</v>
      </c>
      <c r="BR36" s="35">
        <v>1055926.18</v>
      </c>
      <c r="BS36" s="35">
        <v>799227.01</v>
      </c>
      <c r="BT36" s="39"/>
      <c r="BU36" s="39"/>
      <c r="BV36" s="39"/>
      <c r="BW36" s="39"/>
      <c r="BX36" s="39"/>
      <c r="BY36" s="39"/>
      <c r="BZ36" s="39"/>
      <c r="CA36" s="39"/>
      <c r="CB36" s="39"/>
    </row>
    <row r="37" spans="2:80" ht="12.75" customHeight="1" outlineLevel="1" x14ac:dyDescent="0.3">
      <c r="B37" s="1">
        <v>29</v>
      </c>
      <c r="C37" s="37">
        <v>5130</v>
      </c>
      <c r="D37" s="38">
        <v>28</v>
      </c>
      <c r="E37" s="37" t="s">
        <v>92</v>
      </c>
      <c r="F37" s="35"/>
      <c r="G37" s="35">
        <f t="shared" si="1"/>
        <v>8722150.1600000001</v>
      </c>
      <c r="H37" s="39"/>
      <c r="I37" s="39"/>
      <c r="J37" s="39"/>
      <c r="K37" s="39"/>
      <c r="L37" s="39"/>
      <c r="M37" s="39"/>
      <c r="N37" s="39"/>
      <c r="O37" s="39"/>
      <c r="P37" s="30">
        <v>35</v>
      </c>
      <c r="Q37" s="6"/>
      <c r="R37" s="35">
        <v>0</v>
      </c>
      <c r="S37" s="35">
        <v>216398.88</v>
      </c>
      <c r="T37" s="35">
        <v>957.73</v>
      </c>
      <c r="U37" s="35">
        <v>299233</v>
      </c>
      <c r="V37" s="35">
        <v>646557.32999999996</v>
      </c>
      <c r="W37" s="35">
        <v>399633.72</v>
      </c>
      <c r="X37" s="35">
        <v>85578.01</v>
      </c>
      <c r="Y37" s="35">
        <v>0</v>
      </c>
      <c r="Z37" s="35">
        <v>0</v>
      </c>
      <c r="AA37" s="35">
        <v>104630.5012</v>
      </c>
      <c r="AB37" s="35">
        <v>35525.620000000003</v>
      </c>
      <c r="AC37" s="35">
        <v>345129.31</v>
      </c>
      <c r="AD37" s="35">
        <v>1165549.92</v>
      </c>
      <c r="AE37" s="35">
        <v>279238.51</v>
      </c>
      <c r="AF37" s="35">
        <v>272683.05</v>
      </c>
      <c r="AG37" s="35">
        <v>142700.09</v>
      </c>
      <c r="AH37" s="35">
        <v>897069.4</v>
      </c>
      <c r="AI37" s="35">
        <v>17203.32</v>
      </c>
      <c r="AJ37" s="35">
        <v>164028.92000000001</v>
      </c>
      <c r="AK37" s="35">
        <v>53679.37</v>
      </c>
      <c r="AL37" s="35">
        <v>0</v>
      </c>
      <c r="AM37" s="35">
        <v>1104.8499999999999</v>
      </c>
      <c r="AN37" s="35">
        <v>0</v>
      </c>
      <c r="AO37" s="35">
        <v>13306.12</v>
      </c>
      <c r="AP37" s="35">
        <v>11235287.43</v>
      </c>
      <c r="AQ37" s="35">
        <v>8722150.1600000001</v>
      </c>
      <c r="AR37" s="35">
        <v>187911.38</v>
      </c>
      <c r="AS37" s="35">
        <v>95008.17</v>
      </c>
      <c r="AT37" s="35">
        <v>201740.88</v>
      </c>
      <c r="AU37" s="35">
        <v>589630.26</v>
      </c>
      <c r="AV37" s="35">
        <v>261882.98</v>
      </c>
      <c r="AW37" s="35">
        <v>0</v>
      </c>
      <c r="AX37" s="35">
        <v>0</v>
      </c>
      <c r="AY37" s="35">
        <v>228174.8</v>
      </c>
      <c r="AZ37" s="35">
        <v>78289.84</v>
      </c>
      <c r="BA37" s="35">
        <v>322074.87</v>
      </c>
      <c r="BB37" s="35">
        <v>42818.21</v>
      </c>
      <c r="BC37" s="35">
        <v>11578.64</v>
      </c>
      <c r="BD37" s="35">
        <v>25653.22</v>
      </c>
      <c r="BE37" s="35">
        <v>0</v>
      </c>
      <c r="BF37" s="35">
        <v>48005.58</v>
      </c>
      <c r="BG37" s="35">
        <v>13272.5</v>
      </c>
      <c r="BH37" s="35">
        <v>29420.93</v>
      </c>
      <c r="BI37" s="35">
        <v>52127.24</v>
      </c>
      <c r="BJ37" s="35">
        <v>0</v>
      </c>
      <c r="BK37" s="35">
        <v>573129.56999999995</v>
      </c>
      <c r="BL37" s="35">
        <v>18637.41</v>
      </c>
      <c r="BM37" s="35">
        <v>364536.53</v>
      </c>
      <c r="BN37" s="35">
        <v>61990.58</v>
      </c>
      <c r="BO37" s="35">
        <v>422631.33</v>
      </c>
      <c r="BP37" s="35">
        <v>21314.51</v>
      </c>
      <c r="BQ37" s="35">
        <v>121650.48</v>
      </c>
      <c r="BR37" s="35">
        <v>1237332.31</v>
      </c>
      <c r="BS37" s="35">
        <v>1074303.1200000001</v>
      </c>
      <c r="BT37" s="39"/>
      <c r="BU37" s="39"/>
      <c r="BV37" s="39"/>
      <c r="BW37" s="39"/>
      <c r="BX37" s="39"/>
      <c r="BY37" s="39"/>
      <c r="BZ37" s="39"/>
      <c r="CA37" s="39"/>
      <c r="CB37" s="39"/>
    </row>
    <row r="38" spans="2:80" ht="12.75" customHeight="1" outlineLevel="1" x14ac:dyDescent="0.3">
      <c r="B38" s="1">
        <v>30</v>
      </c>
      <c r="C38" s="37">
        <v>5135</v>
      </c>
      <c r="D38" s="38">
        <v>29</v>
      </c>
      <c r="E38" s="37" t="s">
        <v>93</v>
      </c>
      <c r="F38" s="35"/>
      <c r="G38" s="35">
        <f t="shared" si="1"/>
        <v>6256806.8700000001</v>
      </c>
      <c r="H38" s="39"/>
      <c r="I38" s="39"/>
      <c r="J38" s="39"/>
      <c r="K38" s="39"/>
      <c r="L38" s="39"/>
      <c r="M38" s="39"/>
      <c r="N38" s="39"/>
      <c r="O38" s="39"/>
      <c r="P38" s="30">
        <v>36</v>
      </c>
      <c r="Q38" s="6"/>
      <c r="R38" s="35">
        <v>6226525.9800000004</v>
      </c>
      <c r="S38" s="35">
        <v>4024179.4</v>
      </c>
      <c r="T38" s="35">
        <v>58245.58</v>
      </c>
      <c r="U38" s="35">
        <v>246143</v>
      </c>
      <c r="V38" s="35">
        <v>1322833.8799999999</v>
      </c>
      <c r="W38" s="35">
        <v>624459.52000000002</v>
      </c>
      <c r="X38" s="35">
        <v>90182.15</v>
      </c>
      <c r="Y38" s="35">
        <v>0</v>
      </c>
      <c r="Z38" s="35">
        <v>10192.51</v>
      </c>
      <c r="AA38" s="35">
        <v>256891.04</v>
      </c>
      <c r="AB38" s="35">
        <v>1325737.32</v>
      </c>
      <c r="AC38" s="35">
        <v>437284.36</v>
      </c>
      <c r="AD38" s="35">
        <v>956493.85</v>
      </c>
      <c r="AE38" s="35">
        <v>132948.72</v>
      </c>
      <c r="AF38" s="35">
        <v>180061.47</v>
      </c>
      <c r="AG38" s="35">
        <v>539192.02</v>
      </c>
      <c r="AH38" s="35">
        <v>181927.51</v>
      </c>
      <c r="AI38" s="35">
        <v>103041.2</v>
      </c>
      <c r="AJ38" s="35">
        <v>578756.93999999994</v>
      </c>
      <c r="AK38" s="35">
        <v>68303.820000000007</v>
      </c>
      <c r="AL38" s="35">
        <v>300459.27</v>
      </c>
      <c r="AM38" s="35">
        <v>9851.4699999999993</v>
      </c>
      <c r="AN38" s="35">
        <v>9080</v>
      </c>
      <c r="AO38" s="35">
        <v>135064.56</v>
      </c>
      <c r="AP38" s="35">
        <v>112984658.67</v>
      </c>
      <c r="AQ38" s="35">
        <v>6256806.8700000001</v>
      </c>
      <c r="AR38" s="35">
        <v>465674.83</v>
      </c>
      <c r="AS38" s="35">
        <v>362210.88</v>
      </c>
      <c r="AT38" s="35">
        <v>64067.94</v>
      </c>
      <c r="AU38" s="35">
        <v>167352.18</v>
      </c>
      <c r="AV38" s="35">
        <v>1206449.78</v>
      </c>
      <c r="AW38" s="35">
        <v>409292.96</v>
      </c>
      <c r="AX38" s="35">
        <v>276993.55</v>
      </c>
      <c r="AY38" s="35">
        <v>586669.32999999996</v>
      </c>
      <c r="AZ38" s="35">
        <v>64600.17</v>
      </c>
      <c r="BA38" s="35">
        <v>728421.11</v>
      </c>
      <c r="BB38" s="35">
        <v>122783.93</v>
      </c>
      <c r="BC38" s="35">
        <v>530812.86</v>
      </c>
      <c r="BD38" s="35">
        <v>147376.57</v>
      </c>
      <c r="BE38" s="35">
        <v>202004.44</v>
      </c>
      <c r="BF38" s="35">
        <v>204401.03</v>
      </c>
      <c r="BG38" s="35">
        <v>882879.31</v>
      </c>
      <c r="BH38" s="35">
        <v>124786.04</v>
      </c>
      <c r="BI38" s="35">
        <v>26607.57</v>
      </c>
      <c r="BJ38" s="35">
        <v>76948.73</v>
      </c>
      <c r="BK38" s="35">
        <v>2300114.2400000002</v>
      </c>
      <c r="BL38" s="35">
        <v>63577.47</v>
      </c>
      <c r="BM38" s="35">
        <v>4389708.95</v>
      </c>
      <c r="BN38" s="35">
        <v>206356.61</v>
      </c>
      <c r="BO38" s="35">
        <v>294753.94</v>
      </c>
      <c r="BP38" s="35">
        <v>68829.09</v>
      </c>
      <c r="BQ38" s="35">
        <v>291273.19</v>
      </c>
      <c r="BR38" s="35">
        <v>1210052.92</v>
      </c>
      <c r="BS38" s="35">
        <v>1146870.8700000001</v>
      </c>
      <c r="BT38" s="39"/>
      <c r="BU38" s="39"/>
      <c r="BV38" s="39"/>
      <c r="BW38" s="39"/>
      <c r="BX38" s="39"/>
      <c r="BY38" s="39"/>
      <c r="BZ38" s="39"/>
      <c r="CA38" s="39"/>
      <c r="CB38" s="39"/>
    </row>
    <row r="39" spans="2:80" ht="12.75" customHeight="1" outlineLevel="1" x14ac:dyDescent="0.3">
      <c r="B39" s="1">
        <v>31</v>
      </c>
      <c r="C39" s="37">
        <v>5145</v>
      </c>
      <c r="D39" s="38">
        <v>30</v>
      </c>
      <c r="E39" s="37" t="s">
        <v>94</v>
      </c>
      <c r="F39" s="35"/>
      <c r="G39" s="35">
        <f t="shared" si="1"/>
        <v>117122.2</v>
      </c>
      <c r="H39" s="39"/>
      <c r="I39" s="39"/>
      <c r="J39" s="39"/>
      <c r="K39" s="39"/>
      <c r="L39" s="39"/>
      <c r="M39" s="39"/>
      <c r="N39" s="39"/>
      <c r="O39" s="39"/>
      <c r="P39" s="30">
        <v>37</v>
      </c>
      <c r="Q39" s="6"/>
      <c r="R39" s="35">
        <v>0</v>
      </c>
      <c r="S39" s="35">
        <v>0</v>
      </c>
      <c r="T39" s="35">
        <v>0</v>
      </c>
      <c r="U39" s="35">
        <v>49103</v>
      </c>
      <c r="V39" s="35">
        <v>2750.16</v>
      </c>
      <c r="W39" s="35">
        <v>2449.9</v>
      </c>
      <c r="X39" s="35">
        <v>1934.87</v>
      </c>
      <c r="Y39" s="35">
        <v>0</v>
      </c>
      <c r="Z39" s="35">
        <v>0</v>
      </c>
      <c r="AA39" s="35">
        <v>3337.97</v>
      </c>
      <c r="AB39" s="35">
        <v>20336.78</v>
      </c>
      <c r="AC39" s="35">
        <v>13327.54</v>
      </c>
      <c r="AD39" s="35">
        <v>0</v>
      </c>
      <c r="AE39" s="35">
        <v>0</v>
      </c>
      <c r="AF39" s="35">
        <v>0</v>
      </c>
      <c r="AG39" s="35">
        <v>0</v>
      </c>
      <c r="AH39" s="35">
        <v>34372.97</v>
      </c>
      <c r="AI39" s="35">
        <v>497.57</v>
      </c>
      <c r="AJ39" s="35">
        <v>100783.66</v>
      </c>
      <c r="AK39" s="35">
        <v>15022.97</v>
      </c>
      <c r="AL39" s="35">
        <v>0</v>
      </c>
      <c r="AM39" s="35">
        <v>975.96</v>
      </c>
      <c r="AN39" s="35">
        <v>0</v>
      </c>
      <c r="AO39" s="35">
        <v>287</v>
      </c>
      <c r="AP39" s="35">
        <v>93488.79</v>
      </c>
      <c r="AQ39" s="35">
        <v>117122.2</v>
      </c>
      <c r="AR39" s="35">
        <v>0</v>
      </c>
      <c r="AS39" s="35">
        <v>38281.43</v>
      </c>
      <c r="AT39" s="35">
        <v>0</v>
      </c>
      <c r="AU39" s="35">
        <v>903.39</v>
      </c>
      <c r="AV39" s="35">
        <v>349270.42</v>
      </c>
      <c r="AW39" s="35">
        <v>0</v>
      </c>
      <c r="AX39" s="35">
        <v>7919.85</v>
      </c>
      <c r="AY39" s="35">
        <v>18207.13</v>
      </c>
      <c r="AZ39" s="35">
        <v>592.77</v>
      </c>
      <c r="BA39" s="35">
        <v>391.06</v>
      </c>
      <c r="BB39" s="35">
        <v>395.48</v>
      </c>
      <c r="BC39" s="35">
        <v>481.2</v>
      </c>
      <c r="BD39" s="35">
        <v>31.2</v>
      </c>
      <c r="BE39" s="35">
        <v>122166.51</v>
      </c>
      <c r="BF39" s="35">
        <v>18.98</v>
      </c>
      <c r="BG39" s="35">
        <v>32112.12</v>
      </c>
      <c r="BH39" s="35">
        <v>0</v>
      </c>
      <c r="BI39" s="35">
        <v>2800.25</v>
      </c>
      <c r="BJ39" s="35">
        <v>0</v>
      </c>
      <c r="BK39" s="35">
        <v>21077.34</v>
      </c>
      <c r="BL39" s="35">
        <v>0</v>
      </c>
      <c r="BM39" s="35">
        <v>2706772.5</v>
      </c>
      <c r="BN39" s="35">
        <v>1121.51</v>
      </c>
      <c r="BO39" s="35">
        <v>1097.3</v>
      </c>
      <c r="BP39" s="35">
        <v>1757.29</v>
      </c>
      <c r="BQ39" s="35">
        <v>351.3</v>
      </c>
      <c r="BR39" s="35">
        <v>267206.2</v>
      </c>
      <c r="BS39" s="35">
        <v>154633.81</v>
      </c>
      <c r="BT39" s="39"/>
      <c r="BU39" s="39"/>
      <c r="BV39" s="39"/>
      <c r="BW39" s="39"/>
      <c r="BX39" s="39"/>
      <c r="BY39" s="39"/>
      <c r="BZ39" s="39"/>
      <c r="CA39" s="39"/>
      <c r="CB39" s="39"/>
    </row>
    <row r="40" spans="2:80" ht="12.75" customHeight="1" outlineLevel="1" x14ac:dyDescent="0.3">
      <c r="B40" s="1">
        <v>32</v>
      </c>
      <c r="C40" s="37">
        <v>5150</v>
      </c>
      <c r="D40" s="38">
        <v>31</v>
      </c>
      <c r="E40" s="37" t="s">
        <v>95</v>
      </c>
      <c r="F40" s="35"/>
      <c r="G40" s="35">
        <f t="shared" si="1"/>
        <v>113650.07</v>
      </c>
      <c r="H40" s="39"/>
      <c r="I40" s="39"/>
      <c r="J40" s="39"/>
      <c r="K40" s="39"/>
      <c r="L40" s="39"/>
      <c r="M40" s="39"/>
      <c r="N40" s="39"/>
      <c r="O40" s="39"/>
      <c r="P40" s="30">
        <v>38</v>
      </c>
      <c r="Q40" s="6"/>
      <c r="R40" s="35">
        <v>1267869.8999999999</v>
      </c>
      <c r="S40" s="35">
        <v>0</v>
      </c>
      <c r="T40" s="35">
        <v>0</v>
      </c>
      <c r="U40" s="35">
        <v>822</v>
      </c>
      <c r="V40" s="35">
        <v>364944.75</v>
      </c>
      <c r="W40" s="35">
        <v>38037.129999999997</v>
      </c>
      <c r="X40" s="35">
        <v>1877.97</v>
      </c>
      <c r="Y40" s="35">
        <v>0</v>
      </c>
      <c r="Z40" s="35">
        <v>17636.73</v>
      </c>
      <c r="AA40" s="35">
        <v>62451.35</v>
      </c>
      <c r="AB40" s="35">
        <v>275165.32</v>
      </c>
      <c r="AC40" s="35">
        <v>93450.15</v>
      </c>
      <c r="AD40" s="35">
        <v>0</v>
      </c>
      <c r="AE40" s="35">
        <v>82945.710000000006</v>
      </c>
      <c r="AF40" s="35">
        <v>16761.3</v>
      </c>
      <c r="AG40" s="35">
        <v>80629.73</v>
      </c>
      <c r="AH40" s="35">
        <v>78776.850000000006</v>
      </c>
      <c r="AI40" s="35">
        <v>6049.42</v>
      </c>
      <c r="AJ40" s="35">
        <v>58671.38</v>
      </c>
      <c r="AK40" s="35">
        <v>11195.65</v>
      </c>
      <c r="AL40" s="35">
        <v>170349.4</v>
      </c>
      <c r="AM40" s="35">
        <v>7251.47</v>
      </c>
      <c r="AN40" s="35">
        <v>0</v>
      </c>
      <c r="AO40" s="35">
        <v>13206.74</v>
      </c>
      <c r="AP40" s="35">
        <v>1872547.91</v>
      </c>
      <c r="AQ40" s="35">
        <v>113650.07</v>
      </c>
      <c r="AR40" s="35">
        <v>6492.19</v>
      </c>
      <c r="AS40" s="35">
        <v>117161.58</v>
      </c>
      <c r="AT40" s="35">
        <v>0</v>
      </c>
      <c r="AU40" s="35">
        <v>26506.97</v>
      </c>
      <c r="AV40" s="35">
        <v>1289742.3700000001</v>
      </c>
      <c r="AW40" s="35">
        <v>126044.87</v>
      </c>
      <c r="AX40" s="35">
        <v>349361.7</v>
      </c>
      <c r="AY40" s="35">
        <v>302306.2</v>
      </c>
      <c r="AZ40" s="35">
        <v>18422.16</v>
      </c>
      <c r="BA40" s="35">
        <v>50905.23</v>
      </c>
      <c r="BB40" s="35">
        <v>10546.13</v>
      </c>
      <c r="BC40" s="35">
        <v>330461.31</v>
      </c>
      <c r="BD40" s="35">
        <v>4231.13</v>
      </c>
      <c r="BE40" s="35">
        <v>0</v>
      </c>
      <c r="BF40" s="35">
        <v>3118.52</v>
      </c>
      <c r="BG40" s="35">
        <v>144559.13</v>
      </c>
      <c r="BH40" s="35">
        <v>974.55</v>
      </c>
      <c r="BI40" s="35">
        <v>8283.59</v>
      </c>
      <c r="BJ40" s="35">
        <v>0</v>
      </c>
      <c r="BK40" s="35">
        <v>194866.07</v>
      </c>
      <c r="BL40" s="35">
        <v>17161.22</v>
      </c>
      <c r="BM40" s="35">
        <v>9918537.9700000007</v>
      </c>
      <c r="BN40" s="35">
        <v>162441.48000000001</v>
      </c>
      <c r="BO40" s="35">
        <v>57566.78</v>
      </c>
      <c r="BP40" s="35">
        <v>0</v>
      </c>
      <c r="BQ40" s="35">
        <v>42227.19</v>
      </c>
      <c r="BR40" s="35">
        <v>900791.91</v>
      </c>
      <c r="BS40" s="35">
        <v>1225300.01</v>
      </c>
      <c r="BT40" s="39"/>
      <c r="BU40" s="39"/>
      <c r="BV40" s="39"/>
      <c r="BW40" s="39"/>
      <c r="BX40" s="39"/>
      <c r="BY40" s="39"/>
      <c r="BZ40" s="39"/>
      <c r="CA40" s="39"/>
      <c r="CB40" s="39"/>
    </row>
    <row r="41" spans="2:80" ht="12.75" customHeight="1" outlineLevel="1" x14ac:dyDescent="0.3">
      <c r="B41" s="1">
        <v>33</v>
      </c>
      <c r="C41" s="37">
        <v>5155</v>
      </c>
      <c r="D41" s="38">
        <v>32</v>
      </c>
      <c r="E41" s="37" t="s">
        <v>96</v>
      </c>
      <c r="F41" s="35"/>
      <c r="G41" s="35">
        <f t="shared" si="1"/>
        <v>1348.82</v>
      </c>
      <c r="H41" s="39"/>
      <c r="I41" s="39"/>
      <c r="J41" s="39"/>
      <c r="K41" s="39"/>
      <c r="L41" s="39"/>
      <c r="M41" s="39"/>
      <c r="N41" s="39"/>
      <c r="O41" s="39"/>
      <c r="P41" s="30">
        <v>39</v>
      </c>
      <c r="Q41" s="6"/>
      <c r="R41" s="35">
        <v>0</v>
      </c>
      <c r="S41" s="35">
        <v>772.29</v>
      </c>
      <c r="T41" s="35">
        <v>0</v>
      </c>
      <c r="U41" s="35">
        <v>95407</v>
      </c>
      <c r="V41" s="35">
        <v>637095.82999999996</v>
      </c>
      <c r="W41" s="35">
        <v>84330.54</v>
      </c>
      <c r="X41" s="35">
        <v>97848.26</v>
      </c>
      <c r="Y41" s="35">
        <v>0</v>
      </c>
      <c r="Z41" s="35">
        <v>13744.9</v>
      </c>
      <c r="AA41" s="35">
        <v>114509.4624</v>
      </c>
      <c r="AB41" s="35">
        <v>296607.77</v>
      </c>
      <c r="AC41" s="35">
        <v>374251.85</v>
      </c>
      <c r="AD41" s="35">
        <v>533108.41</v>
      </c>
      <c r="AE41" s="35">
        <v>244792.53</v>
      </c>
      <c r="AF41" s="35">
        <v>-157589.82999999999</v>
      </c>
      <c r="AG41" s="35">
        <v>145335.54</v>
      </c>
      <c r="AH41" s="35">
        <v>152499.74</v>
      </c>
      <c r="AI41" s="35">
        <v>275.73</v>
      </c>
      <c r="AJ41" s="35">
        <v>164826.20000000001</v>
      </c>
      <c r="AK41" s="35">
        <v>65748.960000000006</v>
      </c>
      <c r="AL41" s="35">
        <v>0</v>
      </c>
      <c r="AM41" s="35">
        <v>3545.74</v>
      </c>
      <c r="AN41" s="35">
        <v>2383.5</v>
      </c>
      <c r="AO41" s="35">
        <v>11502.5</v>
      </c>
      <c r="AP41" s="35">
        <v>9549994.3200000003</v>
      </c>
      <c r="AQ41" s="35">
        <v>1348.82</v>
      </c>
      <c r="AR41" s="35">
        <v>106251.73</v>
      </c>
      <c r="AS41" s="35">
        <v>87184.07</v>
      </c>
      <c r="AT41" s="35">
        <v>35786.839999999997</v>
      </c>
      <c r="AU41" s="35">
        <v>215020.28</v>
      </c>
      <c r="AV41" s="35">
        <v>806634.32</v>
      </c>
      <c r="AW41" s="35">
        <v>0</v>
      </c>
      <c r="AX41" s="35">
        <v>227745.6</v>
      </c>
      <c r="AY41" s="35">
        <v>144822.95000000001</v>
      </c>
      <c r="AZ41" s="35">
        <v>100109.21</v>
      </c>
      <c r="BA41" s="35">
        <v>157053.24</v>
      </c>
      <c r="BB41" s="35">
        <v>30048.639999999999</v>
      </c>
      <c r="BC41" s="35">
        <v>1619.13</v>
      </c>
      <c r="BD41" s="35">
        <v>62876.05</v>
      </c>
      <c r="BE41" s="35">
        <v>47477.52</v>
      </c>
      <c r="BF41" s="35">
        <v>32761.4</v>
      </c>
      <c r="BG41" s="35">
        <v>17730.3</v>
      </c>
      <c r="BH41" s="35">
        <v>1698.07</v>
      </c>
      <c r="BI41" s="35">
        <v>3961.76</v>
      </c>
      <c r="BJ41" s="35">
        <v>0</v>
      </c>
      <c r="BK41" s="35">
        <v>320375.28000000003</v>
      </c>
      <c r="BL41" s="35">
        <v>20317.25</v>
      </c>
      <c r="BM41" s="35">
        <v>40750.959999999999</v>
      </c>
      <c r="BN41" s="35">
        <v>118129.61</v>
      </c>
      <c r="BO41" s="35">
        <v>123395.84</v>
      </c>
      <c r="BP41" s="35">
        <v>5856.21</v>
      </c>
      <c r="BQ41" s="35">
        <v>211941.51</v>
      </c>
      <c r="BR41" s="35">
        <v>686822.86</v>
      </c>
      <c r="BS41" s="35">
        <v>460760.18</v>
      </c>
      <c r="BT41" s="39"/>
      <c r="BU41" s="39"/>
      <c r="BV41" s="39"/>
      <c r="BW41" s="39"/>
      <c r="BX41" s="39"/>
      <c r="BY41" s="39"/>
      <c r="BZ41" s="39"/>
      <c r="CA41" s="39"/>
      <c r="CB41" s="39"/>
    </row>
    <row r="42" spans="2:80" ht="12.75" customHeight="1" outlineLevel="1" x14ac:dyDescent="0.3">
      <c r="B42" s="1">
        <v>34</v>
      </c>
      <c r="C42" s="37">
        <v>5160</v>
      </c>
      <c r="D42" s="38">
        <v>33</v>
      </c>
      <c r="E42" s="37" t="s">
        <v>97</v>
      </c>
      <c r="F42" s="35"/>
      <c r="G42" s="35">
        <f t="shared" si="1"/>
        <v>38778.550000000003</v>
      </c>
      <c r="H42" s="39"/>
      <c r="I42" s="39"/>
      <c r="J42" s="39"/>
      <c r="K42" s="39"/>
      <c r="L42" s="39"/>
      <c r="M42" s="39"/>
      <c r="N42" s="39"/>
      <c r="O42" s="39"/>
      <c r="P42" s="30">
        <v>40</v>
      </c>
      <c r="Q42" s="6"/>
      <c r="R42" s="35">
        <v>0</v>
      </c>
      <c r="S42" s="35">
        <v>18132.96</v>
      </c>
      <c r="T42" s="35">
        <v>3244.71</v>
      </c>
      <c r="U42" s="35">
        <v>43304</v>
      </c>
      <c r="V42" s="35">
        <v>79462.52</v>
      </c>
      <c r="W42" s="35">
        <v>93177.79</v>
      </c>
      <c r="X42" s="35">
        <v>51234.02</v>
      </c>
      <c r="Y42" s="35">
        <v>0</v>
      </c>
      <c r="Z42" s="35">
        <v>1332.5</v>
      </c>
      <c r="AA42" s="35">
        <v>29495.68</v>
      </c>
      <c r="AB42" s="35">
        <v>55514.94</v>
      </c>
      <c r="AC42" s="35">
        <v>52241.74</v>
      </c>
      <c r="AD42" s="35">
        <v>140597.35</v>
      </c>
      <c r="AE42" s="35">
        <v>55697.2</v>
      </c>
      <c r="AF42" s="35">
        <v>82899.240000000005</v>
      </c>
      <c r="AG42" s="35">
        <v>73092.58</v>
      </c>
      <c r="AH42" s="35">
        <v>24553.34</v>
      </c>
      <c r="AI42" s="35">
        <v>9447.9599999999991</v>
      </c>
      <c r="AJ42" s="35">
        <v>123529.61</v>
      </c>
      <c r="AK42" s="35">
        <v>10578.85</v>
      </c>
      <c r="AL42" s="35">
        <v>0</v>
      </c>
      <c r="AM42" s="35">
        <v>55517.39</v>
      </c>
      <c r="AN42" s="35">
        <v>0</v>
      </c>
      <c r="AO42" s="35">
        <v>17752.38</v>
      </c>
      <c r="AP42" s="35">
        <v>4096094.59</v>
      </c>
      <c r="AQ42" s="35">
        <v>38778.550000000003</v>
      </c>
      <c r="AR42" s="35">
        <v>28937.37</v>
      </c>
      <c r="AS42" s="35">
        <v>51884.35</v>
      </c>
      <c r="AT42" s="35">
        <v>21719.46</v>
      </c>
      <c r="AU42" s="35">
        <v>50364</v>
      </c>
      <c r="AV42" s="35">
        <v>83215.490000000005</v>
      </c>
      <c r="AW42" s="35">
        <v>164308.98000000001</v>
      </c>
      <c r="AX42" s="35">
        <v>95070.399999999994</v>
      </c>
      <c r="AY42" s="35">
        <v>49777.01</v>
      </c>
      <c r="AZ42" s="35">
        <v>43916.08</v>
      </c>
      <c r="BA42" s="35">
        <v>155852.76</v>
      </c>
      <c r="BB42" s="35">
        <v>5291.47</v>
      </c>
      <c r="BC42" s="35">
        <v>14885.8</v>
      </c>
      <c r="BD42" s="35">
        <v>12135.21</v>
      </c>
      <c r="BE42" s="35">
        <v>0</v>
      </c>
      <c r="BF42" s="35">
        <v>43315.360000000001</v>
      </c>
      <c r="BG42" s="35">
        <v>58172.34</v>
      </c>
      <c r="BH42" s="35">
        <v>3860.7</v>
      </c>
      <c r="BI42" s="35">
        <v>9070.92</v>
      </c>
      <c r="BJ42" s="35">
        <v>10162.25</v>
      </c>
      <c r="BK42" s="35">
        <v>72757.990000000005</v>
      </c>
      <c r="BL42" s="35">
        <v>17867</v>
      </c>
      <c r="BM42" s="35">
        <v>1094557.23</v>
      </c>
      <c r="BN42" s="35">
        <v>31745.87</v>
      </c>
      <c r="BO42" s="35">
        <v>130980.79</v>
      </c>
      <c r="BP42" s="35">
        <v>684.48</v>
      </c>
      <c r="BQ42" s="35">
        <v>40213.620000000003</v>
      </c>
      <c r="BR42" s="35">
        <v>328711.27</v>
      </c>
      <c r="BS42" s="35">
        <v>103603.03</v>
      </c>
      <c r="BT42" s="39"/>
      <c r="BU42" s="39"/>
      <c r="BV42" s="39"/>
      <c r="BW42" s="39"/>
      <c r="BX42" s="39"/>
      <c r="BY42" s="39"/>
      <c r="BZ42" s="39"/>
      <c r="CA42" s="39"/>
      <c r="CB42" s="39"/>
    </row>
    <row r="43" spans="2:80" ht="12.75" customHeight="1" outlineLevel="1" x14ac:dyDescent="0.3">
      <c r="B43" s="1">
        <v>35</v>
      </c>
      <c r="C43" s="37">
        <v>5175</v>
      </c>
      <c r="D43" s="38">
        <v>34</v>
      </c>
      <c r="E43" s="37" t="s">
        <v>98</v>
      </c>
      <c r="F43" s="35"/>
      <c r="G43" s="35">
        <f t="shared" si="1"/>
        <v>591647.11</v>
      </c>
      <c r="H43" s="39"/>
      <c r="I43" s="39"/>
      <c r="J43" s="39"/>
      <c r="K43" s="39"/>
      <c r="L43" s="39"/>
      <c r="M43" s="39"/>
      <c r="N43" s="39"/>
      <c r="O43" s="39"/>
      <c r="P43" s="30">
        <v>41</v>
      </c>
      <c r="Q43" s="6"/>
      <c r="R43" s="35">
        <v>395573.2</v>
      </c>
      <c r="S43" s="35">
        <v>617719.24</v>
      </c>
      <c r="T43" s="35">
        <v>41612.69</v>
      </c>
      <c r="U43" s="35">
        <v>266326</v>
      </c>
      <c r="V43" s="35">
        <v>217896.04</v>
      </c>
      <c r="W43" s="35">
        <v>449224.64</v>
      </c>
      <c r="X43" s="35">
        <v>0</v>
      </c>
      <c r="Y43" s="35">
        <v>0</v>
      </c>
      <c r="Z43" s="35">
        <v>0</v>
      </c>
      <c r="AA43" s="35">
        <v>257847.92120000001</v>
      </c>
      <c r="AB43" s="35">
        <v>500834.66</v>
      </c>
      <c r="AC43" s="35">
        <v>279769.03999999998</v>
      </c>
      <c r="AD43" s="35">
        <v>0</v>
      </c>
      <c r="AE43" s="35">
        <v>192054.54</v>
      </c>
      <c r="AF43" s="35">
        <v>465</v>
      </c>
      <c r="AG43" s="35">
        <v>2779.06</v>
      </c>
      <c r="AH43" s="35">
        <v>161048.01999999999</v>
      </c>
      <c r="AI43" s="35">
        <v>40626.9</v>
      </c>
      <c r="AJ43" s="35">
        <v>75085.09</v>
      </c>
      <c r="AK43" s="35">
        <v>0</v>
      </c>
      <c r="AL43" s="35">
        <v>0</v>
      </c>
      <c r="AM43" s="35">
        <v>5553.24</v>
      </c>
      <c r="AN43" s="35">
        <v>5339.99</v>
      </c>
      <c r="AO43" s="35">
        <v>10971.51</v>
      </c>
      <c r="AP43" s="35">
        <v>5992034.7400000002</v>
      </c>
      <c r="AQ43" s="35">
        <v>591647.11</v>
      </c>
      <c r="AR43" s="35">
        <v>25104.21</v>
      </c>
      <c r="AS43" s="35">
        <v>0</v>
      </c>
      <c r="AT43" s="35">
        <v>78106.33</v>
      </c>
      <c r="AU43" s="35">
        <v>14552.43</v>
      </c>
      <c r="AV43" s="35">
        <v>802.5</v>
      </c>
      <c r="AW43" s="35">
        <v>168332.27</v>
      </c>
      <c r="AX43" s="35">
        <v>577.38</v>
      </c>
      <c r="AY43" s="35">
        <v>0</v>
      </c>
      <c r="AZ43" s="35">
        <v>58355.81</v>
      </c>
      <c r="BA43" s="35">
        <v>15553.78</v>
      </c>
      <c r="BB43" s="35">
        <v>5778.64</v>
      </c>
      <c r="BC43" s="35">
        <v>0</v>
      </c>
      <c r="BD43" s="35">
        <v>0</v>
      </c>
      <c r="BE43" s="35">
        <v>0</v>
      </c>
      <c r="BF43" s="35">
        <v>235.29</v>
      </c>
      <c r="BG43" s="35">
        <v>61188.46</v>
      </c>
      <c r="BH43" s="35">
        <v>449.5</v>
      </c>
      <c r="BI43" s="35">
        <v>18608.72</v>
      </c>
      <c r="BJ43" s="35">
        <v>3059.95</v>
      </c>
      <c r="BK43" s="35">
        <v>39266.910000000003</v>
      </c>
      <c r="BL43" s="35">
        <v>1260.04</v>
      </c>
      <c r="BM43" s="35">
        <v>0</v>
      </c>
      <c r="BN43" s="35">
        <v>49723.18</v>
      </c>
      <c r="BO43" s="35">
        <v>129924.21</v>
      </c>
      <c r="BP43" s="35">
        <v>14191.82</v>
      </c>
      <c r="BQ43" s="35">
        <v>273865.23</v>
      </c>
      <c r="BR43" s="35">
        <v>0</v>
      </c>
      <c r="BS43" s="35">
        <v>370929.07</v>
      </c>
      <c r="BT43" s="39"/>
      <c r="BU43" s="39"/>
      <c r="BV43" s="39"/>
      <c r="BW43" s="39"/>
      <c r="BX43" s="39"/>
      <c r="BY43" s="39"/>
      <c r="BZ43" s="39"/>
      <c r="CA43" s="39"/>
      <c r="CB43" s="39"/>
    </row>
    <row r="44" spans="2:80" ht="12.75" customHeight="1" x14ac:dyDescent="0.3">
      <c r="B44" s="1">
        <v>36</v>
      </c>
      <c r="C44" s="42"/>
      <c r="D44" s="38"/>
      <c r="E44" s="43" t="s">
        <v>99</v>
      </c>
      <c r="F44" s="44"/>
      <c r="G44" s="35">
        <f t="shared" si="1"/>
        <v>18799557.289999999</v>
      </c>
      <c r="H44" s="39"/>
      <c r="I44" s="45"/>
      <c r="J44" s="45"/>
      <c r="K44" s="45"/>
      <c r="L44" s="45"/>
      <c r="M44" s="45"/>
      <c r="N44" s="45"/>
      <c r="O44" s="39"/>
      <c r="P44" s="30">
        <v>42</v>
      </c>
      <c r="Q44" s="6"/>
      <c r="R44" s="46">
        <v>36374713.479999997</v>
      </c>
      <c r="S44" s="46">
        <v>5603444.5600000005</v>
      </c>
      <c r="T44" s="46">
        <v>155191.31</v>
      </c>
      <c r="U44" s="46">
        <v>1181077</v>
      </c>
      <c r="V44" s="46">
        <v>6939651.3399999999</v>
      </c>
      <c r="W44" s="46">
        <v>2765587.2800000003</v>
      </c>
      <c r="X44" s="46">
        <v>474136.69999999995</v>
      </c>
      <c r="Y44" s="46">
        <v>20704.669999999998</v>
      </c>
      <c r="Z44" s="46">
        <v>96415.219999999987</v>
      </c>
      <c r="AA44" s="46">
        <v>990839.71479999996</v>
      </c>
      <c r="AB44" s="46">
        <v>4203636.55</v>
      </c>
      <c r="AC44" s="46">
        <v>3310607.93</v>
      </c>
      <c r="AD44" s="46">
        <v>3830530.49</v>
      </c>
      <c r="AE44" s="46">
        <v>1334220.46</v>
      </c>
      <c r="AF44" s="46">
        <v>672340.88</v>
      </c>
      <c r="AG44" s="46">
        <v>1337791.3700000001</v>
      </c>
      <c r="AH44" s="46">
        <v>1817482.7400000002</v>
      </c>
      <c r="AI44" s="46">
        <v>351756.26</v>
      </c>
      <c r="AJ44" s="46">
        <v>1710504.71</v>
      </c>
      <c r="AK44" s="46">
        <v>491500.10000000003</v>
      </c>
      <c r="AL44" s="46">
        <v>636878.47</v>
      </c>
      <c r="AM44" s="46">
        <v>348726.85999999993</v>
      </c>
      <c r="AN44" s="46">
        <v>39307.67</v>
      </c>
      <c r="AO44" s="46">
        <v>243110.95</v>
      </c>
      <c r="AP44" s="46">
        <v>242099021.72</v>
      </c>
      <c r="AQ44" s="46">
        <v>18799557.289999999</v>
      </c>
      <c r="AR44" s="46">
        <v>1019474.3999999999</v>
      </c>
      <c r="AS44" s="46">
        <v>1431871.0100000002</v>
      </c>
      <c r="AT44" s="46">
        <v>401421.45000000007</v>
      </c>
      <c r="AU44" s="46">
        <v>2016402.6499999997</v>
      </c>
      <c r="AV44" s="46">
        <v>9096402.8900000006</v>
      </c>
      <c r="AW44" s="46">
        <v>1515050.9</v>
      </c>
      <c r="AX44" s="46">
        <v>1339331.1599999999</v>
      </c>
      <c r="AY44" s="46">
        <v>2873857.38</v>
      </c>
      <c r="AZ44" s="46">
        <v>463220.07</v>
      </c>
      <c r="BA44" s="46">
        <v>2378751.15</v>
      </c>
      <c r="BB44" s="46">
        <v>743961.69999999984</v>
      </c>
      <c r="BC44" s="46">
        <v>2146527.2099999995</v>
      </c>
      <c r="BD44" s="46">
        <v>301017.49000000005</v>
      </c>
      <c r="BE44" s="46">
        <v>1203194.8500000001</v>
      </c>
      <c r="BF44" s="46">
        <v>577974.21000000008</v>
      </c>
      <c r="BG44" s="46">
        <v>2626921.1999999997</v>
      </c>
      <c r="BH44" s="46">
        <v>174133.86</v>
      </c>
      <c r="BI44" s="46">
        <v>426412.35</v>
      </c>
      <c r="BJ44" s="46">
        <v>116511.59</v>
      </c>
      <c r="BK44" s="46">
        <v>7402525.4200000018</v>
      </c>
      <c r="BL44" s="46">
        <v>181024.89</v>
      </c>
      <c r="BM44" s="46">
        <v>65379126.539999999</v>
      </c>
      <c r="BN44" s="46">
        <v>915694.86</v>
      </c>
      <c r="BO44" s="46">
        <v>2010189.9000000001</v>
      </c>
      <c r="BP44" s="46">
        <v>259561.41</v>
      </c>
      <c r="BQ44" s="46">
        <v>1580667.1</v>
      </c>
      <c r="BR44" s="46">
        <v>7118876.0500000007</v>
      </c>
      <c r="BS44" s="46">
        <v>5611597.080000001</v>
      </c>
      <c r="BT44" s="39"/>
      <c r="BU44" s="39"/>
      <c r="BV44" s="39"/>
      <c r="BW44" s="39"/>
      <c r="BX44" s="45"/>
      <c r="BY44" s="45"/>
      <c r="BZ44" s="45"/>
      <c r="CA44" s="45"/>
      <c r="CB44" s="45"/>
    </row>
    <row r="45" spans="2:80" ht="12.75" customHeight="1" outlineLevel="1" x14ac:dyDescent="0.3">
      <c r="B45" s="1">
        <v>37</v>
      </c>
      <c r="C45" s="37">
        <v>5305</v>
      </c>
      <c r="D45" s="38">
        <v>35</v>
      </c>
      <c r="E45" s="37" t="s">
        <v>100</v>
      </c>
      <c r="F45" s="35"/>
      <c r="G45" s="35">
        <f t="shared" si="1"/>
        <v>0</v>
      </c>
      <c r="H45" s="39"/>
      <c r="I45" s="39"/>
      <c r="J45" s="39"/>
      <c r="K45" s="39"/>
      <c r="L45" s="39"/>
      <c r="M45" s="39"/>
      <c r="N45" s="39"/>
      <c r="O45" s="39"/>
      <c r="P45" s="30">
        <v>43</v>
      </c>
      <c r="Q45" s="6"/>
      <c r="R45" s="35">
        <v>2228602.4500000002</v>
      </c>
      <c r="S45" s="35">
        <v>101840.75</v>
      </c>
      <c r="T45" s="35">
        <v>3249.18</v>
      </c>
      <c r="U45" s="35">
        <v>220248</v>
      </c>
      <c r="V45" s="35">
        <v>0</v>
      </c>
      <c r="W45" s="35">
        <v>149590.32</v>
      </c>
      <c r="X45" s="35">
        <v>67894.11</v>
      </c>
      <c r="Y45" s="35">
        <v>0</v>
      </c>
      <c r="Z45" s="35">
        <v>0</v>
      </c>
      <c r="AA45" s="35">
        <v>101432.62</v>
      </c>
      <c r="AB45" s="35">
        <v>154233.73000000001</v>
      </c>
      <c r="AC45" s="35">
        <v>184153.5</v>
      </c>
      <c r="AD45" s="35">
        <v>0</v>
      </c>
      <c r="AE45" s="35">
        <v>139186.51999999999</v>
      </c>
      <c r="AF45" s="35">
        <v>106873.46</v>
      </c>
      <c r="AG45" s="35">
        <v>185185.68</v>
      </c>
      <c r="AH45" s="35">
        <v>77353.5</v>
      </c>
      <c r="AI45" s="35">
        <v>22968.720000000001</v>
      </c>
      <c r="AJ45" s="35">
        <v>162320.76</v>
      </c>
      <c r="AK45" s="35">
        <v>74270.16</v>
      </c>
      <c r="AL45" s="35">
        <v>147439.48000000001</v>
      </c>
      <c r="AM45" s="35">
        <v>0</v>
      </c>
      <c r="AN45" s="35">
        <v>0</v>
      </c>
      <c r="AO45" s="35">
        <v>0</v>
      </c>
      <c r="AP45" s="35">
        <v>215582.2</v>
      </c>
      <c r="AQ45" s="35">
        <v>0</v>
      </c>
      <c r="AR45" s="35">
        <v>88302.88</v>
      </c>
      <c r="AS45" s="35">
        <v>0</v>
      </c>
      <c r="AT45" s="35">
        <v>0</v>
      </c>
      <c r="AU45" s="35">
        <v>175524.69</v>
      </c>
      <c r="AV45" s="35">
        <v>325155.36</v>
      </c>
      <c r="AW45" s="35">
        <v>0</v>
      </c>
      <c r="AX45" s="35">
        <v>155614.78</v>
      </c>
      <c r="AY45" s="35">
        <v>1106470.31</v>
      </c>
      <c r="AZ45" s="35">
        <v>56831.55</v>
      </c>
      <c r="BA45" s="35">
        <v>0</v>
      </c>
      <c r="BB45" s="35">
        <v>146807.06</v>
      </c>
      <c r="BC45" s="35">
        <v>589726.59</v>
      </c>
      <c r="BD45" s="35">
        <v>128274.69</v>
      </c>
      <c r="BE45" s="35">
        <v>93245.03</v>
      </c>
      <c r="BF45" s="35">
        <v>63867.97</v>
      </c>
      <c r="BG45" s="35">
        <v>51730.14</v>
      </c>
      <c r="BH45" s="35">
        <v>0</v>
      </c>
      <c r="BI45" s="35">
        <v>0</v>
      </c>
      <c r="BJ45" s="35">
        <v>0</v>
      </c>
      <c r="BK45" s="35">
        <v>0</v>
      </c>
      <c r="BL45" s="35">
        <v>68840.070000000007</v>
      </c>
      <c r="BM45" s="35">
        <v>846697.67</v>
      </c>
      <c r="BN45" s="35">
        <v>0</v>
      </c>
      <c r="BO45" s="35">
        <v>0</v>
      </c>
      <c r="BP45" s="35">
        <v>58465.64</v>
      </c>
      <c r="BQ45" s="35">
        <v>0</v>
      </c>
      <c r="BR45" s="35">
        <v>1295814.5900000001</v>
      </c>
      <c r="BS45" s="35">
        <v>503632.98</v>
      </c>
      <c r="BT45" s="39"/>
      <c r="BU45" s="39"/>
      <c r="BV45" s="39"/>
      <c r="BW45" s="39"/>
      <c r="BX45" s="39"/>
      <c r="BY45" s="39"/>
      <c r="BZ45" s="39"/>
      <c r="CA45" s="39"/>
      <c r="CB45" s="39"/>
    </row>
    <row r="46" spans="2:80" ht="12.75" customHeight="1" outlineLevel="1" x14ac:dyDescent="0.3">
      <c r="B46" s="1">
        <v>38</v>
      </c>
      <c r="C46" s="37">
        <v>5310</v>
      </c>
      <c r="D46" s="38">
        <v>36</v>
      </c>
      <c r="E46" s="37" t="s">
        <v>101</v>
      </c>
      <c r="F46" s="35"/>
      <c r="G46" s="35">
        <f t="shared" si="1"/>
        <v>330103.90999999997</v>
      </c>
      <c r="H46" s="39"/>
      <c r="I46" s="39"/>
      <c r="J46" s="39"/>
      <c r="K46" s="39"/>
      <c r="L46" s="39"/>
      <c r="M46" s="39"/>
      <c r="N46" s="39"/>
      <c r="O46" s="39"/>
      <c r="P46" s="30">
        <v>44</v>
      </c>
      <c r="Q46" s="6"/>
      <c r="R46" s="35">
        <v>96470.3</v>
      </c>
      <c r="S46" s="35">
        <v>150418.64000000001</v>
      </c>
      <c r="T46" s="35">
        <v>32206.83</v>
      </c>
      <c r="U46" s="35">
        <v>291350</v>
      </c>
      <c r="V46" s="35">
        <v>261678.97</v>
      </c>
      <c r="W46" s="35">
        <v>46796.5</v>
      </c>
      <c r="X46" s="35">
        <v>119705.85</v>
      </c>
      <c r="Y46" s="35">
        <v>47646.19</v>
      </c>
      <c r="Z46" s="35">
        <v>0</v>
      </c>
      <c r="AA46" s="35">
        <v>52876.65</v>
      </c>
      <c r="AB46" s="35">
        <v>323574.13</v>
      </c>
      <c r="AC46" s="35">
        <v>527.32000000000005</v>
      </c>
      <c r="AD46" s="35">
        <v>803306.55</v>
      </c>
      <c r="AE46" s="35">
        <v>193180.07</v>
      </c>
      <c r="AF46" s="35">
        <v>154237.03</v>
      </c>
      <c r="AG46" s="35">
        <v>11600.27</v>
      </c>
      <c r="AH46" s="35">
        <v>232638.48</v>
      </c>
      <c r="AI46" s="35">
        <v>11296.76</v>
      </c>
      <c r="AJ46" s="35">
        <v>-15000</v>
      </c>
      <c r="AK46" s="35">
        <v>76967.009999999995</v>
      </c>
      <c r="AL46" s="35">
        <v>14544.79</v>
      </c>
      <c r="AM46" s="35">
        <v>22912.71</v>
      </c>
      <c r="AN46" s="35">
        <v>204.42</v>
      </c>
      <c r="AO46" s="35">
        <v>32238.53</v>
      </c>
      <c r="AP46" s="35">
        <v>9952671.2300000004</v>
      </c>
      <c r="AQ46" s="35">
        <v>330103.90999999997</v>
      </c>
      <c r="AR46" s="35">
        <v>16896.84</v>
      </c>
      <c r="AS46" s="35">
        <v>270383.62</v>
      </c>
      <c r="AT46" s="35">
        <v>218356.25</v>
      </c>
      <c r="AU46" s="35">
        <v>53258.77</v>
      </c>
      <c r="AV46" s="35">
        <v>1470831.29</v>
      </c>
      <c r="AW46" s="35">
        <v>372476.43</v>
      </c>
      <c r="AX46" s="35">
        <v>611382.09</v>
      </c>
      <c r="AY46" s="35">
        <v>793983.74</v>
      </c>
      <c r="AZ46" s="35">
        <v>121931.83</v>
      </c>
      <c r="BA46" s="35">
        <v>368997.79</v>
      </c>
      <c r="BB46" s="35">
        <v>203074.97</v>
      </c>
      <c r="BC46" s="35">
        <v>1177736.23</v>
      </c>
      <c r="BD46" s="35">
        <v>231543.61</v>
      </c>
      <c r="BE46" s="35">
        <v>548125.47</v>
      </c>
      <c r="BF46" s="35">
        <v>87745.600000000006</v>
      </c>
      <c r="BG46" s="35">
        <v>364635.54</v>
      </c>
      <c r="BH46" s="35">
        <v>31085.15</v>
      </c>
      <c r="BI46" s="35">
        <v>38050.019999999997</v>
      </c>
      <c r="BJ46" s="35">
        <v>14671.65</v>
      </c>
      <c r="BK46" s="35">
        <v>250616.78</v>
      </c>
      <c r="BL46" s="35">
        <v>74177.41</v>
      </c>
      <c r="BM46" s="35">
        <v>5863431.5199999996</v>
      </c>
      <c r="BN46" s="35">
        <v>160804.18</v>
      </c>
      <c r="BO46" s="35">
        <v>6162.82</v>
      </c>
      <c r="BP46" s="35">
        <v>64774.02</v>
      </c>
      <c r="BQ46" s="35">
        <v>128673.29</v>
      </c>
      <c r="BR46" s="35">
        <v>1515069.54</v>
      </c>
      <c r="BS46" s="35">
        <v>448222.5</v>
      </c>
      <c r="BT46" s="39"/>
      <c r="BU46" s="39"/>
      <c r="BV46" s="39"/>
      <c r="BW46" s="39"/>
      <c r="BX46" s="39"/>
      <c r="BY46" s="39"/>
      <c r="BZ46" s="39"/>
      <c r="CA46" s="39"/>
      <c r="CB46" s="39"/>
    </row>
    <row r="47" spans="2:80" ht="12.75" customHeight="1" outlineLevel="1" x14ac:dyDescent="0.3">
      <c r="B47" s="1">
        <v>39</v>
      </c>
      <c r="C47" s="37">
        <v>5315</v>
      </c>
      <c r="D47" s="38">
        <v>37</v>
      </c>
      <c r="E47" s="37" t="s">
        <v>102</v>
      </c>
      <c r="F47" s="35"/>
      <c r="G47" s="35">
        <f t="shared" si="1"/>
        <v>7607355.3600000003</v>
      </c>
      <c r="H47" s="39"/>
      <c r="I47" s="39"/>
      <c r="J47" s="39"/>
      <c r="K47" s="39"/>
      <c r="L47" s="39"/>
      <c r="M47" s="39"/>
      <c r="N47" s="39"/>
      <c r="O47" s="39"/>
      <c r="P47" s="30">
        <v>45</v>
      </c>
      <c r="Q47" s="6"/>
      <c r="R47" s="35">
        <v>33651110.390000001</v>
      </c>
      <c r="S47" s="35">
        <v>204025.42</v>
      </c>
      <c r="T47" s="35">
        <v>151743.23000000001</v>
      </c>
      <c r="U47" s="35">
        <v>1218042</v>
      </c>
      <c r="V47" s="35">
        <v>1244845.5900000001</v>
      </c>
      <c r="W47" s="35">
        <v>374411.07</v>
      </c>
      <c r="X47" s="35">
        <v>333437.48</v>
      </c>
      <c r="Y47" s="35">
        <v>70143.14</v>
      </c>
      <c r="Z47" s="35">
        <v>239933.47</v>
      </c>
      <c r="AA47" s="35">
        <v>471985.49</v>
      </c>
      <c r="AB47" s="35">
        <v>5393793.5300000003</v>
      </c>
      <c r="AC47" s="35">
        <v>1800924.71</v>
      </c>
      <c r="AD47" s="35">
        <v>1698243.03</v>
      </c>
      <c r="AE47" s="35">
        <v>570790.43999999994</v>
      </c>
      <c r="AF47" s="35">
        <v>936224.47</v>
      </c>
      <c r="AG47" s="35">
        <v>932447.96</v>
      </c>
      <c r="AH47" s="35">
        <v>708002.76</v>
      </c>
      <c r="AI47" s="35">
        <v>188333.41</v>
      </c>
      <c r="AJ47" s="35">
        <v>790380.01</v>
      </c>
      <c r="AK47" s="35">
        <v>502912.29</v>
      </c>
      <c r="AL47" s="35">
        <v>606648.69999999995</v>
      </c>
      <c r="AM47" s="35">
        <v>227808.65</v>
      </c>
      <c r="AN47" s="35">
        <v>201170.79</v>
      </c>
      <c r="AO47" s="35">
        <v>377233.41</v>
      </c>
      <c r="AP47" s="35">
        <v>39652590.789999999</v>
      </c>
      <c r="AQ47" s="35">
        <v>7607355.3600000003</v>
      </c>
      <c r="AR47" s="35">
        <v>543101.53</v>
      </c>
      <c r="AS47" s="35">
        <v>409884.03</v>
      </c>
      <c r="AT47" s="35">
        <v>207918.18</v>
      </c>
      <c r="AU47" s="35">
        <v>551849.54</v>
      </c>
      <c r="AV47" s="35">
        <v>1701666.53</v>
      </c>
      <c r="AW47" s="35">
        <v>404715.38</v>
      </c>
      <c r="AX47" s="35">
        <v>835706.51</v>
      </c>
      <c r="AY47" s="35">
        <v>3126840.74</v>
      </c>
      <c r="AZ47" s="35">
        <v>411549.67</v>
      </c>
      <c r="BA47" s="35">
        <v>629669.17000000004</v>
      </c>
      <c r="BB47" s="35">
        <v>253430.89</v>
      </c>
      <c r="BC47" s="35">
        <v>1236565.46</v>
      </c>
      <c r="BD47" s="35">
        <v>435460.22</v>
      </c>
      <c r="BE47" s="35">
        <v>1444901.97</v>
      </c>
      <c r="BF47" s="35">
        <v>457297.3</v>
      </c>
      <c r="BG47" s="35">
        <v>390180.44</v>
      </c>
      <c r="BH47" s="35">
        <v>367742.43</v>
      </c>
      <c r="BI47" s="35">
        <v>433498.52</v>
      </c>
      <c r="BJ47" s="35">
        <v>204357.68</v>
      </c>
      <c r="BK47" s="35">
        <v>1449968.36</v>
      </c>
      <c r="BL47" s="35">
        <v>355069.34</v>
      </c>
      <c r="BM47" s="35">
        <v>26320455.210000001</v>
      </c>
      <c r="BN47" s="35">
        <v>534166.36</v>
      </c>
      <c r="BO47" s="35">
        <v>1001868.93</v>
      </c>
      <c r="BP47" s="35">
        <v>149174.95000000001</v>
      </c>
      <c r="BQ47" s="35">
        <v>455498.46</v>
      </c>
      <c r="BR47" s="35">
        <v>3569327.7</v>
      </c>
      <c r="BS47" s="35">
        <v>2995319.9</v>
      </c>
      <c r="BT47" s="39"/>
      <c r="BU47" s="39"/>
      <c r="BV47" s="39"/>
      <c r="BW47" s="39"/>
      <c r="BX47" s="39"/>
      <c r="BY47" s="39"/>
      <c r="BZ47" s="39"/>
      <c r="CA47" s="39"/>
      <c r="CB47" s="39"/>
    </row>
    <row r="48" spans="2:80" ht="12.75" customHeight="1" outlineLevel="1" x14ac:dyDescent="0.3">
      <c r="B48" s="1">
        <v>40</v>
      </c>
      <c r="C48" s="37">
        <v>5320</v>
      </c>
      <c r="D48" s="38">
        <v>38</v>
      </c>
      <c r="E48" s="37" t="s">
        <v>103</v>
      </c>
      <c r="F48" s="35"/>
      <c r="G48" s="35">
        <f t="shared" si="1"/>
        <v>732788.66</v>
      </c>
      <c r="H48" s="39"/>
      <c r="I48" s="39"/>
      <c r="J48" s="39"/>
      <c r="K48" s="39"/>
      <c r="L48" s="39"/>
      <c r="M48" s="39"/>
      <c r="N48" s="39"/>
      <c r="O48" s="39"/>
      <c r="P48" s="30">
        <v>46</v>
      </c>
      <c r="Q48" s="6"/>
      <c r="R48" s="35">
        <v>6693875.3700000001</v>
      </c>
      <c r="S48" s="35">
        <v>165186.62</v>
      </c>
      <c r="T48" s="35">
        <v>35</v>
      </c>
      <c r="U48" s="35">
        <v>228746</v>
      </c>
      <c r="V48" s="35">
        <v>238482.63</v>
      </c>
      <c r="W48" s="35">
        <v>396855.63</v>
      </c>
      <c r="X48" s="35">
        <v>93513.83</v>
      </c>
      <c r="Y48" s="35">
        <v>18354.53</v>
      </c>
      <c r="Z48" s="35">
        <v>0</v>
      </c>
      <c r="AA48" s="35">
        <v>4524.84</v>
      </c>
      <c r="AB48" s="35">
        <v>1233990.76</v>
      </c>
      <c r="AC48" s="35">
        <v>808769.84</v>
      </c>
      <c r="AD48" s="35">
        <v>38598.870000000003</v>
      </c>
      <c r="AE48" s="35">
        <v>134281.54</v>
      </c>
      <c r="AF48" s="35">
        <v>431493.47</v>
      </c>
      <c r="AG48" s="35">
        <v>440075.67</v>
      </c>
      <c r="AH48" s="35">
        <v>149070.53</v>
      </c>
      <c r="AI48" s="35">
        <v>28503.21</v>
      </c>
      <c r="AJ48" s="35">
        <v>225052.59</v>
      </c>
      <c r="AK48" s="35">
        <v>35995.980000000003</v>
      </c>
      <c r="AL48" s="35">
        <v>469297.52</v>
      </c>
      <c r="AM48" s="35">
        <v>47950.22</v>
      </c>
      <c r="AN48" s="35">
        <v>2970.89</v>
      </c>
      <c r="AO48" s="35">
        <v>173230.41</v>
      </c>
      <c r="AP48" s="35">
        <v>7522621.29</v>
      </c>
      <c r="AQ48" s="35">
        <v>732788.66</v>
      </c>
      <c r="AR48" s="35">
        <v>225913.45</v>
      </c>
      <c r="AS48" s="35">
        <v>158461.41</v>
      </c>
      <c r="AT48" s="35">
        <v>44514.8</v>
      </c>
      <c r="AU48" s="35">
        <v>106170.38</v>
      </c>
      <c r="AV48" s="35">
        <v>727891.24</v>
      </c>
      <c r="AW48" s="35">
        <v>361082.76</v>
      </c>
      <c r="AX48" s="35">
        <v>559842.67000000004</v>
      </c>
      <c r="AY48" s="35">
        <v>468861.57</v>
      </c>
      <c r="AZ48" s="35">
        <v>95000.33</v>
      </c>
      <c r="BA48" s="35">
        <v>259771.22</v>
      </c>
      <c r="BB48" s="35">
        <v>87973.87</v>
      </c>
      <c r="BC48" s="35">
        <v>184336.83</v>
      </c>
      <c r="BD48" s="35">
        <v>213134.3</v>
      </c>
      <c r="BE48" s="35">
        <v>161521</v>
      </c>
      <c r="BF48" s="35">
        <v>151635.19</v>
      </c>
      <c r="BG48" s="35">
        <v>145372.31</v>
      </c>
      <c r="BH48" s="35">
        <v>51861.82</v>
      </c>
      <c r="BI48" s="35">
        <v>9436.92</v>
      </c>
      <c r="BJ48" s="35">
        <v>92126.26</v>
      </c>
      <c r="BK48" s="35">
        <v>426577.48</v>
      </c>
      <c r="BL48" s="35">
        <v>66261.210000000006</v>
      </c>
      <c r="BM48" s="35">
        <v>4448673.3099999996</v>
      </c>
      <c r="BN48" s="35">
        <v>355459.66</v>
      </c>
      <c r="BO48" s="35">
        <v>336558.08000000002</v>
      </c>
      <c r="BP48" s="35">
        <v>105427.52</v>
      </c>
      <c r="BQ48" s="35">
        <v>117419.15</v>
      </c>
      <c r="BR48" s="35">
        <v>1789919.33</v>
      </c>
      <c r="BS48" s="35">
        <v>460742.8</v>
      </c>
      <c r="BT48" s="39"/>
      <c r="BU48" s="39"/>
      <c r="BV48" s="39"/>
      <c r="BW48" s="39"/>
      <c r="BX48" s="39"/>
      <c r="BY48" s="39"/>
      <c r="BZ48" s="39"/>
      <c r="CA48" s="39"/>
      <c r="CB48" s="39"/>
    </row>
    <row r="49" spans="2:80" ht="12.75" customHeight="1" outlineLevel="1" x14ac:dyDescent="0.3">
      <c r="B49" s="1">
        <v>41</v>
      </c>
      <c r="C49" s="37">
        <v>5325</v>
      </c>
      <c r="D49" s="38">
        <v>39</v>
      </c>
      <c r="E49" s="37" t="s">
        <v>104</v>
      </c>
      <c r="F49" s="35"/>
      <c r="G49" s="35">
        <f t="shared" si="1"/>
        <v>0</v>
      </c>
      <c r="H49" s="39"/>
      <c r="I49" s="39"/>
      <c r="J49" s="39"/>
      <c r="K49" s="39"/>
      <c r="L49" s="39"/>
      <c r="M49" s="39"/>
      <c r="N49" s="39"/>
      <c r="O49" s="39"/>
      <c r="P49" s="30">
        <v>47</v>
      </c>
      <c r="Q49" s="6"/>
      <c r="R49" s="35">
        <v>0</v>
      </c>
      <c r="S49" s="35">
        <v>0</v>
      </c>
      <c r="T49" s="35">
        <v>369.34</v>
      </c>
      <c r="U49" s="35">
        <v>0</v>
      </c>
      <c r="V49" s="35">
        <v>0</v>
      </c>
      <c r="W49" s="35">
        <v>0</v>
      </c>
      <c r="X49" s="35">
        <v>1.02</v>
      </c>
      <c r="Y49" s="35">
        <v>0</v>
      </c>
      <c r="Z49" s="35">
        <v>0</v>
      </c>
      <c r="AA49" s="35">
        <v>0</v>
      </c>
      <c r="AB49" s="35">
        <v>0</v>
      </c>
      <c r="AC49" s="35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  <c r="AI49" s="35">
        <v>24.27</v>
      </c>
      <c r="AJ49" s="35">
        <v>0</v>
      </c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30</v>
      </c>
      <c r="AS49" s="35">
        <v>0</v>
      </c>
      <c r="AT49" s="35">
        <v>-399.33</v>
      </c>
      <c r="AU49" s="35">
        <v>0</v>
      </c>
      <c r="AV49" s="35">
        <v>0</v>
      </c>
      <c r="AW49" s="35">
        <v>0</v>
      </c>
      <c r="AX49" s="35">
        <v>0</v>
      </c>
      <c r="AY49" s="35">
        <v>0</v>
      </c>
      <c r="AZ49" s="35">
        <v>0</v>
      </c>
      <c r="BA49" s="35">
        <v>-895.58</v>
      </c>
      <c r="BB49" s="35">
        <v>-0.09</v>
      </c>
      <c r="BC49" s="35">
        <v>0</v>
      </c>
      <c r="BD49" s="35">
        <v>-23</v>
      </c>
      <c r="BE49" s="35">
        <v>0</v>
      </c>
      <c r="BF49" s="35">
        <v>163.9</v>
      </c>
      <c r="BG49" s="35">
        <v>0</v>
      </c>
      <c r="BH49" s="35">
        <v>-1.34</v>
      </c>
      <c r="BI49" s="35">
        <v>-456.51</v>
      </c>
      <c r="BJ49" s="35">
        <v>0</v>
      </c>
      <c r="BK49" s="35">
        <v>0</v>
      </c>
      <c r="BL49" s="35">
        <v>0</v>
      </c>
      <c r="BM49" s="35">
        <v>0</v>
      </c>
      <c r="BN49" s="35">
        <v>0</v>
      </c>
      <c r="BO49" s="35">
        <v>-2.82</v>
      </c>
      <c r="BP49" s="35">
        <v>-67.66</v>
      </c>
      <c r="BQ49" s="35">
        <v>0</v>
      </c>
      <c r="BR49" s="35">
        <v>-53.22</v>
      </c>
      <c r="BS49" s="35">
        <v>-41.8</v>
      </c>
      <c r="BT49" s="39"/>
      <c r="BU49" s="39"/>
      <c r="BV49" s="39"/>
      <c r="BW49" s="39"/>
      <c r="BX49" s="39"/>
      <c r="BY49" s="39"/>
      <c r="BZ49" s="39"/>
      <c r="CA49" s="39"/>
      <c r="CB49" s="39"/>
    </row>
    <row r="50" spans="2:80" ht="12.75" customHeight="1" outlineLevel="1" x14ac:dyDescent="0.3">
      <c r="B50" s="1">
        <v>42</v>
      </c>
      <c r="C50" s="37">
        <v>5330</v>
      </c>
      <c r="D50" s="38">
        <v>40</v>
      </c>
      <c r="E50" s="37" t="s">
        <v>105</v>
      </c>
      <c r="F50" s="35"/>
      <c r="G50" s="35">
        <f t="shared" si="1"/>
        <v>5.53</v>
      </c>
      <c r="H50" s="39"/>
      <c r="I50" s="39"/>
      <c r="J50" s="39"/>
      <c r="K50" s="39"/>
      <c r="L50" s="39"/>
      <c r="M50" s="39"/>
      <c r="N50" s="39"/>
      <c r="O50" s="39"/>
      <c r="P50" s="30">
        <v>48</v>
      </c>
      <c r="Q50" s="6"/>
      <c r="R50" s="35">
        <v>0</v>
      </c>
      <c r="S50" s="35">
        <v>0</v>
      </c>
      <c r="T50" s="35">
        <v>0</v>
      </c>
      <c r="U50" s="35">
        <v>0</v>
      </c>
      <c r="V50" s="35">
        <v>188249.44</v>
      </c>
      <c r="W50" s="35">
        <v>0</v>
      </c>
      <c r="X50" s="35">
        <v>0</v>
      </c>
      <c r="Y50" s="35">
        <v>0</v>
      </c>
      <c r="Z50" s="35">
        <v>1125</v>
      </c>
      <c r="AA50" s="35">
        <v>0</v>
      </c>
      <c r="AB50" s="35">
        <v>0</v>
      </c>
      <c r="AC50" s="35">
        <v>0</v>
      </c>
      <c r="AD50" s="35">
        <v>0</v>
      </c>
      <c r="AE50" s="35">
        <v>0</v>
      </c>
      <c r="AF50" s="35">
        <v>0</v>
      </c>
      <c r="AG50" s="35">
        <v>0</v>
      </c>
      <c r="AH50" s="35">
        <v>0</v>
      </c>
      <c r="AI50" s="35">
        <v>-1150.78</v>
      </c>
      <c r="AJ50" s="35">
        <v>0</v>
      </c>
      <c r="AK50" s="35">
        <v>4138.7</v>
      </c>
      <c r="AL50" s="35">
        <v>874.18</v>
      </c>
      <c r="AM50" s="35">
        <v>1281.1199999999999</v>
      </c>
      <c r="AN50" s="35">
        <v>2215</v>
      </c>
      <c r="AO50" s="35">
        <v>0</v>
      </c>
      <c r="AP50" s="35">
        <v>0</v>
      </c>
      <c r="AQ50" s="35">
        <v>5.53</v>
      </c>
      <c r="AR50" s="35">
        <v>0</v>
      </c>
      <c r="AS50" s="35">
        <v>0</v>
      </c>
      <c r="AT50" s="35">
        <v>0</v>
      </c>
      <c r="AU50" s="35">
        <v>0</v>
      </c>
      <c r="AV50" s="35">
        <v>-56575</v>
      </c>
      <c r="AW50" s="35">
        <v>57221.26</v>
      </c>
      <c r="AX50" s="35">
        <v>0</v>
      </c>
      <c r="AY50" s="35">
        <v>0</v>
      </c>
      <c r="AZ50" s="35">
        <v>0</v>
      </c>
      <c r="BA50" s="35">
        <v>0</v>
      </c>
      <c r="BB50" s="35">
        <v>2525.86</v>
      </c>
      <c r="BC50" s="35">
        <v>51923.05</v>
      </c>
      <c r="BD50" s="35">
        <v>0</v>
      </c>
      <c r="BE50" s="35">
        <v>0</v>
      </c>
      <c r="BF50" s="35">
        <v>-6640</v>
      </c>
      <c r="BG50" s="35">
        <v>0</v>
      </c>
      <c r="BH50" s="35">
        <v>0</v>
      </c>
      <c r="BI50" s="35">
        <v>0</v>
      </c>
      <c r="BJ50" s="35">
        <v>1642.16</v>
      </c>
      <c r="BK50" s="35">
        <v>0</v>
      </c>
      <c r="BL50" s="35">
        <v>0</v>
      </c>
      <c r="BM50" s="35">
        <v>0</v>
      </c>
      <c r="BN50" s="35">
        <v>413.09</v>
      </c>
      <c r="BO50" s="35">
        <v>0</v>
      </c>
      <c r="BP50" s="35">
        <v>0</v>
      </c>
      <c r="BQ50" s="35">
        <v>8750.65</v>
      </c>
      <c r="BR50" s="35">
        <v>0</v>
      </c>
      <c r="BS50" s="35">
        <v>22409.17</v>
      </c>
      <c r="BT50" s="39"/>
      <c r="BU50" s="39"/>
      <c r="BV50" s="39"/>
      <c r="BW50" s="39"/>
      <c r="BX50" s="39"/>
      <c r="BY50" s="39"/>
      <c r="BZ50" s="39"/>
      <c r="CA50" s="39"/>
      <c r="CB50" s="39"/>
    </row>
    <row r="51" spans="2:80" ht="12.75" customHeight="1" outlineLevel="1" x14ac:dyDescent="0.3">
      <c r="B51" s="1">
        <v>43</v>
      </c>
      <c r="C51" s="37">
        <v>5340</v>
      </c>
      <c r="D51" s="38">
        <v>41</v>
      </c>
      <c r="E51" s="37" t="s">
        <v>106</v>
      </c>
      <c r="F51" s="35"/>
      <c r="G51" s="35">
        <f t="shared" si="1"/>
        <v>0</v>
      </c>
      <c r="H51" s="39"/>
      <c r="I51" s="39"/>
      <c r="J51" s="39"/>
      <c r="K51" s="39"/>
      <c r="L51" s="39"/>
      <c r="M51" s="39"/>
      <c r="N51" s="39"/>
      <c r="O51" s="39"/>
      <c r="P51" s="30">
        <v>49</v>
      </c>
      <c r="Q51" s="6"/>
      <c r="R51" s="35">
        <v>5725.84</v>
      </c>
      <c r="S51" s="35">
        <v>271770.92</v>
      </c>
      <c r="T51" s="35">
        <v>0</v>
      </c>
      <c r="U51" s="35">
        <v>0</v>
      </c>
      <c r="V51" s="35">
        <v>669276.68999999994</v>
      </c>
      <c r="W51" s="35">
        <v>569669.19999999995</v>
      </c>
      <c r="X51" s="35">
        <v>0</v>
      </c>
      <c r="Y51" s="35">
        <v>0</v>
      </c>
      <c r="Z51" s="35">
        <v>0</v>
      </c>
      <c r="AA51" s="35">
        <v>0</v>
      </c>
      <c r="AB51" s="35">
        <v>2623544.6800000002</v>
      </c>
      <c r="AC51" s="35">
        <v>875620.05</v>
      </c>
      <c r="AD51" s="35">
        <v>0</v>
      </c>
      <c r="AE51" s="35">
        <v>200</v>
      </c>
      <c r="AF51" s="35">
        <v>0</v>
      </c>
      <c r="AG51" s="35">
        <v>3892.01</v>
      </c>
      <c r="AH51" s="35">
        <v>154687.5</v>
      </c>
      <c r="AI51" s="35">
        <v>0</v>
      </c>
      <c r="AJ51" s="35">
        <v>85661.52</v>
      </c>
      <c r="AK51" s="35">
        <v>342.93</v>
      </c>
      <c r="AL51" s="35">
        <v>0</v>
      </c>
      <c r="AM51" s="35">
        <v>25197.84</v>
      </c>
      <c r="AN51" s="35">
        <v>0</v>
      </c>
      <c r="AO51" s="35">
        <v>0</v>
      </c>
      <c r="AP51" s="35">
        <v>7508572.25</v>
      </c>
      <c r="AQ51" s="35">
        <v>0</v>
      </c>
      <c r="AR51" s="35">
        <v>362949.06</v>
      </c>
      <c r="AS51" s="35">
        <v>0</v>
      </c>
      <c r="AT51" s="35">
        <v>64718</v>
      </c>
      <c r="AU51" s="35">
        <v>123208.13</v>
      </c>
      <c r="AV51" s="35">
        <v>0</v>
      </c>
      <c r="AW51" s="35">
        <v>0</v>
      </c>
      <c r="AX51" s="35">
        <v>0</v>
      </c>
      <c r="AY51" s="35">
        <v>70910.600000000006</v>
      </c>
      <c r="AZ51" s="35">
        <v>4331.91</v>
      </c>
      <c r="BA51" s="35">
        <v>0</v>
      </c>
      <c r="BB51" s="35">
        <v>4163.3599999999997</v>
      </c>
      <c r="BC51" s="35">
        <v>39537.589999999997</v>
      </c>
      <c r="BD51" s="35">
        <v>52137.55</v>
      </c>
      <c r="BE51" s="35">
        <v>104.4</v>
      </c>
      <c r="BF51" s="35">
        <v>-165</v>
      </c>
      <c r="BG51" s="35">
        <v>0</v>
      </c>
      <c r="BH51" s="35">
        <v>0</v>
      </c>
      <c r="BI51" s="35">
        <v>10315.959999999999</v>
      </c>
      <c r="BJ51" s="35">
        <v>0</v>
      </c>
      <c r="BK51" s="35">
        <v>0</v>
      </c>
      <c r="BL51" s="35">
        <v>108179.41</v>
      </c>
      <c r="BM51" s="35">
        <v>0</v>
      </c>
      <c r="BN51" s="35">
        <v>0</v>
      </c>
      <c r="BO51" s="35">
        <v>16225.25</v>
      </c>
      <c r="BP51" s="35">
        <v>207080.37</v>
      </c>
      <c r="BQ51" s="35">
        <v>0</v>
      </c>
      <c r="BR51" s="35">
        <v>5008524.29</v>
      </c>
      <c r="BS51" s="35">
        <v>1546224.87</v>
      </c>
      <c r="BT51" s="39"/>
      <c r="BU51" s="39"/>
      <c r="BV51" s="39"/>
      <c r="BW51" s="39"/>
      <c r="BX51" s="39"/>
      <c r="BY51" s="39"/>
      <c r="BZ51" s="39"/>
      <c r="CA51" s="39"/>
      <c r="CB51" s="39"/>
    </row>
    <row r="52" spans="2:80" ht="12.75" customHeight="1" x14ac:dyDescent="0.3">
      <c r="B52" s="1">
        <v>44</v>
      </c>
      <c r="C52" s="42"/>
      <c r="D52" s="38"/>
      <c r="E52" s="43" t="s">
        <v>107</v>
      </c>
      <c r="F52" s="44"/>
      <c r="G52" s="35">
        <f t="shared" si="1"/>
        <v>8670253.459999999</v>
      </c>
      <c r="H52" s="39"/>
      <c r="I52" s="45"/>
      <c r="J52" s="45"/>
      <c r="K52" s="45"/>
      <c r="L52" s="45"/>
      <c r="M52" s="45"/>
      <c r="N52" s="45"/>
      <c r="O52" s="39"/>
      <c r="P52" s="30">
        <v>50</v>
      </c>
      <c r="Q52" s="6"/>
      <c r="R52" s="46">
        <v>42675784.350000001</v>
      </c>
      <c r="S52" s="46">
        <v>893242.35000000009</v>
      </c>
      <c r="T52" s="46">
        <v>187603.58000000002</v>
      </c>
      <c r="U52" s="46">
        <v>1958386</v>
      </c>
      <c r="V52" s="46">
        <v>2602533.3199999998</v>
      </c>
      <c r="W52" s="46">
        <v>1537322.72</v>
      </c>
      <c r="X52" s="46">
        <v>614552.29</v>
      </c>
      <c r="Y52" s="46">
        <v>136143.85999999999</v>
      </c>
      <c r="Z52" s="46">
        <v>241058.47</v>
      </c>
      <c r="AA52" s="46">
        <v>630819.6</v>
      </c>
      <c r="AB52" s="46">
        <v>9729136.8300000001</v>
      </c>
      <c r="AC52" s="46">
        <v>3669995.42</v>
      </c>
      <c r="AD52" s="46">
        <v>2540148.4500000002</v>
      </c>
      <c r="AE52" s="46">
        <v>1037638.57</v>
      </c>
      <c r="AF52" s="46">
        <v>1628828.43</v>
      </c>
      <c r="AG52" s="46">
        <v>1573201.5899999999</v>
      </c>
      <c r="AH52" s="46">
        <v>1321752.77</v>
      </c>
      <c r="AI52" s="46">
        <v>249975.59</v>
      </c>
      <c r="AJ52" s="46">
        <v>1248414.8800000001</v>
      </c>
      <c r="AK52" s="46">
        <v>694627.07</v>
      </c>
      <c r="AL52" s="46">
        <v>1238804.67</v>
      </c>
      <c r="AM52" s="46">
        <v>325150.53999999998</v>
      </c>
      <c r="AN52" s="46">
        <v>206561.10000000003</v>
      </c>
      <c r="AO52" s="46">
        <v>582702.35</v>
      </c>
      <c r="AP52" s="46">
        <v>64852037.759999998</v>
      </c>
      <c r="AQ52" s="46">
        <v>8670253.459999999</v>
      </c>
      <c r="AR52" s="46">
        <v>1237193.76</v>
      </c>
      <c r="AS52" s="46">
        <v>838729.06</v>
      </c>
      <c r="AT52" s="46">
        <v>535107.89999999991</v>
      </c>
      <c r="AU52" s="46">
        <v>1010011.51</v>
      </c>
      <c r="AV52" s="46">
        <v>4168969.42</v>
      </c>
      <c r="AW52" s="46">
        <v>1195495.83</v>
      </c>
      <c r="AX52" s="46">
        <v>2162546.0499999998</v>
      </c>
      <c r="AY52" s="46">
        <v>5567066.96</v>
      </c>
      <c r="AZ52" s="46">
        <v>689645.29</v>
      </c>
      <c r="BA52" s="46">
        <v>1257542.5999999999</v>
      </c>
      <c r="BB52" s="46">
        <v>697975.92</v>
      </c>
      <c r="BC52" s="46">
        <v>3279825.7499999995</v>
      </c>
      <c r="BD52" s="46">
        <v>1060527.3700000001</v>
      </c>
      <c r="BE52" s="46">
        <v>2247897.8699999996</v>
      </c>
      <c r="BF52" s="46">
        <v>753904.96000000008</v>
      </c>
      <c r="BG52" s="46">
        <v>951918.42999999993</v>
      </c>
      <c r="BH52" s="46">
        <v>450688.06</v>
      </c>
      <c r="BI52" s="46">
        <v>490844.91000000003</v>
      </c>
      <c r="BJ52" s="46">
        <v>312797.74999999994</v>
      </c>
      <c r="BK52" s="46">
        <v>2127162.62</v>
      </c>
      <c r="BL52" s="46">
        <v>672527.44000000006</v>
      </c>
      <c r="BM52" s="46">
        <v>37479257.710000001</v>
      </c>
      <c r="BN52" s="46">
        <v>1050843.29</v>
      </c>
      <c r="BO52" s="46">
        <v>1360812.26</v>
      </c>
      <c r="BP52" s="46">
        <v>584854.84000000008</v>
      </c>
      <c r="BQ52" s="46">
        <v>710341.55</v>
      </c>
      <c r="BR52" s="46">
        <v>13178602.23</v>
      </c>
      <c r="BS52" s="46">
        <v>5976510.4199999999</v>
      </c>
      <c r="BT52" s="39"/>
      <c r="BU52" s="39"/>
      <c r="BV52" s="39"/>
      <c r="BW52" s="39"/>
      <c r="BX52" s="45"/>
      <c r="BY52" s="45"/>
      <c r="BZ52" s="45"/>
      <c r="CA52" s="45"/>
      <c r="CB52" s="45"/>
    </row>
    <row r="53" spans="2:80" ht="12.75" customHeight="1" outlineLevel="1" x14ac:dyDescent="0.3">
      <c r="B53" s="1">
        <v>45</v>
      </c>
      <c r="C53" s="37">
        <v>5405</v>
      </c>
      <c r="D53" s="38">
        <v>42</v>
      </c>
      <c r="E53" s="37" t="s">
        <v>108</v>
      </c>
      <c r="F53" s="35"/>
      <c r="G53" s="35">
        <f t="shared" si="1"/>
        <v>0</v>
      </c>
      <c r="H53" s="39"/>
      <c r="I53" s="39"/>
      <c r="J53" s="39"/>
      <c r="K53" s="39"/>
      <c r="L53" s="39"/>
      <c r="M53" s="39"/>
      <c r="N53" s="39"/>
      <c r="O53" s="39"/>
      <c r="P53" s="30">
        <v>51</v>
      </c>
      <c r="Q53" s="6"/>
      <c r="R53" s="35">
        <v>1161731.01</v>
      </c>
      <c r="S53" s="35">
        <v>1220.6400000000001</v>
      </c>
      <c r="T53" s="35">
        <v>0</v>
      </c>
      <c r="U53" s="35">
        <v>0</v>
      </c>
      <c r="V53" s="35">
        <v>0</v>
      </c>
      <c r="W53" s="35">
        <v>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0</v>
      </c>
      <c r="AD53" s="35">
        <v>0</v>
      </c>
      <c r="AE53" s="35">
        <v>0</v>
      </c>
      <c r="AF53" s="35">
        <v>0</v>
      </c>
      <c r="AG53" s="35">
        <v>0</v>
      </c>
      <c r="AH53" s="35">
        <v>0</v>
      </c>
      <c r="AI53" s="35">
        <v>12395.45</v>
      </c>
      <c r="AJ53" s="35">
        <v>149443.85</v>
      </c>
      <c r="AK53" s="35">
        <v>0</v>
      </c>
      <c r="AL53" s="35">
        <v>0</v>
      </c>
      <c r="AM53" s="35">
        <v>0</v>
      </c>
      <c r="AN53" s="35">
        <v>0</v>
      </c>
      <c r="AO53" s="35">
        <v>0</v>
      </c>
      <c r="AP53" s="35">
        <v>0</v>
      </c>
      <c r="AQ53" s="35">
        <v>0</v>
      </c>
      <c r="AR53" s="35">
        <v>0</v>
      </c>
      <c r="AS53" s="35">
        <v>0</v>
      </c>
      <c r="AT53" s="35">
        <v>0</v>
      </c>
      <c r="AU53" s="35">
        <v>0</v>
      </c>
      <c r="AV53" s="35">
        <v>0</v>
      </c>
      <c r="AW53" s="35">
        <v>0</v>
      </c>
      <c r="AX53" s="35">
        <v>0</v>
      </c>
      <c r="AY53" s="35">
        <v>0</v>
      </c>
      <c r="AZ53" s="35">
        <v>0</v>
      </c>
      <c r="BA53" s="35">
        <v>0</v>
      </c>
      <c r="BB53" s="35">
        <v>0</v>
      </c>
      <c r="BC53" s="35">
        <v>0</v>
      </c>
      <c r="BD53" s="35">
        <v>0</v>
      </c>
      <c r="BE53" s="35">
        <v>144351.54</v>
      </c>
      <c r="BF53" s="35">
        <v>0</v>
      </c>
      <c r="BG53" s="35">
        <v>32294.65</v>
      </c>
      <c r="BH53" s="35">
        <v>0</v>
      </c>
      <c r="BI53" s="35">
        <v>0</v>
      </c>
      <c r="BJ53" s="35">
        <v>0</v>
      </c>
      <c r="BK53" s="35">
        <v>0</v>
      </c>
      <c r="BL53" s="35">
        <v>0</v>
      </c>
      <c r="BM53" s="35">
        <v>0</v>
      </c>
      <c r="BN53" s="35">
        <v>0</v>
      </c>
      <c r="BO53" s="35">
        <v>39481.919999999998</v>
      </c>
      <c r="BP53" s="35">
        <v>0</v>
      </c>
      <c r="BQ53" s="35">
        <v>0</v>
      </c>
      <c r="BR53" s="35">
        <v>0</v>
      </c>
      <c r="BS53" s="35">
        <v>8072.33</v>
      </c>
      <c r="BT53" s="39"/>
      <c r="BU53" s="39"/>
      <c r="BV53" s="39"/>
      <c r="BW53" s="39"/>
      <c r="BX53" s="39"/>
      <c r="BY53" s="39"/>
      <c r="BZ53" s="39"/>
      <c r="CA53" s="39"/>
      <c r="CB53" s="39"/>
    </row>
    <row r="54" spans="2:80" ht="12.75" customHeight="1" outlineLevel="1" x14ac:dyDescent="0.3">
      <c r="B54" s="1">
        <v>46</v>
      </c>
      <c r="C54" s="37">
        <v>5410</v>
      </c>
      <c r="D54" s="38">
        <v>43</v>
      </c>
      <c r="E54" s="37" t="s">
        <v>109</v>
      </c>
      <c r="F54" s="35"/>
      <c r="G54" s="35">
        <f t="shared" si="1"/>
        <v>5227247.83</v>
      </c>
      <c r="H54" s="39"/>
      <c r="I54" s="39"/>
      <c r="J54" s="39"/>
      <c r="K54" s="39"/>
      <c r="L54" s="39"/>
      <c r="M54" s="39"/>
      <c r="N54" s="39"/>
      <c r="O54" s="39"/>
      <c r="P54" s="30">
        <v>52</v>
      </c>
      <c r="Q54" s="6"/>
      <c r="R54" s="35">
        <v>1067181.76</v>
      </c>
      <c r="S54" s="35">
        <v>10849.94</v>
      </c>
      <c r="T54" s="35">
        <v>0</v>
      </c>
      <c r="U54" s="35">
        <v>0</v>
      </c>
      <c r="V54" s="35">
        <v>0</v>
      </c>
      <c r="W54" s="35">
        <v>0</v>
      </c>
      <c r="X54" s="35">
        <v>27581.3</v>
      </c>
      <c r="Y54" s="35">
        <v>0</v>
      </c>
      <c r="Z54" s="35">
        <v>1655</v>
      </c>
      <c r="AA54" s="35">
        <v>2307.4</v>
      </c>
      <c r="AB54" s="35">
        <v>519266.25</v>
      </c>
      <c r="AC54" s="35">
        <v>13675.23</v>
      </c>
      <c r="AD54" s="35">
        <v>237081.94</v>
      </c>
      <c r="AE54" s="35">
        <v>1403.52</v>
      </c>
      <c r="AF54" s="35">
        <v>51097.279999999999</v>
      </c>
      <c r="AG54" s="35">
        <v>23553.01</v>
      </c>
      <c r="AH54" s="35">
        <v>0</v>
      </c>
      <c r="AI54" s="35">
        <v>37992.89</v>
      </c>
      <c r="AJ54" s="35">
        <v>909839.39</v>
      </c>
      <c r="AK54" s="35">
        <v>0</v>
      </c>
      <c r="AL54" s="35">
        <v>0</v>
      </c>
      <c r="AM54" s="35">
        <v>5712.98</v>
      </c>
      <c r="AN54" s="35">
        <v>0</v>
      </c>
      <c r="AO54" s="35">
        <v>0</v>
      </c>
      <c r="AP54" s="35">
        <v>915883.46</v>
      </c>
      <c r="AQ54" s="35">
        <v>5227247.83</v>
      </c>
      <c r="AR54" s="35">
        <v>146534.54</v>
      </c>
      <c r="AS54" s="35">
        <v>0</v>
      </c>
      <c r="AT54" s="35">
        <v>20655.32</v>
      </c>
      <c r="AU54" s="35">
        <v>4601.59</v>
      </c>
      <c r="AV54" s="35">
        <v>154887.04999999999</v>
      </c>
      <c r="AW54" s="35">
        <v>24031.83</v>
      </c>
      <c r="AX54" s="35">
        <v>113695.48</v>
      </c>
      <c r="AY54" s="35">
        <v>114847.54</v>
      </c>
      <c r="AZ54" s="35">
        <v>0</v>
      </c>
      <c r="BA54" s="35">
        <v>0</v>
      </c>
      <c r="BB54" s="35">
        <v>0</v>
      </c>
      <c r="BC54" s="35">
        <v>102478.95</v>
      </c>
      <c r="BD54" s="35">
        <v>47132.54</v>
      </c>
      <c r="BE54" s="35">
        <v>388291.69</v>
      </c>
      <c r="BF54" s="35">
        <v>19572.990000000002</v>
      </c>
      <c r="BG54" s="35">
        <v>672246.02</v>
      </c>
      <c r="BH54" s="35">
        <v>43</v>
      </c>
      <c r="BI54" s="35">
        <v>137</v>
      </c>
      <c r="BJ54" s="35">
        <v>0</v>
      </c>
      <c r="BK54" s="35">
        <v>0</v>
      </c>
      <c r="BL54" s="35">
        <v>0</v>
      </c>
      <c r="BM54" s="35">
        <v>5757.14</v>
      </c>
      <c r="BN54" s="35">
        <v>19456.080000000002</v>
      </c>
      <c r="BO54" s="35">
        <v>12688.48</v>
      </c>
      <c r="BP54" s="35">
        <v>12557.29</v>
      </c>
      <c r="BQ54" s="35">
        <v>288.95999999999998</v>
      </c>
      <c r="BR54" s="35">
        <v>625849.15</v>
      </c>
      <c r="BS54" s="35">
        <v>38053.43</v>
      </c>
      <c r="BT54" s="39"/>
      <c r="BU54" s="39"/>
      <c r="BV54" s="39"/>
      <c r="BW54" s="39"/>
      <c r="BX54" s="39"/>
      <c r="BY54" s="39"/>
      <c r="BZ54" s="39"/>
      <c r="CA54" s="39"/>
      <c r="CB54" s="39"/>
    </row>
    <row r="55" spans="2:80" ht="12.75" customHeight="1" outlineLevel="1" x14ac:dyDescent="0.3">
      <c r="B55" s="1">
        <v>47</v>
      </c>
      <c r="C55" s="37">
        <v>5420</v>
      </c>
      <c r="D55" s="38">
        <v>44</v>
      </c>
      <c r="E55" s="37" t="s">
        <v>110</v>
      </c>
      <c r="F55" s="35"/>
      <c r="G55" s="35">
        <f t="shared" si="1"/>
        <v>0</v>
      </c>
      <c r="H55" s="39"/>
      <c r="I55" s="39"/>
      <c r="J55" s="39"/>
      <c r="K55" s="39"/>
      <c r="L55" s="39"/>
      <c r="M55" s="39"/>
      <c r="N55" s="39"/>
      <c r="O55" s="39"/>
      <c r="P55" s="30">
        <v>53</v>
      </c>
      <c r="Q55" s="6"/>
      <c r="R55" s="35">
        <v>0</v>
      </c>
      <c r="S55" s="35">
        <v>0</v>
      </c>
      <c r="T55" s="35">
        <v>0</v>
      </c>
      <c r="U55" s="35">
        <v>0</v>
      </c>
      <c r="V55" s="35">
        <v>14392</v>
      </c>
      <c r="W55" s="35">
        <v>3900</v>
      </c>
      <c r="X55" s="35">
        <v>975</v>
      </c>
      <c r="Y55" s="35">
        <v>0</v>
      </c>
      <c r="Z55" s="35">
        <v>0</v>
      </c>
      <c r="AA55" s="35">
        <v>0</v>
      </c>
      <c r="AB55" s="35">
        <v>5622.33</v>
      </c>
      <c r="AC55" s="35">
        <v>0</v>
      </c>
      <c r="AD55" s="35">
        <v>0</v>
      </c>
      <c r="AE55" s="35">
        <v>3248.5</v>
      </c>
      <c r="AF55" s="35">
        <v>0</v>
      </c>
      <c r="AG55" s="35">
        <v>0</v>
      </c>
      <c r="AH55" s="35">
        <v>0</v>
      </c>
      <c r="AI55" s="35">
        <v>390.99</v>
      </c>
      <c r="AJ55" s="35">
        <v>0</v>
      </c>
      <c r="AK55" s="35">
        <v>0</v>
      </c>
      <c r="AL55" s="35">
        <v>0</v>
      </c>
      <c r="AM55" s="35">
        <v>0</v>
      </c>
      <c r="AN55" s="35">
        <v>0</v>
      </c>
      <c r="AO55" s="35">
        <v>0</v>
      </c>
      <c r="AP55" s="35">
        <v>1134377.49</v>
      </c>
      <c r="AQ55" s="35">
        <v>0</v>
      </c>
      <c r="AR55" s="35">
        <v>1980</v>
      </c>
      <c r="AS55" s="35">
        <v>1171.3399999999999</v>
      </c>
      <c r="AT55" s="35">
        <v>0</v>
      </c>
      <c r="AU55" s="35">
        <v>0</v>
      </c>
      <c r="AV55" s="35">
        <v>12896.08</v>
      </c>
      <c r="AW55" s="35">
        <v>0</v>
      </c>
      <c r="AX55" s="35">
        <v>0</v>
      </c>
      <c r="AY55" s="35">
        <v>0</v>
      </c>
      <c r="AZ55" s="35">
        <v>0</v>
      </c>
      <c r="BA55" s="35">
        <v>0</v>
      </c>
      <c r="BB55" s="35">
        <v>0</v>
      </c>
      <c r="BC55" s="35">
        <v>0</v>
      </c>
      <c r="BD55" s="35">
        <v>0</v>
      </c>
      <c r="BE55" s="35">
        <v>311428.99</v>
      </c>
      <c r="BF55" s="35">
        <v>8781.01</v>
      </c>
      <c r="BG55" s="35">
        <v>15571.56</v>
      </c>
      <c r="BH55" s="35">
        <v>0</v>
      </c>
      <c r="BI55" s="35">
        <v>0</v>
      </c>
      <c r="BJ55" s="35">
        <v>0</v>
      </c>
      <c r="BK55" s="35">
        <v>12409.51</v>
      </c>
      <c r="BL55" s="35">
        <v>0</v>
      </c>
      <c r="BM55" s="35">
        <v>1830006.87</v>
      </c>
      <c r="BN55" s="35">
        <v>0</v>
      </c>
      <c r="BO55" s="35">
        <v>898</v>
      </c>
      <c r="BP55" s="35">
        <v>975</v>
      </c>
      <c r="BQ55" s="35">
        <v>0</v>
      </c>
      <c r="BR55" s="35">
        <v>104430.83</v>
      </c>
      <c r="BS55" s="35">
        <v>20724.900000000001</v>
      </c>
      <c r="BT55" s="39"/>
      <c r="BU55" s="39"/>
      <c r="BV55" s="39"/>
      <c r="BW55" s="39"/>
      <c r="BX55" s="39"/>
      <c r="BY55" s="39"/>
      <c r="BZ55" s="39"/>
      <c r="CA55" s="39"/>
      <c r="CB55" s="39"/>
    </row>
    <row r="56" spans="2:80" ht="12.75" customHeight="1" outlineLevel="1" x14ac:dyDescent="0.3">
      <c r="B56" s="1">
        <v>48</v>
      </c>
      <c r="C56" s="37">
        <v>5425</v>
      </c>
      <c r="D56" s="38">
        <v>45</v>
      </c>
      <c r="E56" s="37" t="s">
        <v>111</v>
      </c>
      <c r="F56" s="35"/>
      <c r="G56" s="35">
        <f t="shared" si="1"/>
        <v>0</v>
      </c>
      <c r="H56" s="39"/>
      <c r="I56" s="39"/>
      <c r="J56" s="39"/>
      <c r="K56" s="39"/>
      <c r="L56" s="39"/>
      <c r="M56" s="39"/>
      <c r="N56" s="39"/>
      <c r="O56" s="39"/>
      <c r="P56" s="30">
        <v>54</v>
      </c>
      <c r="Q56" s="6"/>
      <c r="R56" s="35">
        <v>0</v>
      </c>
      <c r="S56" s="35">
        <v>56610.74</v>
      </c>
      <c r="T56" s="35">
        <v>0</v>
      </c>
      <c r="U56" s="35">
        <v>6587</v>
      </c>
      <c r="V56" s="35">
        <v>0</v>
      </c>
      <c r="W56" s="35">
        <v>57574.21</v>
      </c>
      <c r="X56" s="35">
        <v>15463.94</v>
      </c>
      <c r="Y56" s="35">
        <v>0</v>
      </c>
      <c r="Z56" s="35">
        <v>0</v>
      </c>
      <c r="AA56" s="35">
        <v>0</v>
      </c>
      <c r="AB56" s="35">
        <v>0</v>
      </c>
      <c r="AC56" s="35">
        <v>0</v>
      </c>
      <c r="AD56" s="35">
        <v>0</v>
      </c>
      <c r="AE56" s="35">
        <v>228555.69</v>
      </c>
      <c r="AF56" s="35">
        <v>-12036.7</v>
      </c>
      <c r="AG56" s="35">
        <v>0</v>
      </c>
      <c r="AH56" s="35">
        <v>0</v>
      </c>
      <c r="AI56" s="35">
        <v>28810.799999999999</v>
      </c>
      <c r="AJ56" s="35">
        <v>0</v>
      </c>
      <c r="AK56" s="35">
        <v>0</v>
      </c>
      <c r="AL56" s="35">
        <v>0</v>
      </c>
      <c r="AM56" s="35">
        <v>0</v>
      </c>
      <c r="AN56" s="35">
        <v>0</v>
      </c>
      <c r="AO56" s="35">
        <v>0</v>
      </c>
      <c r="AP56" s="35">
        <v>1587526.49</v>
      </c>
      <c r="AQ56" s="35">
        <v>0</v>
      </c>
      <c r="AR56" s="35">
        <v>0</v>
      </c>
      <c r="AS56" s="35">
        <v>245685.91</v>
      </c>
      <c r="AT56" s="35">
        <v>0</v>
      </c>
      <c r="AU56" s="35">
        <v>9917</v>
      </c>
      <c r="AV56" s="35">
        <v>0</v>
      </c>
      <c r="AW56" s="35">
        <v>0</v>
      </c>
      <c r="AX56" s="35"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3472.73</v>
      </c>
      <c r="BD56" s="35">
        <v>0</v>
      </c>
      <c r="BE56" s="35">
        <v>435687.17</v>
      </c>
      <c r="BF56" s="35">
        <v>0</v>
      </c>
      <c r="BG56" s="35">
        <v>0</v>
      </c>
      <c r="BH56" s="35">
        <v>10004.68</v>
      </c>
      <c r="BI56" s="35">
        <v>23693.59</v>
      </c>
      <c r="BJ56" s="35">
        <v>0</v>
      </c>
      <c r="BK56" s="35">
        <v>0</v>
      </c>
      <c r="BL56" s="35">
        <v>0</v>
      </c>
      <c r="BM56" s="35">
        <v>0</v>
      </c>
      <c r="BN56" s="35">
        <v>0</v>
      </c>
      <c r="BO56" s="35">
        <v>0</v>
      </c>
      <c r="BP56" s="35">
        <v>0</v>
      </c>
      <c r="BQ56" s="35">
        <v>25098</v>
      </c>
      <c r="BR56" s="35">
        <v>0</v>
      </c>
      <c r="BS56" s="35">
        <v>0</v>
      </c>
      <c r="BT56" s="39"/>
      <c r="BU56" s="39"/>
      <c r="BV56" s="39"/>
      <c r="BW56" s="39"/>
      <c r="BX56" s="39"/>
      <c r="BY56" s="39"/>
      <c r="BZ56" s="39"/>
      <c r="CA56" s="39"/>
      <c r="CB56" s="39"/>
    </row>
    <row r="57" spans="2:80" ht="12.75" customHeight="1" x14ac:dyDescent="0.3">
      <c r="B57" s="1">
        <v>49</v>
      </c>
      <c r="C57" s="42"/>
      <c r="D57" s="38"/>
      <c r="E57" s="43" t="s">
        <v>112</v>
      </c>
      <c r="F57" s="44"/>
      <c r="G57" s="35">
        <f t="shared" si="1"/>
        <v>5227247.83</v>
      </c>
      <c r="H57" s="39"/>
      <c r="I57" s="45"/>
      <c r="J57" s="45"/>
      <c r="K57" s="45"/>
      <c r="L57" s="45"/>
      <c r="M57" s="45"/>
      <c r="N57" s="45"/>
      <c r="O57" s="39"/>
      <c r="P57" s="30">
        <v>55</v>
      </c>
      <c r="Q57" s="6"/>
      <c r="R57" s="46">
        <v>2228912.77</v>
      </c>
      <c r="S57" s="46">
        <v>68681.319999999992</v>
      </c>
      <c r="T57" s="46">
        <v>0</v>
      </c>
      <c r="U57" s="46">
        <v>6587</v>
      </c>
      <c r="V57" s="46">
        <v>14392</v>
      </c>
      <c r="W57" s="46">
        <v>61474.21</v>
      </c>
      <c r="X57" s="46">
        <v>44020.24</v>
      </c>
      <c r="Y57" s="46">
        <v>0</v>
      </c>
      <c r="Z57" s="46">
        <v>1655</v>
      </c>
      <c r="AA57" s="46">
        <v>2307.4</v>
      </c>
      <c r="AB57" s="46">
        <v>524888.57999999996</v>
      </c>
      <c r="AC57" s="46">
        <v>13675.23</v>
      </c>
      <c r="AD57" s="46">
        <v>237081.94</v>
      </c>
      <c r="AE57" s="46">
        <v>233207.71</v>
      </c>
      <c r="AF57" s="46">
        <v>39060.58</v>
      </c>
      <c r="AG57" s="46">
        <v>23553.01</v>
      </c>
      <c r="AH57" s="46">
        <v>0</v>
      </c>
      <c r="AI57" s="46">
        <v>79590.12999999999</v>
      </c>
      <c r="AJ57" s="46">
        <v>1059283.24</v>
      </c>
      <c r="AK57" s="46">
        <v>0</v>
      </c>
      <c r="AL57" s="46">
        <v>0</v>
      </c>
      <c r="AM57" s="46">
        <v>5712.98</v>
      </c>
      <c r="AN57" s="46">
        <v>0</v>
      </c>
      <c r="AO57" s="46">
        <v>0</v>
      </c>
      <c r="AP57" s="46">
        <v>3637787.44</v>
      </c>
      <c r="AQ57" s="46">
        <v>5227247.83</v>
      </c>
      <c r="AR57" s="46">
        <v>148514.54</v>
      </c>
      <c r="AS57" s="46">
        <v>246857.25</v>
      </c>
      <c r="AT57" s="46">
        <v>20655.32</v>
      </c>
      <c r="AU57" s="46">
        <v>14518.59</v>
      </c>
      <c r="AV57" s="46">
        <v>167783.12999999998</v>
      </c>
      <c r="AW57" s="46">
        <v>24031.83</v>
      </c>
      <c r="AX57" s="46">
        <v>113695.48</v>
      </c>
      <c r="AY57" s="46">
        <v>114847.54</v>
      </c>
      <c r="AZ57" s="46">
        <v>0</v>
      </c>
      <c r="BA57" s="46">
        <v>0</v>
      </c>
      <c r="BB57" s="46">
        <v>0</v>
      </c>
      <c r="BC57" s="46">
        <v>105951.67999999999</v>
      </c>
      <c r="BD57" s="46">
        <v>47132.54</v>
      </c>
      <c r="BE57" s="46">
        <v>1279759.3899999999</v>
      </c>
      <c r="BF57" s="46">
        <v>28354</v>
      </c>
      <c r="BG57" s="46">
        <v>720112.2300000001</v>
      </c>
      <c r="BH57" s="46">
        <v>10047.68</v>
      </c>
      <c r="BI57" s="46">
        <v>23830.59</v>
      </c>
      <c r="BJ57" s="46">
        <v>0</v>
      </c>
      <c r="BK57" s="46">
        <v>12409.51</v>
      </c>
      <c r="BL57" s="46">
        <v>0</v>
      </c>
      <c r="BM57" s="46">
        <v>1835764.01</v>
      </c>
      <c r="BN57" s="46">
        <v>19456.080000000002</v>
      </c>
      <c r="BO57" s="46">
        <v>53068.399999999994</v>
      </c>
      <c r="BP57" s="46">
        <v>13532.29</v>
      </c>
      <c r="BQ57" s="46">
        <v>25386.959999999999</v>
      </c>
      <c r="BR57" s="46">
        <v>730279.98</v>
      </c>
      <c r="BS57" s="46">
        <v>66850.66</v>
      </c>
      <c r="BT57" s="39"/>
      <c r="BU57" s="39"/>
      <c r="BV57" s="39"/>
      <c r="BW57" s="39"/>
      <c r="BX57" s="45"/>
      <c r="BY57" s="45"/>
      <c r="BZ57" s="45"/>
      <c r="CA57" s="45"/>
      <c r="CB57" s="45"/>
    </row>
    <row r="58" spans="2:80" ht="12.75" customHeight="1" outlineLevel="1" x14ac:dyDescent="0.3">
      <c r="B58" s="1">
        <v>50</v>
      </c>
      <c r="C58" s="37">
        <v>5605</v>
      </c>
      <c r="D58" s="38">
        <v>47</v>
      </c>
      <c r="E58" s="37" t="s">
        <v>113</v>
      </c>
      <c r="F58" s="35"/>
      <c r="G58" s="35">
        <f t="shared" si="1"/>
        <v>2134746.7200000002</v>
      </c>
      <c r="H58" s="39"/>
      <c r="I58" s="39"/>
      <c r="J58" s="39"/>
      <c r="K58" s="39"/>
      <c r="L58" s="39"/>
      <c r="M58" s="39"/>
      <c r="N58" s="39"/>
      <c r="O58" s="39"/>
      <c r="P58" s="30">
        <v>56</v>
      </c>
      <c r="Q58" s="6"/>
      <c r="R58" s="35">
        <v>8183302.2800000003</v>
      </c>
      <c r="S58" s="35">
        <v>565762.4</v>
      </c>
      <c r="T58" s="35">
        <v>8719.1200000000008</v>
      </c>
      <c r="U58" s="35">
        <v>1482917</v>
      </c>
      <c r="V58" s="35">
        <v>2508624.08</v>
      </c>
      <c r="W58" s="35">
        <v>553943.88</v>
      </c>
      <c r="X58" s="35">
        <v>0</v>
      </c>
      <c r="Y58" s="35">
        <v>20912.47</v>
      </c>
      <c r="Z58" s="35">
        <v>48307.08</v>
      </c>
      <c r="AA58" s="35">
        <v>97458.1</v>
      </c>
      <c r="AB58" s="35">
        <v>2800450.59</v>
      </c>
      <c r="AC58" s="35">
        <v>725639.54</v>
      </c>
      <c r="AD58" s="35">
        <v>1225796.08</v>
      </c>
      <c r="AE58" s="35">
        <v>1509332.78</v>
      </c>
      <c r="AF58" s="35">
        <v>58630.91</v>
      </c>
      <c r="AG58" s="35">
        <v>422434.64</v>
      </c>
      <c r="AH58" s="35">
        <v>1474378.23</v>
      </c>
      <c r="AI58" s="35">
        <v>201930.38</v>
      </c>
      <c r="AJ58" s="35">
        <v>1389971.09</v>
      </c>
      <c r="AK58" s="35">
        <v>364664.91</v>
      </c>
      <c r="AL58" s="35">
        <v>411564.9</v>
      </c>
      <c r="AM58" s="35">
        <v>14079.57</v>
      </c>
      <c r="AN58" s="35">
        <v>28769.200000000001</v>
      </c>
      <c r="AO58" s="35">
        <v>165448.66</v>
      </c>
      <c r="AP58" s="35">
        <v>6017300.6799999997</v>
      </c>
      <c r="AQ58" s="35">
        <v>2134746.7200000002</v>
      </c>
      <c r="AR58" s="35">
        <v>225338.07</v>
      </c>
      <c r="AS58" s="35">
        <v>376872.46</v>
      </c>
      <c r="AT58" s="35">
        <v>57594.48</v>
      </c>
      <c r="AU58" s="35">
        <v>86637.77</v>
      </c>
      <c r="AV58" s="35">
        <v>1450443.87</v>
      </c>
      <c r="AW58" s="35">
        <v>486036.59</v>
      </c>
      <c r="AX58" s="35">
        <v>100317.07</v>
      </c>
      <c r="AY58" s="35">
        <v>619990.04</v>
      </c>
      <c r="AZ58" s="35">
        <v>584699.09</v>
      </c>
      <c r="BA58" s="35">
        <v>0</v>
      </c>
      <c r="BB58" s="35">
        <v>8016.07</v>
      </c>
      <c r="BC58" s="35">
        <v>0</v>
      </c>
      <c r="BD58" s="35">
        <v>445976.1</v>
      </c>
      <c r="BE58" s="35">
        <v>1309661.04</v>
      </c>
      <c r="BF58" s="35">
        <v>53644.639999999999</v>
      </c>
      <c r="BG58" s="35">
        <v>500448.86</v>
      </c>
      <c r="BH58" s="35">
        <v>113873.14</v>
      </c>
      <c r="BI58" s="35">
        <v>506468.09</v>
      </c>
      <c r="BJ58" s="35">
        <v>190791.28</v>
      </c>
      <c r="BK58" s="35">
        <v>1405544.75</v>
      </c>
      <c r="BL58" s="35">
        <v>199455.32</v>
      </c>
      <c r="BM58" s="35">
        <v>5142595.83</v>
      </c>
      <c r="BN58" s="35">
        <v>345805.87</v>
      </c>
      <c r="BO58" s="35">
        <v>505280.53</v>
      </c>
      <c r="BP58" s="35">
        <v>75415.210000000006</v>
      </c>
      <c r="BQ58" s="35">
        <v>382132.63</v>
      </c>
      <c r="BR58" s="35">
        <v>1319543.72</v>
      </c>
      <c r="BS58" s="35">
        <v>2384430.9</v>
      </c>
      <c r="BT58" s="39"/>
      <c r="BU58" s="39"/>
      <c r="BV58" s="39"/>
      <c r="BW58" s="39"/>
      <c r="BX58" s="39"/>
      <c r="BY58" s="39"/>
      <c r="BZ58" s="39"/>
      <c r="CA58" s="39"/>
      <c r="CB58" s="39"/>
    </row>
    <row r="59" spans="2:80" ht="12.75" customHeight="1" outlineLevel="1" x14ac:dyDescent="0.3">
      <c r="B59" s="1">
        <v>51</v>
      </c>
      <c r="C59" s="37">
        <v>5610</v>
      </c>
      <c r="D59" s="38">
        <v>48</v>
      </c>
      <c r="E59" s="37" t="s">
        <v>114</v>
      </c>
      <c r="F59" s="35"/>
      <c r="G59" s="35">
        <f t="shared" si="1"/>
        <v>12301475.039999999</v>
      </c>
      <c r="H59" s="39"/>
      <c r="I59" s="39"/>
      <c r="J59" s="39"/>
      <c r="K59" s="39"/>
      <c r="L59" s="39"/>
      <c r="M59" s="39"/>
      <c r="N59" s="39"/>
      <c r="O59" s="39"/>
      <c r="P59" s="30">
        <v>57</v>
      </c>
      <c r="Q59" s="6"/>
      <c r="R59" s="35">
        <v>38825997.159999996</v>
      </c>
      <c r="S59" s="35">
        <v>441519.7</v>
      </c>
      <c r="T59" s="35">
        <v>132513.81</v>
      </c>
      <c r="U59" s="35">
        <v>0</v>
      </c>
      <c r="V59" s="35">
        <v>94511.64</v>
      </c>
      <c r="W59" s="35">
        <v>705305.96</v>
      </c>
      <c r="X59" s="35">
        <v>412447.95</v>
      </c>
      <c r="Y59" s="35">
        <v>18474.82</v>
      </c>
      <c r="Z59" s="35">
        <v>123532.9</v>
      </c>
      <c r="AA59" s="35">
        <v>377686.29</v>
      </c>
      <c r="AB59" s="35">
        <v>2236295.61</v>
      </c>
      <c r="AC59" s="35">
        <v>3171593.77</v>
      </c>
      <c r="AD59" s="35">
        <v>0</v>
      </c>
      <c r="AE59" s="35">
        <v>19381.5</v>
      </c>
      <c r="AF59" s="35">
        <v>1048822.1599999999</v>
      </c>
      <c r="AG59" s="35">
        <v>1569836.95</v>
      </c>
      <c r="AH59" s="35">
        <v>0</v>
      </c>
      <c r="AI59" s="35">
        <v>0</v>
      </c>
      <c r="AJ59" s="35">
        <v>1063469.44</v>
      </c>
      <c r="AK59" s="35">
        <v>287727.2</v>
      </c>
      <c r="AL59" s="35">
        <v>1068105.28</v>
      </c>
      <c r="AM59" s="35">
        <v>0</v>
      </c>
      <c r="AN59" s="35">
        <v>89227.64</v>
      </c>
      <c r="AO59" s="35">
        <v>105095.97</v>
      </c>
      <c r="AP59" s="35">
        <v>35710273.25</v>
      </c>
      <c r="AQ59" s="35">
        <v>12301475.039999999</v>
      </c>
      <c r="AR59" s="35">
        <v>971634.66</v>
      </c>
      <c r="AS59" s="35">
        <v>135700.56</v>
      </c>
      <c r="AT59" s="35">
        <v>146145.32999999999</v>
      </c>
      <c r="AU59" s="35">
        <v>0</v>
      </c>
      <c r="AV59" s="35">
        <v>2206026.83</v>
      </c>
      <c r="AW59" s="35">
        <v>1179689.1499999999</v>
      </c>
      <c r="AX59" s="35">
        <v>2679571.08</v>
      </c>
      <c r="AY59" s="35">
        <v>3449368.77</v>
      </c>
      <c r="AZ59" s="35">
        <v>81171</v>
      </c>
      <c r="BA59" s="35">
        <v>1151958.24</v>
      </c>
      <c r="BB59" s="35">
        <v>217964.82</v>
      </c>
      <c r="BC59" s="35">
        <v>612792.25</v>
      </c>
      <c r="BD59" s="35">
        <v>0</v>
      </c>
      <c r="BE59" s="35">
        <v>1244979.0900000001</v>
      </c>
      <c r="BF59" s="35">
        <v>451140.27</v>
      </c>
      <c r="BG59" s="35">
        <v>880417.59</v>
      </c>
      <c r="BH59" s="35">
        <v>153491.60999999999</v>
      </c>
      <c r="BI59" s="35">
        <v>0</v>
      </c>
      <c r="BJ59" s="35">
        <v>10333.73</v>
      </c>
      <c r="BK59" s="35">
        <v>0</v>
      </c>
      <c r="BL59" s="35">
        <v>223436.38</v>
      </c>
      <c r="BM59" s="35">
        <v>12924417.109999999</v>
      </c>
      <c r="BN59" s="35">
        <v>387100.21</v>
      </c>
      <c r="BO59" s="35">
        <v>441285.65</v>
      </c>
      <c r="BP59" s="35">
        <v>75452.34</v>
      </c>
      <c r="BQ59" s="35">
        <v>778703.1</v>
      </c>
      <c r="BR59" s="35">
        <v>935619.91</v>
      </c>
      <c r="BS59" s="35">
        <v>3646302.06</v>
      </c>
      <c r="BT59" s="39"/>
      <c r="BU59" s="39"/>
      <c r="BV59" s="39"/>
      <c r="BW59" s="39"/>
      <c r="BX59" s="39"/>
      <c r="BY59" s="39"/>
      <c r="BZ59" s="39"/>
      <c r="CA59" s="39"/>
      <c r="CB59" s="39"/>
    </row>
    <row r="60" spans="2:80" ht="12.75" customHeight="1" outlineLevel="1" x14ac:dyDescent="0.3">
      <c r="B60" s="1">
        <v>52</v>
      </c>
      <c r="C60" s="37">
        <v>5615</v>
      </c>
      <c r="D60" s="38">
        <v>49</v>
      </c>
      <c r="E60" s="37" t="s">
        <v>115</v>
      </c>
      <c r="F60" s="35"/>
      <c r="G60" s="35">
        <f t="shared" si="1"/>
        <v>4199176.42</v>
      </c>
      <c r="H60" s="39"/>
      <c r="I60" s="39"/>
      <c r="J60" s="39"/>
      <c r="K60" s="39"/>
      <c r="L60" s="39"/>
      <c r="M60" s="39"/>
      <c r="N60" s="39"/>
      <c r="O60" s="39"/>
      <c r="P60" s="30">
        <v>58</v>
      </c>
      <c r="Q60" s="6"/>
      <c r="R60" s="35">
        <v>9616409.5299999993</v>
      </c>
      <c r="S60" s="35">
        <v>2598724.84</v>
      </c>
      <c r="T60" s="35">
        <v>71656.17</v>
      </c>
      <c r="U60" s="35">
        <v>1777085</v>
      </c>
      <c r="V60" s="35">
        <v>2743634.02</v>
      </c>
      <c r="W60" s="35">
        <v>4419087.83</v>
      </c>
      <c r="X60" s="35">
        <v>263744.33</v>
      </c>
      <c r="Y60" s="35">
        <v>29337.32</v>
      </c>
      <c r="Z60" s="35">
        <v>56478.03</v>
      </c>
      <c r="AA60" s="35">
        <v>238923.87</v>
      </c>
      <c r="AB60" s="35">
        <v>8280732.8700000001</v>
      </c>
      <c r="AC60" s="35">
        <v>170781.82</v>
      </c>
      <c r="AD60" s="35">
        <v>3919114.19</v>
      </c>
      <c r="AE60" s="35">
        <v>629046.79</v>
      </c>
      <c r="AF60" s="35">
        <v>400256.6</v>
      </c>
      <c r="AG60" s="35">
        <v>277271.25</v>
      </c>
      <c r="AH60" s="35">
        <v>509063.71</v>
      </c>
      <c r="AI60" s="35">
        <v>213705.17</v>
      </c>
      <c r="AJ60" s="35">
        <v>652322.22</v>
      </c>
      <c r="AK60" s="35">
        <v>346178.09</v>
      </c>
      <c r="AL60" s="35">
        <v>925273.27</v>
      </c>
      <c r="AM60" s="35">
        <v>123673.01</v>
      </c>
      <c r="AN60" s="35">
        <v>10145.17</v>
      </c>
      <c r="AO60" s="35">
        <v>0</v>
      </c>
      <c r="AP60" s="35">
        <v>63228835.579999998</v>
      </c>
      <c r="AQ60" s="35">
        <v>4199176.42</v>
      </c>
      <c r="AR60" s="35">
        <v>1094990.23</v>
      </c>
      <c r="AS60" s="35">
        <v>889521.45</v>
      </c>
      <c r="AT60" s="35">
        <v>386839.68</v>
      </c>
      <c r="AU60" s="35">
        <v>0</v>
      </c>
      <c r="AV60" s="35">
        <v>5187599.84</v>
      </c>
      <c r="AW60" s="35">
        <v>1249398.74</v>
      </c>
      <c r="AX60" s="35">
        <v>1990510.63</v>
      </c>
      <c r="AY60" s="35">
        <v>489313.51</v>
      </c>
      <c r="AZ60" s="35">
        <v>97102.56</v>
      </c>
      <c r="BA60" s="35">
        <v>528735.23</v>
      </c>
      <c r="BB60" s="35">
        <v>172315.1</v>
      </c>
      <c r="BC60" s="35">
        <v>0</v>
      </c>
      <c r="BD60" s="35">
        <v>394051.89</v>
      </c>
      <c r="BE60" s="35">
        <v>1594769.06</v>
      </c>
      <c r="BF60" s="35">
        <v>224138.56</v>
      </c>
      <c r="BG60" s="35">
        <v>405587.12</v>
      </c>
      <c r="BH60" s="35">
        <v>98270.03</v>
      </c>
      <c r="BI60" s="35">
        <v>273932.25</v>
      </c>
      <c r="BJ60" s="35">
        <v>79371.289999999994</v>
      </c>
      <c r="BK60" s="35">
        <v>1758796.92</v>
      </c>
      <c r="BL60" s="35">
        <v>438086.12</v>
      </c>
      <c r="BM60" s="35">
        <v>35836256.520000003</v>
      </c>
      <c r="BN60" s="35">
        <v>261471.27</v>
      </c>
      <c r="BO60" s="35">
        <v>316638.39</v>
      </c>
      <c r="BP60" s="35">
        <v>100965.18</v>
      </c>
      <c r="BQ60" s="35">
        <v>517786.16</v>
      </c>
      <c r="BR60" s="35">
        <v>2706712.37</v>
      </c>
      <c r="BS60" s="35">
        <v>2829466.64</v>
      </c>
      <c r="BT60" s="39"/>
      <c r="BU60" s="39"/>
      <c r="BV60" s="39"/>
      <c r="BW60" s="39"/>
      <c r="BX60" s="39"/>
      <c r="BY60" s="39"/>
      <c r="BZ60" s="39"/>
      <c r="CA60" s="39"/>
      <c r="CB60" s="39"/>
    </row>
    <row r="61" spans="2:80" ht="12.75" customHeight="1" outlineLevel="1" x14ac:dyDescent="0.3">
      <c r="B61" s="1">
        <v>53</v>
      </c>
      <c r="C61" s="37">
        <v>5620</v>
      </c>
      <c r="D61" s="38">
        <v>50</v>
      </c>
      <c r="E61" s="37" t="s">
        <v>116</v>
      </c>
      <c r="F61" s="35"/>
      <c r="G61" s="35">
        <f t="shared" si="1"/>
        <v>5743863.8499999996</v>
      </c>
      <c r="H61" s="39"/>
      <c r="I61" s="39"/>
      <c r="J61" s="39"/>
      <c r="K61" s="39"/>
      <c r="L61" s="39"/>
      <c r="M61" s="39"/>
      <c r="N61" s="39"/>
      <c r="O61" s="39"/>
      <c r="P61" s="30">
        <v>59</v>
      </c>
      <c r="Q61" s="6"/>
      <c r="R61" s="35">
        <v>20711135.109999999</v>
      </c>
      <c r="S61" s="35">
        <v>194606.19</v>
      </c>
      <c r="T61" s="35">
        <v>6053.61</v>
      </c>
      <c r="U61" s="35">
        <v>3138</v>
      </c>
      <c r="V61" s="35">
        <v>670757.61</v>
      </c>
      <c r="W61" s="35">
        <v>612858.93999999994</v>
      </c>
      <c r="X61" s="35">
        <v>131311.04999999999</v>
      </c>
      <c r="Y61" s="35">
        <v>30069.9</v>
      </c>
      <c r="Z61" s="35">
        <v>17226.080000000002</v>
      </c>
      <c r="AA61" s="35">
        <v>302737.13</v>
      </c>
      <c r="AB61" s="35">
        <v>791894.1</v>
      </c>
      <c r="AC61" s="35">
        <v>434777.27</v>
      </c>
      <c r="AD61" s="35">
        <v>761583.78</v>
      </c>
      <c r="AE61" s="35">
        <v>0</v>
      </c>
      <c r="AF61" s="35">
        <v>45492.89</v>
      </c>
      <c r="AG61" s="35">
        <v>294302.27</v>
      </c>
      <c r="AH61" s="35">
        <v>228594.98</v>
      </c>
      <c r="AI61" s="35">
        <v>74106.42</v>
      </c>
      <c r="AJ61" s="35">
        <v>0</v>
      </c>
      <c r="AK61" s="35">
        <v>47663.27</v>
      </c>
      <c r="AL61" s="35">
        <v>59581.47</v>
      </c>
      <c r="AM61" s="35">
        <v>9159.2199999999993</v>
      </c>
      <c r="AN61" s="35">
        <v>28381.27</v>
      </c>
      <c r="AO61" s="35">
        <v>27013.85</v>
      </c>
      <c r="AP61" s="35">
        <v>0</v>
      </c>
      <c r="AQ61" s="35">
        <v>5743863.8499999996</v>
      </c>
      <c r="AR61" s="35">
        <v>315575.83</v>
      </c>
      <c r="AS61" s="35">
        <v>80110.98</v>
      </c>
      <c r="AT61" s="35">
        <v>146856.67000000001</v>
      </c>
      <c r="AU61" s="35">
        <v>135341.43</v>
      </c>
      <c r="AV61" s="35">
        <v>2970750.69</v>
      </c>
      <c r="AW61" s="35">
        <v>349210.47</v>
      </c>
      <c r="AX61" s="35">
        <v>250510.97</v>
      </c>
      <c r="AY61" s="35">
        <v>75578.880000000005</v>
      </c>
      <c r="AZ61" s="35">
        <v>27180.54</v>
      </c>
      <c r="BA61" s="35">
        <v>6284.13</v>
      </c>
      <c r="BB61" s="35">
        <v>139250.78</v>
      </c>
      <c r="BC61" s="35">
        <v>207353.62</v>
      </c>
      <c r="BD61" s="35">
        <v>33531.07</v>
      </c>
      <c r="BE61" s="35">
        <v>379380.93</v>
      </c>
      <c r="BF61" s="35">
        <v>63942.58</v>
      </c>
      <c r="BG61" s="35">
        <v>777728.49</v>
      </c>
      <c r="BH61" s="35">
        <v>44550.77</v>
      </c>
      <c r="BI61" s="35">
        <v>7335.36</v>
      </c>
      <c r="BJ61" s="35">
        <v>14668.34</v>
      </c>
      <c r="BK61" s="35">
        <v>322411.62</v>
      </c>
      <c r="BL61" s="35">
        <v>0</v>
      </c>
      <c r="BM61" s="35">
        <v>570177.91</v>
      </c>
      <c r="BN61" s="35">
        <v>51230.9</v>
      </c>
      <c r="BO61" s="35">
        <v>0</v>
      </c>
      <c r="BP61" s="35">
        <v>46299.58</v>
      </c>
      <c r="BQ61" s="35">
        <v>670744.68999999994</v>
      </c>
      <c r="BR61" s="35">
        <v>277751.08</v>
      </c>
      <c r="BS61" s="35">
        <v>2687320.97</v>
      </c>
      <c r="BT61" s="39"/>
      <c r="BU61" s="39"/>
      <c r="BV61" s="39"/>
      <c r="BW61" s="39"/>
      <c r="BX61" s="39"/>
      <c r="BY61" s="39"/>
      <c r="BZ61" s="39"/>
      <c r="CA61" s="39"/>
      <c r="CB61" s="39"/>
    </row>
    <row r="62" spans="2:80" ht="12.75" customHeight="1" outlineLevel="1" x14ac:dyDescent="0.3">
      <c r="B62" s="1">
        <v>54</v>
      </c>
      <c r="C62" s="37">
        <v>5625</v>
      </c>
      <c r="D62" s="38">
        <v>51</v>
      </c>
      <c r="E62" s="37" t="s">
        <v>117</v>
      </c>
      <c r="F62" s="35"/>
      <c r="G62" s="35">
        <f t="shared" si="1"/>
        <v>81459.33</v>
      </c>
      <c r="H62" s="39"/>
      <c r="I62" s="39"/>
      <c r="J62" s="39"/>
      <c r="K62" s="39"/>
      <c r="L62" s="39"/>
      <c r="M62" s="39"/>
      <c r="N62" s="39"/>
      <c r="O62" s="39"/>
      <c r="P62" s="30">
        <v>60</v>
      </c>
      <c r="Q62" s="6"/>
      <c r="R62" s="35">
        <v>-17622436.969999999</v>
      </c>
      <c r="S62" s="35">
        <v>-633349.5</v>
      </c>
      <c r="T62" s="35">
        <v>0</v>
      </c>
      <c r="U62" s="35">
        <v>0</v>
      </c>
      <c r="V62" s="35">
        <v>-325515.59539999999</v>
      </c>
      <c r="W62" s="35">
        <v>-5371273.3499999996</v>
      </c>
      <c r="X62" s="35">
        <v>0</v>
      </c>
      <c r="Y62" s="35">
        <v>0</v>
      </c>
      <c r="Z62" s="35">
        <v>0</v>
      </c>
      <c r="AA62" s="35">
        <v>0</v>
      </c>
      <c r="AB62" s="35">
        <v>-569.59</v>
      </c>
      <c r="AC62" s="35">
        <v>0</v>
      </c>
      <c r="AD62" s="35">
        <v>0</v>
      </c>
      <c r="AE62" s="35">
        <v>0</v>
      </c>
      <c r="AF62" s="35">
        <v>0</v>
      </c>
      <c r="AG62" s="35">
        <v>0</v>
      </c>
      <c r="AH62" s="35">
        <v>0</v>
      </c>
      <c r="AI62" s="35">
        <v>-14075.74</v>
      </c>
      <c r="AJ62" s="35">
        <v>0</v>
      </c>
      <c r="AK62" s="35">
        <v>0</v>
      </c>
      <c r="AL62" s="35">
        <v>0</v>
      </c>
      <c r="AM62" s="35">
        <v>0</v>
      </c>
      <c r="AN62" s="35">
        <v>0</v>
      </c>
      <c r="AO62" s="35">
        <v>0</v>
      </c>
      <c r="AP62" s="35">
        <v>-88355932.400000006</v>
      </c>
      <c r="AQ62" s="35">
        <v>81459.33</v>
      </c>
      <c r="AR62" s="35">
        <v>0</v>
      </c>
      <c r="AS62" s="35">
        <v>0</v>
      </c>
      <c r="AT62" s="35">
        <v>0</v>
      </c>
      <c r="AU62" s="35">
        <v>0</v>
      </c>
      <c r="AV62" s="35">
        <v>0</v>
      </c>
      <c r="AW62" s="35">
        <v>-70038.48</v>
      </c>
      <c r="AX62" s="35">
        <v>0</v>
      </c>
      <c r="AY62" s="35">
        <v>0</v>
      </c>
      <c r="AZ62" s="35">
        <v>0</v>
      </c>
      <c r="BA62" s="35">
        <v>0</v>
      </c>
      <c r="BB62" s="35">
        <v>0</v>
      </c>
      <c r="BC62" s="35">
        <v>-373056</v>
      </c>
      <c r="BD62" s="35">
        <v>0</v>
      </c>
      <c r="BE62" s="35">
        <v>-270630.56</v>
      </c>
      <c r="BF62" s="35">
        <v>0</v>
      </c>
      <c r="BG62" s="35">
        <v>0</v>
      </c>
      <c r="BH62" s="35">
        <v>0</v>
      </c>
      <c r="BI62" s="35">
        <v>42388.79</v>
      </c>
      <c r="BJ62" s="35">
        <v>0</v>
      </c>
      <c r="BK62" s="35">
        <v>0</v>
      </c>
      <c r="BL62" s="35">
        <v>0</v>
      </c>
      <c r="BM62" s="35">
        <v>0</v>
      </c>
      <c r="BN62" s="35">
        <v>64143.12</v>
      </c>
      <c r="BO62" s="35">
        <v>0</v>
      </c>
      <c r="BP62" s="35">
        <v>0</v>
      </c>
      <c r="BQ62" s="35">
        <v>0</v>
      </c>
      <c r="BR62" s="35">
        <v>-355097.24</v>
      </c>
      <c r="BS62" s="35">
        <v>-1200</v>
      </c>
      <c r="BT62" s="39"/>
      <c r="BU62" s="39"/>
      <c r="BV62" s="39"/>
      <c r="BW62" s="39"/>
      <c r="BX62" s="39"/>
      <c r="BY62" s="39"/>
      <c r="BZ62" s="39"/>
      <c r="CA62" s="39"/>
      <c r="CB62" s="39"/>
    </row>
    <row r="63" spans="2:80" ht="12.75" customHeight="1" outlineLevel="1" x14ac:dyDescent="0.3">
      <c r="B63" s="1">
        <v>55</v>
      </c>
      <c r="C63" s="37">
        <v>5630</v>
      </c>
      <c r="D63" s="38">
        <v>52</v>
      </c>
      <c r="E63" s="37" t="s">
        <v>118</v>
      </c>
      <c r="F63" s="35"/>
      <c r="G63" s="35">
        <f t="shared" si="1"/>
        <v>3953017.4</v>
      </c>
      <c r="H63" s="39"/>
      <c r="I63" s="39"/>
      <c r="J63" s="39"/>
      <c r="K63" s="39"/>
      <c r="L63" s="39"/>
      <c r="M63" s="39"/>
      <c r="N63" s="39"/>
      <c r="O63" s="39"/>
      <c r="P63" s="30">
        <v>61</v>
      </c>
      <c r="Q63" s="6"/>
      <c r="R63" s="35">
        <v>2258553.2400000002</v>
      </c>
      <c r="S63" s="35">
        <v>491704.02</v>
      </c>
      <c r="T63" s="35">
        <v>107286.06</v>
      </c>
      <c r="U63" s="35">
        <v>35009</v>
      </c>
      <c r="V63" s="35">
        <v>727324.37</v>
      </c>
      <c r="W63" s="35">
        <v>643874.21</v>
      </c>
      <c r="X63" s="35">
        <v>67956.210000000006</v>
      </c>
      <c r="Y63" s="35">
        <v>187081.86</v>
      </c>
      <c r="Z63" s="35">
        <v>37777.49</v>
      </c>
      <c r="AA63" s="35">
        <v>358894.85</v>
      </c>
      <c r="AB63" s="35">
        <v>857239.24</v>
      </c>
      <c r="AC63" s="35">
        <v>249575.12</v>
      </c>
      <c r="AD63" s="35">
        <v>2197129.94</v>
      </c>
      <c r="AE63" s="35">
        <v>54012.12</v>
      </c>
      <c r="AF63" s="35">
        <v>375220.19</v>
      </c>
      <c r="AG63" s="35">
        <v>168496.11</v>
      </c>
      <c r="AH63" s="35">
        <v>197067.43</v>
      </c>
      <c r="AI63" s="35">
        <v>79205.78</v>
      </c>
      <c r="AJ63" s="35">
        <v>50600.04</v>
      </c>
      <c r="AK63" s="35">
        <v>236358.34</v>
      </c>
      <c r="AL63" s="35">
        <v>288378.34999999998</v>
      </c>
      <c r="AM63" s="35">
        <v>112372.66</v>
      </c>
      <c r="AN63" s="35">
        <v>41286.47</v>
      </c>
      <c r="AO63" s="35">
        <v>70249.070000000007</v>
      </c>
      <c r="AP63" s="35">
        <v>18754124.57</v>
      </c>
      <c r="AQ63" s="35">
        <v>3953017.4</v>
      </c>
      <c r="AR63" s="35">
        <v>173781.78</v>
      </c>
      <c r="AS63" s="35">
        <v>621191.75</v>
      </c>
      <c r="AT63" s="35">
        <v>558169.56999999995</v>
      </c>
      <c r="AU63" s="35">
        <v>79615.850000000006</v>
      </c>
      <c r="AV63" s="35">
        <v>1857021.25</v>
      </c>
      <c r="AW63" s="35">
        <v>921321.13</v>
      </c>
      <c r="AX63" s="35">
        <v>422283.86</v>
      </c>
      <c r="AY63" s="35">
        <v>66999.960000000006</v>
      </c>
      <c r="AZ63" s="35">
        <v>57220.9</v>
      </c>
      <c r="BA63" s="35">
        <v>206067.13</v>
      </c>
      <c r="BB63" s="35">
        <v>110085.97</v>
      </c>
      <c r="BC63" s="35">
        <v>490240.51</v>
      </c>
      <c r="BD63" s="35">
        <v>94030.399999999994</v>
      </c>
      <c r="BE63" s="35">
        <v>394390.72</v>
      </c>
      <c r="BF63" s="35">
        <v>119768.18</v>
      </c>
      <c r="BG63" s="35">
        <v>346861.24</v>
      </c>
      <c r="BH63" s="35">
        <v>32875</v>
      </c>
      <c r="BI63" s="35">
        <v>151137.31</v>
      </c>
      <c r="BJ63" s="35">
        <v>55287.98</v>
      </c>
      <c r="BK63" s="35">
        <v>322415.59999999998</v>
      </c>
      <c r="BL63" s="35">
        <v>198364.79</v>
      </c>
      <c r="BM63" s="35">
        <v>19497422.59</v>
      </c>
      <c r="BN63" s="35">
        <v>58348.22</v>
      </c>
      <c r="BO63" s="35">
        <v>202910.5</v>
      </c>
      <c r="BP63" s="35">
        <v>352929.23</v>
      </c>
      <c r="BQ63" s="35">
        <v>161187.23000000001</v>
      </c>
      <c r="BR63" s="35">
        <v>497139.95</v>
      </c>
      <c r="BS63" s="35">
        <v>1443977.52</v>
      </c>
      <c r="BT63" s="39"/>
      <c r="BU63" s="39"/>
      <c r="BV63" s="39"/>
      <c r="BW63" s="39"/>
      <c r="BX63" s="39"/>
      <c r="BY63" s="39"/>
      <c r="BZ63" s="39"/>
      <c r="CA63" s="39"/>
      <c r="CB63" s="39"/>
    </row>
    <row r="64" spans="2:80" ht="12.75" customHeight="1" outlineLevel="1" x14ac:dyDescent="0.3">
      <c r="B64" s="1">
        <v>56</v>
      </c>
      <c r="C64" s="37">
        <v>5640</v>
      </c>
      <c r="D64" s="38">
        <v>53</v>
      </c>
      <c r="E64" s="37" t="s">
        <v>119</v>
      </c>
      <c r="F64" s="35"/>
      <c r="G64" s="35">
        <f t="shared" si="1"/>
        <v>2057275.55</v>
      </c>
      <c r="H64" s="39"/>
      <c r="I64" s="39"/>
      <c r="J64" s="39"/>
      <c r="K64" s="39"/>
      <c r="L64" s="39"/>
      <c r="M64" s="39"/>
      <c r="N64" s="39"/>
      <c r="O64" s="39"/>
      <c r="P64" s="30">
        <v>62</v>
      </c>
      <c r="Q64" s="6"/>
      <c r="R64" s="35">
        <v>0</v>
      </c>
      <c r="S64" s="35">
        <v>0</v>
      </c>
      <c r="T64" s="35">
        <v>0</v>
      </c>
      <c r="U64" s="35">
        <v>0</v>
      </c>
      <c r="V64" s="35">
        <v>169329.22</v>
      </c>
      <c r="W64" s="35">
        <v>0</v>
      </c>
      <c r="X64" s="35">
        <v>47699.3</v>
      </c>
      <c r="Y64" s="35">
        <v>2080.08</v>
      </c>
      <c r="Z64" s="35">
        <v>4304.8</v>
      </c>
      <c r="AA64" s="35">
        <v>181750.28</v>
      </c>
      <c r="AB64" s="35">
        <v>480648.59</v>
      </c>
      <c r="AC64" s="35">
        <v>0</v>
      </c>
      <c r="AD64" s="35">
        <v>373436.05</v>
      </c>
      <c r="AE64" s="35">
        <v>78208.19</v>
      </c>
      <c r="AF64" s="35">
        <v>27590.6</v>
      </c>
      <c r="AG64" s="35">
        <v>19600.189999999999</v>
      </c>
      <c r="AH64" s="35">
        <v>61865.760000000002</v>
      </c>
      <c r="AI64" s="35">
        <v>0</v>
      </c>
      <c r="AJ64" s="35">
        <v>0</v>
      </c>
      <c r="AK64" s="35">
        <v>0</v>
      </c>
      <c r="AL64" s="35">
        <v>108817.44</v>
      </c>
      <c r="AM64" s="35">
        <v>0</v>
      </c>
      <c r="AN64" s="35">
        <v>0</v>
      </c>
      <c r="AO64" s="35">
        <v>12124.08</v>
      </c>
      <c r="AP64" s="35">
        <v>823441.86</v>
      </c>
      <c r="AQ64" s="35">
        <v>2057275.55</v>
      </c>
      <c r="AR64" s="35">
        <v>90625.17</v>
      </c>
      <c r="AS64" s="35">
        <v>56036.67</v>
      </c>
      <c r="AT64" s="35">
        <v>49514.74</v>
      </c>
      <c r="AU64" s="35">
        <v>0</v>
      </c>
      <c r="AV64" s="35">
        <v>565653.38</v>
      </c>
      <c r="AW64" s="35">
        <v>0</v>
      </c>
      <c r="AX64" s="35">
        <v>0</v>
      </c>
      <c r="AY64" s="35">
        <v>0</v>
      </c>
      <c r="AZ64" s="35">
        <v>34643.19</v>
      </c>
      <c r="BA64" s="35">
        <v>0</v>
      </c>
      <c r="BB64" s="35">
        <v>0</v>
      </c>
      <c r="BC64" s="35">
        <v>157608.79999999999</v>
      </c>
      <c r="BD64" s="35">
        <v>37049.06</v>
      </c>
      <c r="BE64" s="35">
        <v>195449.04</v>
      </c>
      <c r="BF64" s="35">
        <v>0</v>
      </c>
      <c r="BG64" s="35">
        <v>0</v>
      </c>
      <c r="BH64" s="35">
        <v>10527.97</v>
      </c>
      <c r="BI64" s="35">
        <v>21465.48</v>
      </c>
      <c r="BJ64" s="35">
        <v>16375.62</v>
      </c>
      <c r="BK64" s="35">
        <v>352807.67999999999</v>
      </c>
      <c r="BL64" s="35">
        <v>0</v>
      </c>
      <c r="BM64" s="35">
        <v>2482689.33</v>
      </c>
      <c r="BN64" s="35">
        <v>0</v>
      </c>
      <c r="BO64" s="35">
        <v>0</v>
      </c>
      <c r="BP64" s="35">
        <v>0</v>
      </c>
      <c r="BQ64" s="35">
        <v>9449.4</v>
      </c>
      <c r="BR64" s="35">
        <v>445761.16</v>
      </c>
      <c r="BS64" s="35">
        <v>383581.23</v>
      </c>
      <c r="BT64" s="39"/>
      <c r="BU64" s="39"/>
      <c r="BV64" s="39"/>
      <c r="BW64" s="39"/>
      <c r="BX64" s="39"/>
      <c r="BY64" s="39"/>
      <c r="BZ64" s="39"/>
      <c r="CA64" s="39"/>
      <c r="CB64" s="39"/>
    </row>
    <row r="65" spans="2:80" ht="12.75" customHeight="1" outlineLevel="1" x14ac:dyDescent="0.3">
      <c r="B65" s="1">
        <v>57</v>
      </c>
      <c r="C65" s="37">
        <v>5645</v>
      </c>
      <c r="D65" s="38">
        <v>54</v>
      </c>
      <c r="E65" s="37" t="s">
        <v>120</v>
      </c>
      <c r="F65" s="35"/>
      <c r="G65" s="35">
        <f t="shared" si="1"/>
        <v>483943.69</v>
      </c>
      <c r="H65" s="39"/>
      <c r="I65" s="39"/>
      <c r="J65" s="39"/>
      <c r="K65" s="39"/>
      <c r="L65" s="39"/>
      <c r="M65" s="39"/>
      <c r="N65" s="39"/>
      <c r="O65" s="39"/>
      <c r="P65" s="30">
        <v>63</v>
      </c>
      <c r="Q65" s="6"/>
      <c r="R65" s="35">
        <v>3138860.83</v>
      </c>
      <c r="S65" s="35">
        <v>189832.67</v>
      </c>
      <c r="T65" s="35">
        <v>65613.17</v>
      </c>
      <c r="U65" s="35">
        <v>965028</v>
      </c>
      <c r="V65" s="35">
        <v>301666</v>
      </c>
      <c r="W65" s="35">
        <v>1129591.28</v>
      </c>
      <c r="X65" s="35">
        <v>0</v>
      </c>
      <c r="Y65" s="35">
        <v>88008.26</v>
      </c>
      <c r="Z65" s="35">
        <v>0</v>
      </c>
      <c r="AA65" s="35">
        <v>-12489.68</v>
      </c>
      <c r="AB65" s="35">
        <v>0</v>
      </c>
      <c r="AC65" s="35">
        <v>236923.49</v>
      </c>
      <c r="AD65" s="35">
        <v>0</v>
      </c>
      <c r="AE65" s="35">
        <v>0</v>
      </c>
      <c r="AF65" s="35">
        <v>859080.32</v>
      </c>
      <c r="AG65" s="35">
        <v>153990.26</v>
      </c>
      <c r="AH65" s="35">
        <v>130515.16</v>
      </c>
      <c r="AI65" s="35">
        <v>93513.4</v>
      </c>
      <c r="AJ65" s="35">
        <v>0</v>
      </c>
      <c r="AK65" s="35">
        <v>10702.19</v>
      </c>
      <c r="AL65" s="35">
        <v>97200.94</v>
      </c>
      <c r="AM65" s="35">
        <v>0</v>
      </c>
      <c r="AN65" s="35">
        <v>20960.900000000001</v>
      </c>
      <c r="AO65" s="35">
        <v>24583.17</v>
      </c>
      <c r="AP65" s="35">
        <v>35584824.880000003</v>
      </c>
      <c r="AQ65" s="35">
        <v>483943.69</v>
      </c>
      <c r="AR65" s="35">
        <v>21504</v>
      </c>
      <c r="AS65" s="35">
        <v>7462.3</v>
      </c>
      <c r="AT65" s="35">
        <v>0</v>
      </c>
      <c r="AU65" s="35">
        <v>50815.86</v>
      </c>
      <c r="AV65" s="35">
        <v>80791.37</v>
      </c>
      <c r="AW65" s="35">
        <v>13531.12</v>
      </c>
      <c r="AX65" s="35">
        <v>99332.23</v>
      </c>
      <c r="AY65" s="35">
        <v>0</v>
      </c>
      <c r="AZ65" s="35">
        <v>33729.620000000003</v>
      </c>
      <c r="BA65" s="35">
        <v>409166.92</v>
      </c>
      <c r="BB65" s="35">
        <v>-8709</v>
      </c>
      <c r="BC65" s="35">
        <v>1991529.07</v>
      </c>
      <c r="BD65" s="35">
        <v>43091.55</v>
      </c>
      <c r="BE65" s="35">
        <v>873198.51</v>
      </c>
      <c r="BF65" s="35">
        <v>140052.4</v>
      </c>
      <c r="BG65" s="35">
        <v>0</v>
      </c>
      <c r="BH65" s="35">
        <v>0</v>
      </c>
      <c r="BI65" s="35">
        <v>0</v>
      </c>
      <c r="BJ65" s="35">
        <v>2507.13</v>
      </c>
      <c r="BK65" s="35">
        <v>1046581.68</v>
      </c>
      <c r="BL65" s="35">
        <v>0</v>
      </c>
      <c r="BM65" s="35">
        <v>0</v>
      </c>
      <c r="BN65" s="35">
        <v>0</v>
      </c>
      <c r="BO65" s="35">
        <v>103766</v>
      </c>
      <c r="BP65" s="35">
        <v>0</v>
      </c>
      <c r="BQ65" s="35">
        <v>192868.13</v>
      </c>
      <c r="BR65" s="35">
        <v>6336.63</v>
      </c>
      <c r="BS65" s="35">
        <v>280604.12</v>
      </c>
      <c r="BT65" s="39"/>
      <c r="BU65" s="39"/>
      <c r="BV65" s="39"/>
      <c r="BW65" s="39"/>
      <c r="BX65" s="39"/>
      <c r="BY65" s="39"/>
      <c r="BZ65" s="39"/>
      <c r="CA65" s="39"/>
      <c r="CB65" s="39"/>
    </row>
    <row r="66" spans="2:80" ht="12.75" customHeight="1" outlineLevel="1" x14ac:dyDescent="0.3">
      <c r="B66" s="1">
        <v>58</v>
      </c>
      <c r="C66" s="37">
        <v>5646</v>
      </c>
      <c r="D66" s="38">
        <v>55</v>
      </c>
      <c r="E66" s="37" t="s">
        <v>121</v>
      </c>
      <c r="F66" s="35"/>
      <c r="G66" s="35">
        <f t="shared" si="1"/>
        <v>0</v>
      </c>
      <c r="H66" s="39"/>
      <c r="I66" s="39"/>
      <c r="J66" s="39"/>
      <c r="K66" s="39"/>
      <c r="L66" s="39"/>
      <c r="M66" s="39"/>
      <c r="N66" s="39"/>
      <c r="O66" s="39"/>
      <c r="P66" s="30">
        <v>64</v>
      </c>
      <c r="Q66" s="6"/>
      <c r="R66" s="35">
        <v>0</v>
      </c>
      <c r="S66" s="35">
        <v>0</v>
      </c>
      <c r="T66" s="35">
        <v>0</v>
      </c>
      <c r="U66" s="35">
        <v>342463</v>
      </c>
      <c r="V66" s="35">
        <v>0</v>
      </c>
      <c r="W66" s="35">
        <v>0</v>
      </c>
      <c r="X66" s="35">
        <v>25093.06</v>
      </c>
      <c r="Y66" s="35">
        <v>0</v>
      </c>
      <c r="Z66" s="35">
        <v>0</v>
      </c>
      <c r="AA66" s="35">
        <v>0</v>
      </c>
      <c r="AB66" s="35">
        <v>0</v>
      </c>
      <c r="AC66" s="35">
        <v>115892.35</v>
      </c>
      <c r="AD66" s="35">
        <v>1793502.08</v>
      </c>
      <c r="AE66" s="35">
        <v>-15517</v>
      </c>
      <c r="AF66" s="35">
        <v>0</v>
      </c>
      <c r="AG66" s="35">
        <v>0</v>
      </c>
      <c r="AH66" s="35">
        <v>0</v>
      </c>
      <c r="AI66" s="35">
        <v>0</v>
      </c>
      <c r="AJ66" s="35">
        <v>529508</v>
      </c>
      <c r="AK66" s="35">
        <v>0</v>
      </c>
      <c r="AL66" s="35">
        <v>0</v>
      </c>
      <c r="AM66" s="35">
        <v>0</v>
      </c>
      <c r="AN66" s="35">
        <v>0</v>
      </c>
      <c r="AO66" s="35">
        <v>0</v>
      </c>
      <c r="AP66" s="35">
        <v>0</v>
      </c>
      <c r="AQ66" s="35">
        <v>0</v>
      </c>
      <c r="AR66" s="35">
        <v>0</v>
      </c>
      <c r="AS66" s="35">
        <v>0</v>
      </c>
      <c r="AT66" s="35">
        <v>0</v>
      </c>
      <c r="AU66" s="35">
        <v>-7926</v>
      </c>
      <c r="AV66" s="35">
        <v>0</v>
      </c>
      <c r="AW66" s="35">
        <v>0</v>
      </c>
      <c r="AX66" s="35"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468399.96</v>
      </c>
      <c r="BD66" s="35">
        <v>0</v>
      </c>
      <c r="BE66" s="35">
        <v>0</v>
      </c>
      <c r="BF66" s="35">
        <v>0</v>
      </c>
      <c r="BG66" s="35">
        <v>0</v>
      </c>
      <c r="BH66" s="35">
        <v>24423.48</v>
      </c>
      <c r="BI66" s="35">
        <v>0</v>
      </c>
      <c r="BJ66" s="35">
        <v>17954</v>
      </c>
      <c r="BK66" s="35">
        <v>0</v>
      </c>
      <c r="BL66" s="35">
        <v>0</v>
      </c>
      <c r="BM66" s="35">
        <v>0</v>
      </c>
      <c r="BN66" s="35">
        <v>0</v>
      </c>
      <c r="BO66" s="35">
        <v>0</v>
      </c>
      <c r="BP66" s="35">
        <v>31937.200000000001</v>
      </c>
      <c r="BQ66" s="35">
        <v>0</v>
      </c>
      <c r="BR66" s="35">
        <v>0</v>
      </c>
      <c r="BS66" s="35">
        <v>0</v>
      </c>
      <c r="BT66" s="39"/>
      <c r="BU66" s="39"/>
      <c r="BV66" s="39"/>
      <c r="BW66" s="39"/>
      <c r="BX66" s="39"/>
      <c r="BY66" s="39"/>
      <c r="BZ66" s="39"/>
      <c r="CA66" s="39"/>
      <c r="CB66" s="39"/>
    </row>
    <row r="67" spans="2:80" ht="12.75" customHeight="1" outlineLevel="1" x14ac:dyDescent="0.3">
      <c r="B67" s="1">
        <v>59</v>
      </c>
      <c r="C67" s="37">
        <v>5647</v>
      </c>
      <c r="D67" s="38">
        <v>56</v>
      </c>
      <c r="E67" s="37" t="s">
        <v>122</v>
      </c>
      <c r="F67" s="35"/>
      <c r="G67" s="35">
        <f t="shared" si="1"/>
        <v>0</v>
      </c>
      <c r="H67" s="39"/>
      <c r="I67" s="39"/>
      <c r="J67" s="39"/>
      <c r="K67" s="39"/>
      <c r="L67" s="39"/>
      <c r="M67" s="39"/>
      <c r="N67" s="39"/>
      <c r="O67" s="39"/>
      <c r="P67" s="30">
        <v>65</v>
      </c>
      <c r="Q67" s="6"/>
      <c r="R67" s="35">
        <v>0</v>
      </c>
      <c r="S67" s="35">
        <v>0</v>
      </c>
      <c r="T67" s="35">
        <v>0</v>
      </c>
      <c r="U67" s="35">
        <v>0</v>
      </c>
      <c r="V67" s="35">
        <v>0</v>
      </c>
      <c r="W67" s="35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0</v>
      </c>
      <c r="AC67" s="35">
        <v>0</v>
      </c>
      <c r="AD67" s="35">
        <v>0</v>
      </c>
      <c r="AE67" s="35">
        <v>0</v>
      </c>
      <c r="AF67" s="35">
        <v>0</v>
      </c>
      <c r="AG67" s="35">
        <v>0</v>
      </c>
      <c r="AH67" s="35">
        <v>0</v>
      </c>
      <c r="AI67" s="35">
        <v>0</v>
      </c>
      <c r="AJ67" s="35">
        <v>0</v>
      </c>
      <c r="AK67" s="35">
        <v>0</v>
      </c>
      <c r="AL67" s="35">
        <v>0</v>
      </c>
      <c r="AM67" s="35">
        <v>0</v>
      </c>
      <c r="AN67" s="35">
        <v>0</v>
      </c>
      <c r="AO67" s="35">
        <v>0</v>
      </c>
      <c r="AP67" s="35">
        <v>0</v>
      </c>
      <c r="AQ67" s="35">
        <v>0</v>
      </c>
      <c r="AR67" s="35">
        <v>0</v>
      </c>
      <c r="AS67" s="35">
        <v>0</v>
      </c>
      <c r="AT67" s="35">
        <v>0</v>
      </c>
      <c r="AU67" s="35">
        <v>0</v>
      </c>
      <c r="AV67" s="35">
        <v>0</v>
      </c>
      <c r="AW67" s="35">
        <v>0</v>
      </c>
      <c r="AX67" s="35">
        <v>0</v>
      </c>
      <c r="AY67" s="35">
        <v>0</v>
      </c>
      <c r="AZ67" s="35">
        <v>0</v>
      </c>
      <c r="BA67" s="35">
        <v>0</v>
      </c>
      <c r="BB67" s="35">
        <v>0</v>
      </c>
      <c r="BC67" s="35">
        <v>0</v>
      </c>
      <c r="BD67" s="35">
        <v>0</v>
      </c>
      <c r="BE67" s="35">
        <v>0</v>
      </c>
      <c r="BF67" s="35">
        <v>121300.09</v>
      </c>
      <c r="BG67" s="35">
        <v>0</v>
      </c>
      <c r="BH67" s="35">
        <v>0</v>
      </c>
      <c r="BI67" s="35">
        <v>0</v>
      </c>
      <c r="BJ67" s="35">
        <v>0</v>
      </c>
      <c r="BK67" s="35">
        <v>0</v>
      </c>
      <c r="BL67" s="35">
        <v>0</v>
      </c>
      <c r="BM67" s="35">
        <v>0</v>
      </c>
      <c r="BN67" s="35">
        <v>0</v>
      </c>
      <c r="BO67" s="35">
        <v>0</v>
      </c>
      <c r="BP67" s="35">
        <v>0</v>
      </c>
      <c r="BQ67" s="35">
        <v>0</v>
      </c>
      <c r="BR67" s="35">
        <v>0</v>
      </c>
      <c r="BS67" s="35">
        <v>0</v>
      </c>
      <c r="BT67" s="39"/>
      <c r="BU67" s="39"/>
      <c r="BV67" s="39"/>
      <c r="BW67" s="39"/>
      <c r="BX67" s="39"/>
      <c r="BY67" s="39"/>
      <c r="BZ67" s="39"/>
      <c r="CA67" s="39"/>
      <c r="CB67" s="39"/>
    </row>
    <row r="68" spans="2:80" ht="12.75" customHeight="1" outlineLevel="1" x14ac:dyDescent="0.3">
      <c r="B68" s="1">
        <v>60</v>
      </c>
      <c r="C68" s="37">
        <v>5650</v>
      </c>
      <c r="D68" s="38">
        <v>57</v>
      </c>
      <c r="E68" s="37" t="s">
        <v>123</v>
      </c>
      <c r="F68" s="35"/>
      <c r="G68" s="35">
        <f t="shared" si="1"/>
        <v>0</v>
      </c>
      <c r="H68" s="39"/>
      <c r="I68" s="39"/>
      <c r="J68" s="39"/>
      <c r="K68" s="39"/>
      <c r="L68" s="39"/>
      <c r="M68" s="39"/>
      <c r="N68" s="39"/>
      <c r="O68" s="39"/>
      <c r="P68" s="30">
        <v>66</v>
      </c>
      <c r="Q68" s="6"/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>
        <v>0</v>
      </c>
      <c r="AP68" s="35">
        <v>0</v>
      </c>
      <c r="AQ68" s="35">
        <v>0</v>
      </c>
      <c r="AR68" s="35">
        <v>0</v>
      </c>
      <c r="AS68" s="35">
        <v>0</v>
      </c>
      <c r="AT68" s="35">
        <v>0</v>
      </c>
      <c r="AU68" s="35">
        <v>0</v>
      </c>
      <c r="AV68" s="35">
        <v>0</v>
      </c>
      <c r="AW68" s="35">
        <v>0</v>
      </c>
      <c r="AX68" s="35">
        <v>0</v>
      </c>
      <c r="AY68" s="35">
        <v>0</v>
      </c>
      <c r="AZ68" s="35">
        <v>0</v>
      </c>
      <c r="BA68" s="35">
        <v>0</v>
      </c>
      <c r="BB68" s="35">
        <v>0</v>
      </c>
      <c r="BC68" s="35">
        <v>0</v>
      </c>
      <c r="BD68" s="35">
        <v>0</v>
      </c>
      <c r="BE68" s="35">
        <v>0</v>
      </c>
      <c r="BF68" s="35">
        <v>0</v>
      </c>
      <c r="BG68" s="35">
        <v>0</v>
      </c>
      <c r="BH68" s="35">
        <v>0</v>
      </c>
      <c r="BI68" s="35">
        <v>0</v>
      </c>
      <c r="BJ68" s="35">
        <v>0</v>
      </c>
      <c r="BK68" s="35">
        <v>0</v>
      </c>
      <c r="BL68" s="35">
        <v>0</v>
      </c>
      <c r="BM68" s="35">
        <v>0</v>
      </c>
      <c r="BN68" s="35">
        <v>0</v>
      </c>
      <c r="BO68" s="35">
        <v>0</v>
      </c>
      <c r="BP68" s="35">
        <v>0</v>
      </c>
      <c r="BQ68" s="35">
        <v>0</v>
      </c>
      <c r="BR68" s="35">
        <v>0</v>
      </c>
      <c r="BS68" s="35">
        <v>0</v>
      </c>
      <c r="BT68" s="39"/>
      <c r="BU68" s="39"/>
      <c r="BV68" s="39"/>
      <c r="BW68" s="39"/>
      <c r="BX68" s="39"/>
      <c r="BY68" s="39"/>
      <c r="BZ68" s="39"/>
      <c r="CA68" s="39"/>
      <c r="CB68" s="39"/>
    </row>
    <row r="69" spans="2:80" ht="12.75" customHeight="1" outlineLevel="1" x14ac:dyDescent="0.3">
      <c r="B69" s="1">
        <v>61</v>
      </c>
      <c r="C69" s="37">
        <v>5655</v>
      </c>
      <c r="D69" s="38">
        <v>58</v>
      </c>
      <c r="E69" s="37" t="s">
        <v>124</v>
      </c>
      <c r="F69" s="35"/>
      <c r="G69" s="35">
        <f t="shared" si="1"/>
        <v>2100498.7599999998</v>
      </c>
      <c r="H69" s="39"/>
      <c r="I69" s="39"/>
      <c r="J69" s="39"/>
      <c r="K69" s="39"/>
      <c r="L69" s="39"/>
      <c r="M69" s="39"/>
      <c r="N69" s="39"/>
      <c r="O69" s="39"/>
      <c r="P69" s="30">
        <v>67</v>
      </c>
      <c r="Q69" s="6"/>
      <c r="R69" s="35">
        <v>3429623.16</v>
      </c>
      <c r="S69" s="35">
        <v>220120.9</v>
      </c>
      <c r="T69" s="35">
        <v>11508.9</v>
      </c>
      <c r="U69" s="35">
        <v>471377</v>
      </c>
      <c r="V69" s="35">
        <v>482807.63199999998</v>
      </c>
      <c r="W69" s="35">
        <v>210920.85</v>
      </c>
      <c r="X69" s="35">
        <v>109502.07</v>
      </c>
      <c r="Y69" s="35">
        <v>63963.35</v>
      </c>
      <c r="Z69" s="35">
        <v>73757.89</v>
      </c>
      <c r="AA69" s="35">
        <v>73103.929999999993</v>
      </c>
      <c r="AB69" s="35">
        <v>2356484.67</v>
      </c>
      <c r="AC69" s="35">
        <v>695188.87</v>
      </c>
      <c r="AD69" s="35">
        <v>464490.21</v>
      </c>
      <c r="AE69" s="35">
        <v>182004.93</v>
      </c>
      <c r="AF69" s="35">
        <v>131110.25</v>
      </c>
      <c r="AG69" s="35">
        <v>366369.79</v>
      </c>
      <c r="AH69" s="35">
        <v>176965.65</v>
      </c>
      <c r="AI69" s="35">
        <v>19638.23</v>
      </c>
      <c r="AJ69" s="35">
        <v>653374.77</v>
      </c>
      <c r="AK69" s="35">
        <v>128307.63</v>
      </c>
      <c r="AL69" s="35">
        <v>116632.99</v>
      </c>
      <c r="AM69" s="35">
        <v>65234.7</v>
      </c>
      <c r="AN69" s="35">
        <v>71098.399999999994</v>
      </c>
      <c r="AO69" s="35">
        <v>102857.86</v>
      </c>
      <c r="AP69" s="35">
        <v>4533338.1100000003</v>
      </c>
      <c r="AQ69" s="35">
        <v>2100498.7599999998</v>
      </c>
      <c r="AR69" s="35">
        <v>127363.9</v>
      </c>
      <c r="AS69" s="35">
        <v>250988.05</v>
      </c>
      <c r="AT69" s="35">
        <v>131028.07</v>
      </c>
      <c r="AU69" s="35">
        <v>87386</v>
      </c>
      <c r="AV69" s="35">
        <v>841523.06</v>
      </c>
      <c r="AW69" s="35">
        <v>413120.1</v>
      </c>
      <c r="AX69" s="35">
        <v>274445.19</v>
      </c>
      <c r="AY69" s="35">
        <v>376398.41</v>
      </c>
      <c r="AZ69" s="35">
        <v>133627.32</v>
      </c>
      <c r="BA69" s="35">
        <v>433001.29</v>
      </c>
      <c r="BB69" s="35">
        <v>37463</v>
      </c>
      <c r="BC69" s="35">
        <v>537167.51</v>
      </c>
      <c r="BD69" s="35">
        <v>-379.28</v>
      </c>
      <c r="BE69" s="35">
        <v>433872.47</v>
      </c>
      <c r="BF69" s="35">
        <v>271824.21000000002</v>
      </c>
      <c r="BG69" s="35">
        <v>404048.4</v>
      </c>
      <c r="BH69" s="35">
        <v>22756.57</v>
      </c>
      <c r="BI69" s="35">
        <v>33724.22</v>
      </c>
      <c r="BJ69" s="35">
        <v>15753.32</v>
      </c>
      <c r="BK69" s="35">
        <v>353065.37</v>
      </c>
      <c r="BL69" s="35">
        <v>40841.019999999997</v>
      </c>
      <c r="BM69" s="35">
        <v>6224355.8200000003</v>
      </c>
      <c r="BN69" s="35">
        <v>28625.11</v>
      </c>
      <c r="BO69" s="35">
        <v>134141.15</v>
      </c>
      <c r="BP69" s="35">
        <v>175242.57</v>
      </c>
      <c r="BQ69" s="35">
        <v>122845.88</v>
      </c>
      <c r="BR69" s="35">
        <v>2280901.73</v>
      </c>
      <c r="BS69" s="35">
        <v>613513.62</v>
      </c>
      <c r="BT69" s="39"/>
      <c r="BU69" s="39"/>
      <c r="BV69" s="39"/>
      <c r="BW69" s="39"/>
      <c r="BX69" s="39"/>
      <c r="BY69" s="39"/>
      <c r="BZ69" s="39"/>
      <c r="CA69" s="39"/>
      <c r="CB69" s="39"/>
    </row>
    <row r="70" spans="2:80" ht="12.75" customHeight="1" outlineLevel="1" x14ac:dyDescent="0.3">
      <c r="B70" s="1">
        <v>62</v>
      </c>
      <c r="C70" s="37">
        <v>5665</v>
      </c>
      <c r="D70" s="38">
        <v>59</v>
      </c>
      <c r="E70" s="37" t="s">
        <v>125</v>
      </c>
      <c r="F70" s="35"/>
      <c r="G70" s="35">
        <f t="shared" si="1"/>
        <v>1705523.84</v>
      </c>
      <c r="H70" s="39"/>
      <c r="I70" s="39"/>
      <c r="J70" s="39"/>
      <c r="K70" s="39"/>
      <c r="L70" s="39"/>
      <c r="M70" s="39"/>
      <c r="N70" s="39"/>
      <c r="O70" s="39"/>
      <c r="P70" s="30">
        <v>68</v>
      </c>
      <c r="Q70" s="6"/>
      <c r="R70" s="35">
        <v>7757999.8739999998</v>
      </c>
      <c r="S70" s="35">
        <v>37013.39</v>
      </c>
      <c r="T70" s="35">
        <v>21038.69</v>
      </c>
      <c r="U70" s="35">
        <v>1240658</v>
      </c>
      <c r="V70" s="35">
        <v>877641.07</v>
      </c>
      <c r="W70" s="35">
        <v>937764.37</v>
      </c>
      <c r="X70" s="35">
        <v>102689.88</v>
      </c>
      <c r="Y70" s="35">
        <v>41024.519999999997</v>
      </c>
      <c r="Z70" s="35">
        <v>0</v>
      </c>
      <c r="AA70" s="35">
        <v>189966.31</v>
      </c>
      <c r="AB70" s="35">
        <v>961257.19</v>
      </c>
      <c r="AC70" s="35">
        <v>22945.48</v>
      </c>
      <c r="AD70" s="35">
        <v>153544.07</v>
      </c>
      <c r="AE70" s="35">
        <v>61457.84</v>
      </c>
      <c r="AF70" s="35">
        <v>968274.73</v>
      </c>
      <c r="AG70" s="35">
        <v>216433.9</v>
      </c>
      <c r="AH70" s="35">
        <v>150394.51999999999</v>
      </c>
      <c r="AI70" s="35">
        <v>114096.24</v>
      </c>
      <c r="AJ70" s="35">
        <v>264501.36</v>
      </c>
      <c r="AK70" s="35">
        <v>93208.24</v>
      </c>
      <c r="AL70" s="35">
        <v>512719.62</v>
      </c>
      <c r="AM70" s="35">
        <v>29705.200000000001</v>
      </c>
      <c r="AN70" s="35">
        <v>0</v>
      </c>
      <c r="AO70" s="35">
        <v>19000</v>
      </c>
      <c r="AP70" s="35">
        <v>-8151922.3499999996</v>
      </c>
      <c r="AQ70" s="35">
        <v>1705523.84</v>
      </c>
      <c r="AR70" s="35">
        <v>145019.21</v>
      </c>
      <c r="AS70" s="35">
        <v>89491.76</v>
      </c>
      <c r="AT70" s="35">
        <v>43900.5</v>
      </c>
      <c r="AU70" s="35">
        <v>1187095.79</v>
      </c>
      <c r="AV70" s="35">
        <v>895710.78</v>
      </c>
      <c r="AW70" s="35">
        <v>1015913.26</v>
      </c>
      <c r="AX70" s="35">
        <v>167767.72</v>
      </c>
      <c r="AY70" s="35">
        <v>71037.440000000002</v>
      </c>
      <c r="AZ70" s="35">
        <v>53801.96</v>
      </c>
      <c r="BA70" s="35">
        <v>179537.25</v>
      </c>
      <c r="BB70" s="35">
        <v>12659.89</v>
      </c>
      <c r="BC70" s="35">
        <v>437536.58</v>
      </c>
      <c r="BD70" s="35">
        <v>190103.02</v>
      </c>
      <c r="BE70" s="35">
        <v>171137.6</v>
      </c>
      <c r="BF70" s="35">
        <v>85843.83</v>
      </c>
      <c r="BG70" s="35">
        <v>91888.72</v>
      </c>
      <c r="BH70" s="35">
        <v>47495.4</v>
      </c>
      <c r="BI70" s="35">
        <v>243454.21</v>
      </c>
      <c r="BJ70" s="35">
        <v>41222.28</v>
      </c>
      <c r="BK70" s="35">
        <v>229394.94</v>
      </c>
      <c r="BL70" s="35">
        <v>275927.96000000002</v>
      </c>
      <c r="BM70" s="35">
        <v>162666.20000000001</v>
      </c>
      <c r="BN70" s="35">
        <v>131270.45000000001</v>
      </c>
      <c r="BO70" s="35">
        <v>150224.9</v>
      </c>
      <c r="BP70" s="35">
        <v>67595.11</v>
      </c>
      <c r="BQ70" s="35">
        <v>208243.51</v>
      </c>
      <c r="BR70" s="35">
        <v>209642.8</v>
      </c>
      <c r="BS70" s="35">
        <v>161407.21</v>
      </c>
      <c r="BT70" s="39"/>
      <c r="BU70" s="39"/>
      <c r="BV70" s="39"/>
      <c r="BW70" s="39"/>
      <c r="BX70" s="39"/>
      <c r="BY70" s="39"/>
      <c r="BZ70" s="39"/>
      <c r="CA70" s="39"/>
      <c r="CB70" s="39"/>
    </row>
    <row r="71" spans="2:80" ht="12.75" customHeight="1" outlineLevel="1" x14ac:dyDescent="0.3">
      <c r="B71" s="1">
        <v>63</v>
      </c>
      <c r="C71" s="37">
        <v>5670</v>
      </c>
      <c r="D71" s="38">
        <v>60</v>
      </c>
      <c r="E71" s="37" t="s">
        <v>126</v>
      </c>
      <c r="F71" s="35"/>
      <c r="G71" s="35">
        <f t="shared" si="1"/>
        <v>0</v>
      </c>
      <c r="H71" s="39"/>
      <c r="I71" s="39"/>
      <c r="J71" s="39"/>
      <c r="K71" s="39"/>
      <c r="L71" s="39"/>
      <c r="M71" s="39"/>
      <c r="N71" s="39"/>
      <c r="O71" s="39"/>
      <c r="P71" s="30">
        <v>69</v>
      </c>
      <c r="Q71" s="6"/>
      <c r="R71" s="35">
        <v>1006118.76</v>
      </c>
      <c r="S71" s="35">
        <v>84797.4</v>
      </c>
      <c r="T71" s="35">
        <v>0</v>
      </c>
      <c r="U71" s="35">
        <v>0</v>
      </c>
      <c r="V71" s="35">
        <v>0</v>
      </c>
      <c r="W71" s="35">
        <v>418521.48</v>
      </c>
      <c r="X71" s="35">
        <v>0</v>
      </c>
      <c r="Y71" s="35">
        <v>0</v>
      </c>
      <c r="Z71" s="35">
        <v>19200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279.94</v>
      </c>
      <c r="AG71" s="35">
        <v>0</v>
      </c>
      <c r="AH71" s="35">
        <v>0</v>
      </c>
      <c r="AI71" s="35">
        <v>18795.12</v>
      </c>
      <c r="AJ71" s="35">
        <v>0</v>
      </c>
      <c r="AK71" s="35">
        <v>0</v>
      </c>
      <c r="AL71" s="35">
        <v>0</v>
      </c>
      <c r="AM71" s="35">
        <v>16150.92</v>
      </c>
      <c r="AN71" s="35">
        <v>15222.06</v>
      </c>
      <c r="AO71" s="35">
        <v>0</v>
      </c>
      <c r="AP71" s="35">
        <v>12033843.710000001</v>
      </c>
      <c r="AQ71" s="35">
        <v>0</v>
      </c>
      <c r="AR71" s="35">
        <v>0</v>
      </c>
      <c r="AS71" s="35">
        <v>267289.40000000002</v>
      </c>
      <c r="AT71" s="35">
        <v>0</v>
      </c>
      <c r="AU71" s="35">
        <v>0</v>
      </c>
      <c r="AV71" s="35">
        <v>0</v>
      </c>
      <c r="AW71" s="35">
        <v>0</v>
      </c>
      <c r="AX71" s="35">
        <v>0</v>
      </c>
      <c r="AY71" s="35">
        <v>0</v>
      </c>
      <c r="AZ71" s="35">
        <v>0</v>
      </c>
      <c r="BA71" s="35">
        <v>0</v>
      </c>
      <c r="BB71" s="35">
        <v>0</v>
      </c>
      <c r="BC71" s="35">
        <v>10235</v>
      </c>
      <c r="BD71" s="35">
        <v>0</v>
      </c>
      <c r="BE71" s="35">
        <v>351097.74</v>
      </c>
      <c r="BF71" s="35">
        <v>10269.200000000001</v>
      </c>
      <c r="BG71" s="35">
        <v>0</v>
      </c>
      <c r="BH71" s="35">
        <v>0</v>
      </c>
      <c r="BI71" s="35">
        <v>9113.1</v>
      </c>
      <c r="BJ71" s="35">
        <v>23898.12</v>
      </c>
      <c r="BK71" s="35">
        <v>513449.69</v>
      </c>
      <c r="BL71" s="35">
        <v>150000</v>
      </c>
      <c r="BM71" s="35">
        <v>47540.98</v>
      </c>
      <c r="BN71" s="35">
        <v>0</v>
      </c>
      <c r="BO71" s="35">
        <v>0</v>
      </c>
      <c r="BP71" s="35">
        <v>0</v>
      </c>
      <c r="BQ71" s="35">
        <v>0</v>
      </c>
      <c r="BR71" s="35">
        <v>0</v>
      </c>
      <c r="BS71" s="35">
        <v>0</v>
      </c>
      <c r="BT71" s="39"/>
      <c r="BU71" s="39"/>
      <c r="BV71" s="39"/>
      <c r="BW71" s="39"/>
      <c r="BX71" s="39"/>
      <c r="BY71" s="39"/>
      <c r="BZ71" s="39"/>
      <c r="CA71" s="39"/>
      <c r="CB71" s="39"/>
    </row>
    <row r="72" spans="2:80" ht="12.75" customHeight="1" outlineLevel="1" x14ac:dyDescent="0.3">
      <c r="B72" s="1">
        <v>64</v>
      </c>
      <c r="C72" s="37">
        <v>5672</v>
      </c>
      <c r="D72" s="38">
        <v>61</v>
      </c>
      <c r="E72" s="37" t="s">
        <v>127</v>
      </c>
      <c r="F72" s="35"/>
      <c r="G72" s="35">
        <f t="shared" si="1"/>
        <v>0</v>
      </c>
      <c r="H72" s="39"/>
      <c r="I72" s="39"/>
      <c r="J72" s="39"/>
      <c r="K72" s="39"/>
      <c r="L72" s="39"/>
      <c r="M72" s="39"/>
      <c r="N72" s="39"/>
      <c r="O72" s="39"/>
      <c r="P72" s="30">
        <v>70</v>
      </c>
      <c r="Q72" s="6"/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0</v>
      </c>
      <c r="AM72" s="35">
        <v>0</v>
      </c>
      <c r="AN72" s="35">
        <v>0</v>
      </c>
      <c r="AO72" s="35">
        <v>0</v>
      </c>
      <c r="AP72" s="35">
        <v>0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0</v>
      </c>
      <c r="AW72" s="35">
        <v>16993.240000000002</v>
      </c>
      <c r="AX72" s="35">
        <v>0</v>
      </c>
      <c r="AY72" s="35">
        <v>0</v>
      </c>
      <c r="AZ72" s="35">
        <v>0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0</v>
      </c>
      <c r="BG72" s="35">
        <v>0</v>
      </c>
      <c r="BH72" s="35">
        <v>0</v>
      </c>
      <c r="BI72" s="35">
        <v>0</v>
      </c>
      <c r="BJ72" s="35">
        <v>0</v>
      </c>
      <c r="BK72" s="35">
        <v>0</v>
      </c>
      <c r="BL72" s="35">
        <v>0</v>
      </c>
      <c r="BM72" s="35">
        <v>0</v>
      </c>
      <c r="BN72" s="35">
        <v>0</v>
      </c>
      <c r="BO72" s="35">
        <v>0</v>
      </c>
      <c r="BP72" s="35">
        <v>0</v>
      </c>
      <c r="BQ72" s="35">
        <v>0</v>
      </c>
      <c r="BR72" s="35">
        <v>0</v>
      </c>
      <c r="BS72" s="35">
        <v>141750</v>
      </c>
      <c r="BT72" s="39"/>
      <c r="BU72" s="39"/>
      <c r="BV72" s="39"/>
      <c r="BW72" s="39"/>
      <c r="BX72" s="39"/>
      <c r="BY72" s="39"/>
      <c r="BZ72" s="39"/>
      <c r="CA72" s="39"/>
      <c r="CB72" s="39"/>
    </row>
    <row r="73" spans="2:80" ht="12.75" customHeight="1" outlineLevel="1" x14ac:dyDescent="0.3">
      <c r="B73" s="1">
        <v>65</v>
      </c>
      <c r="C73" s="37">
        <v>5675</v>
      </c>
      <c r="D73" s="38">
        <v>62</v>
      </c>
      <c r="E73" s="37" t="s">
        <v>128</v>
      </c>
      <c r="F73" s="35"/>
      <c r="G73" s="35">
        <f t="shared" si="1"/>
        <v>12216644.33</v>
      </c>
      <c r="H73" s="39"/>
      <c r="I73" s="39"/>
      <c r="J73" s="39"/>
      <c r="K73" s="39"/>
      <c r="L73" s="39"/>
      <c r="M73" s="39"/>
      <c r="N73" s="39"/>
      <c r="O73" s="39"/>
      <c r="P73" s="30">
        <v>71</v>
      </c>
      <c r="Q73" s="6"/>
      <c r="R73" s="35">
        <v>29888919.02</v>
      </c>
      <c r="S73" s="35">
        <v>1029472.25</v>
      </c>
      <c r="T73" s="35">
        <v>35395.33</v>
      </c>
      <c r="U73" s="35">
        <v>311364</v>
      </c>
      <c r="V73" s="35">
        <v>281794.63</v>
      </c>
      <c r="W73" s="35">
        <v>-180677.52</v>
      </c>
      <c r="X73" s="35">
        <v>23907.55</v>
      </c>
      <c r="Y73" s="35">
        <v>0</v>
      </c>
      <c r="Z73" s="35">
        <v>0</v>
      </c>
      <c r="AA73" s="35">
        <v>230312.52</v>
      </c>
      <c r="AB73" s="35">
        <v>1359534.95</v>
      </c>
      <c r="AC73" s="35">
        <v>704116.08</v>
      </c>
      <c r="AD73" s="35">
        <v>1610237.63</v>
      </c>
      <c r="AE73" s="35">
        <v>766.43</v>
      </c>
      <c r="AF73" s="35">
        <v>76629.77</v>
      </c>
      <c r="AG73" s="35">
        <v>473618.68</v>
      </c>
      <c r="AH73" s="35">
        <v>105099.5</v>
      </c>
      <c r="AI73" s="35">
        <v>31610.52</v>
      </c>
      <c r="AJ73" s="35">
        <v>702877.05</v>
      </c>
      <c r="AK73" s="35">
        <v>124942.54</v>
      </c>
      <c r="AL73" s="35">
        <v>280251.81</v>
      </c>
      <c r="AM73" s="35">
        <v>0</v>
      </c>
      <c r="AN73" s="35">
        <v>0</v>
      </c>
      <c r="AO73" s="35">
        <v>35439.17</v>
      </c>
      <c r="AP73" s="35">
        <v>112563312.7</v>
      </c>
      <c r="AQ73" s="35">
        <v>12216644.33</v>
      </c>
      <c r="AR73" s="35">
        <v>561677.63</v>
      </c>
      <c r="AS73" s="35">
        <v>105274.28</v>
      </c>
      <c r="AT73" s="35">
        <v>63788.73</v>
      </c>
      <c r="AU73" s="35">
        <v>585079.18999999994</v>
      </c>
      <c r="AV73" s="35">
        <v>799471.18</v>
      </c>
      <c r="AW73" s="35">
        <v>688192</v>
      </c>
      <c r="AX73" s="35">
        <v>804010.74</v>
      </c>
      <c r="AY73" s="35">
        <v>866327.15</v>
      </c>
      <c r="AZ73" s="35">
        <v>373276.46</v>
      </c>
      <c r="BA73" s="35">
        <v>472243.76</v>
      </c>
      <c r="BB73" s="35">
        <v>418.75</v>
      </c>
      <c r="BC73" s="35">
        <v>1006895.6</v>
      </c>
      <c r="BD73" s="35">
        <v>130870.22</v>
      </c>
      <c r="BE73" s="35">
        <v>1165074.75</v>
      </c>
      <c r="BF73" s="35">
        <v>193246.51</v>
      </c>
      <c r="BG73" s="35">
        <v>449228.16</v>
      </c>
      <c r="BH73" s="35">
        <v>17347.830000000002</v>
      </c>
      <c r="BI73" s="35">
        <v>62083.63</v>
      </c>
      <c r="BJ73" s="35">
        <v>12310</v>
      </c>
      <c r="BK73" s="35">
        <v>50791.26</v>
      </c>
      <c r="BL73" s="35">
        <v>0</v>
      </c>
      <c r="BM73" s="35">
        <v>36824887.289999999</v>
      </c>
      <c r="BN73" s="35">
        <v>46323.49</v>
      </c>
      <c r="BO73" s="35">
        <v>0</v>
      </c>
      <c r="BP73" s="35">
        <v>9151.33</v>
      </c>
      <c r="BQ73" s="35">
        <v>142081.20000000001</v>
      </c>
      <c r="BR73" s="35">
        <v>1250264.5900000001</v>
      </c>
      <c r="BS73" s="35">
        <v>1207201.32</v>
      </c>
      <c r="BT73" s="39"/>
      <c r="BU73" s="39"/>
      <c r="BV73" s="39"/>
      <c r="BW73" s="39"/>
      <c r="BX73" s="39"/>
      <c r="BY73" s="39"/>
      <c r="BZ73" s="39"/>
      <c r="CA73" s="39"/>
      <c r="CB73" s="39"/>
    </row>
    <row r="74" spans="2:80" ht="12.75" customHeight="1" outlineLevel="1" x14ac:dyDescent="0.3">
      <c r="B74" s="1">
        <v>66</v>
      </c>
      <c r="C74" s="37">
        <v>5680</v>
      </c>
      <c r="D74" s="38">
        <v>63</v>
      </c>
      <c r="E74" s="37" t="s">
        <v>129</v>
      </c>
      <c r="F74" s="35"/>
      <c r="G74" s="35">
        <f t="shared" si="1"/>
        <v>0</v>
      </c>
      <c r="H74" s="39"/>
      <c r="I74" s="39"/>
      <c r="J74" s="39"/>
      <c r="K74" s="39"/>
      <c r="L74" s="39"/>
      <c r="M74" s="39"/>
      <c r="N74" s="39"/>
      <c r="O74" s="39"/>
      <c r="P74" s="30">
        <v>72</v>
      </c>
      <c r="Q74" s="6"/>
      <c r="R74" s="35">
        <v>0</v>
      </c>
      <c r="S74" s="35">
        <v>17595</v>
      </c>
      <c r="T74" s="35">
        <v>2100</v>
      </c>
      <c r="U74" s="35">
        <v>0</v>
      </c>
      <c r="V74" s="35">
        <v>0</v>
      </c>
      <c r="W74" s="35">
        <v>16344</v>
      </c>
      <c r="X74" s="35">
        <v>10461.790000000001</v>
      </c>
      <c r="Y74" s="35">
        <v>0</v>
      </c>
      <c r="Z74" s="35">
        <v>2164</v>
      </c>
      <c r="AA74" s="35">
        <v>0</v>
      </c>
      <c r="AB74" s="35">
        <v>73760</v>
      </c>
      <c r="AC74" s="35">
        <v>0</v>
      </c>
      <c r="AD74" s="35">
        <v>41857</v>
      </c>
      <c r="AE74" s="35">
        <v>8908.01</v>
      </c>
      <c r="AF74" s="35">
        <v>12123.96</v>
      </c>
      <c r="AG74" s="35">
        <v>13528</v>
      </c>
      <c r="AH74" s="35">
        <v>10906.56</v>
      </c>
      <c r="AI74" s="35">
        <v>5338</v>
      </c>
      <c r="AJ74" s="35">
        <v>0</v>
      </c>
      <c r="AK74" s="35">
        <v>0</v>
      </c>
      <c r="AL74" s="35">
        <v>0</v>
      </c>
      <c r="AM74" s="35">
        <v>2241</v>
      </c>
      <c r="AN74" s="35">
        <v>1614</v>
      </c>
      <c r="AO74" s="35">
        <v>4648.1400000000003</v>
      </c>
      <c r="AP74" s="35">
        <v>0</v>
      </c>
      <c r="AQ74" s="35">
        <v>0</v>
      </c>
      <c r="AR74" s="35">
        <v>12542.33</v>
      </c>
      <c r="AS74" s="35">
        <v>12720</v>
      </c>
      <c r="AT74" s="35">
        <v>0</v>
      </c>
      <c r="AU74" s="35">
        <v>20471.63</v>
      </c>
      <c r="AV74" s="35">
        <v>0</v>
      </c>
      <c r="AW74" s="35">
        <v>0</v>
      </c>
      <c r="AX74" s="35">
        <v>0</v>
      </c>
      <c r="AY74" s="35">
        <v>0</v>
      </c>
      <c r="AZ74" s="35">
        <v>5629</v>
      </c>
      <c r="BA74" s="35">
        <v>14244</v>
      </c>
      <c r="BB74" s="35">
        <v>3849</v>
      </c>
      <c r="BC74" s="35">
        <v>39321.160000000003</v>
      </c>
      <c r="BD74" s="35">
        <v>9283.7099999999991</v>
      </c>
      <c r="BE74" s="35">
        <v>0</v>
      </c>
      <c r="BF74" s="35">
        <v>7691</v>
      </c>
      <c r="BG74" s="35">
        <v>0</v>
      </c>
      <c r="BH74" s="35">
        <v>2915</v>
      </c>
      <c r="BI74" s="35">
        <v>3591</v>
      </c>
      <c r="BJ74" s="35">
        <v>2677</v>
      </c>
      <c r="BK74" s="35">
        <v>0</v>
      </c>
      <c r="BL74" s="35">
        <v>4147</v>
      </c>
      <c r="BM74" s="35">
        <v>497718.96</v>
      </c>
      <c r="BN74" s="35">
        <v>6716.39</v>
      </c>
      <c r="BO74" s="35">
        <v>11429</v>
      </c>
      <c r="BP74" s="35">
        <v>5451.64</v>
      </c>
      <c r="BQ74" s="35">
        <v>0</v>
      </c>
      <c r="BR74" s="35">
        <v>75783.7</v>
      </c>
      <c r="BS74" s="35">
        <v>0</v>
      </c>
      <c r="BT74" s="39"/>
      <c r="BU74" s="39"/>
      <c r="BV74" s="39"/>
      <c r="BW74" s="39"/>
      <c r="BX74" s="39"/>
      <c r="BY74" s="39"/>
      <c r="BZ74" s="39"/>
      <c r="CA74" s="39"/>
      <c r="CB74" s="39"/>
    </row>
    <row r="75" spans="2:80" ht="12.75" customHeight="1" x14ac:dyDescent="0.3">
      <c r="B75" s="1">
        <v>67</v>
      </c>
      <c r="C75" s="47"/>
      <c r="D75" s="38"/>
      <c r="E75" s="43" t="s">
        <v>130</v>
      </c>
      <c r="F75" s="44"/>
      <c r="G75" s="35">
        <f t="shared" si="1"/>
        <v>46977624.93</v>
      </c>
      <c r="H75" s="45"/>
      <c r="I75" s="45"/>
      <c r="J75" s="45"/>
      <c r="K75" s="45"/>
      <c r="L75" s="45"/>
      <c r="M75" s="45"/>
      <c r="N75" s="45"/>
      <c r="O75" s="39"/>
      <c r="P75" s="30">
        <v>73</v>
      </c>
      <c r="Q75" s="6"/>
      <c r="R75" s="46">
        <v>107194481.994</v>
      </c>
      <c r="S75" s="46">
        <v>5237799.26</v>
      </c>
      <c r="T75" s="46">
        <v>461884.86</v>
      </c>
      <c r="U75" s="46">
        <v>6629039</v>
      </c>
      <c r="V75" s="46">
        <v>8532574.6766000018</v>
      </c>
      <c r="W75" s="46">
        <v>4096261.93</v>
      </c>
      <c r="X75" s="46">
        <v>1194813.1900000002</v>
      </c>
      <c r="Y75" s="46">
        <v>480952.58</v>
      </c>
      <c r="Z75" s="46">
        <v>382748.26999999996</v>
      </c>
      <c r="AA75" s="46">
        <v>2038343.6</v>
      </c>
      <c r="AB75" s="46">
        <v>20197728.219999999</v>
      </c>
      <c r="AC75" s="46">
        <v>6527433.790000001</v>
      </c>
      <c r="AD75" s="46">
        <v>12540691.030000001</v>
      </c>
      <c r="AE75" s="46">
        <v>2527601.5900000003</v>
      </c>
      <c r="AF75" s="46">
        <v>4003512.3199999998</v>
      </c>
      <c r="AG75" s="46">
        <v>3975882.04</v>
      </c>
      <c r="AH75" s="46">
        <v>3044851.5</v>
      </c>
      <c r="AI75" s="46">
        <v>837863.52</v>
      </c>
      <c r="AJ75" s="46">
        <v>5306623.9700000007</v>
      </c>
      <c r="AK75" s="46">
        <v>1639752.41</v>
      </c>
      <c r="AL75" s="46">
        <v>3868526.0700000008</v>
      </c>
      <c r="AM75" s="46">
        <v>372616.27999999997</v>
      </c>
      <c r="AN75" s="46">
        <v>306705.11</v>
      </c>
      <c r="AO75" s="46">
        <v>566459.97</v>
      </c>
      <c r="AP75" s="46">
        <v>192741440.58999997</v>
      </c>
      <c r="AQ75" s="46">
        <v>46977624.93</v>
      </c>
      <c r="AR75" s="46">
        <v>3740052.8099999996</v>
      </c>
      <c r="AS75" s="46">
        <v>2892659.6599999992</v>
      </c>
      <c r="AT75" s="46">
        <v>1583837.77</v>
      </c>
      <c r="AU75" s="46">
        <v>2224517.52</v>
      </c>
      <c r="AV75" s="46">
        <v>16854992.25</v>
      </c>
      <c r="AW75" s="46">
        <v>6263367.3200000003</v>
      </c>
      <c r="AX75" s="46">
        <v>6788749.4900000002</v>
      </c>
      <c r="AY75" s="46">
        <v>6015014.1600000011</v>
      </c>
      <c r="AZ75" s="46">
        <v>1482081.64</v>
      </c>
      <c r="BA75" s="46">
        <v>3401237.95</v>
      </c>
      <c r="BB75" s="46">
        <v>693314.38</v>
      </c>
      <c r="BC75" s="46">
        <v>5586024.0599999996</v>
      </c>
      <c r="BD75" s="46">
        <v>1377607.74</v>
      </c>
      <c r="BE75" s="46">
        <v>7842380.3899999997</v>
      </c>
      <c r="BF75" s="46">
        <v>1742861.47</v>
      </c>
      <c r="BG75" s="46">
        <v>3856208.58</v>
      </c>
      <c r="BH75" s="46">
        <v>568526.79999999993</v>
      </c>
      <c r="BI75" s="46">
        <v>1354693.44</v>
      </c>
      <c r="BJ75" s="46">
        <v>483150.08999999997</v>
      </c>
      <c r="BK75" s="46">
        <v>6355259.5100000007</v>
      </c>
      <c r="BL75" s="46">
        <v>1530258.59</v>
      </c>
      <c r="BM75" s="46">
        <v>120210728.53999998</v>
      </c>
      <c r="BN75" s="46">
        <v>1381035.03</v>
      </c>
      <c r="BO75" s="46">
        <v>1865676.1199999999</v>
      </c>
      <c r="BP75" s="46">
        <v>940439.39</v>
      </c>
      <c r="BQ75" s="46">
        <v>3186041.9299999997</v>
      </c>
      <c r="BR75" s="46">
        <v>9650360.4000000004</v>
      </c>
      <c r="BS75" s="46">
        <v>15778355.59</v>
      </c>
      <c r="BT75" s="39"/>
      <c r="BU75" s="39"/>
      <c r="BV75" s="39"/>
      <c r="BW75" s="39"/>
      <c r="BX75" s="45"/>
      <c r="BY75" s="45"/>
      <c r="BZ75" s="45"/>
      <c r="CA75" s="45"/>
      <c r="CB75" s="45"/>
    </row>
    <row r="76" spans="2:80" ht="12.75" customHeight="1" outlineLevel="1" x14ac:dyDescent="0.3">
      <c r="B76" s="1">
        <v>68</v>
      </c>
      <c r="C76" s="37">
        <v>5635</v>
      </c>
      <c r="D76" s="38">
        <v>64</v>
      </c>
      <c r="E76" s="37" t="s">
        <v>131</v>
      </c>
      <c r="F76" s="35"/>
      <c r="G76" s="35">
        <f t="shared" si="1"/>
        <v>1385885.25</v>
      </c>
      <c r="H76" s="39"/>
      <c r="I76" s="39"/>
      <c r="J76" s="39"/>
      <c r="K76" s="39"/>
      <c r="L76" s="39"/>
      <c r="M76" s="39"/>
      <c r="N76" s="39"/>
      <c r="O76" s="39"/>
      <c r="P76" s="30">
        <v>74</v>
      </c>
      <c r="Q76" s="6"/>
      <c r="R76" s="35">
        <v>0</v>
      </c>
      <c r="S76" s="35">
        <v>81967.23</v>
      </c>
      <c r="T76" s="35">
        <v>10094.24</v>
      </c>
      <c r="U76" s="35">
        <v>297003</v>
      </c>
      <c r="V76" s="35">
        <v>29545.759999999998</v>
      </c>
      <c r="W76" s="35">
        <v>80586.880000000005</v>
      </c>
      <c r="X76" s="35">
        <v>3090.35</v>
      </c>
      <c r="Y76" s="35">
        <v>14528.81</v>
      </c>
      <c r="Z76" s="35">
        <v>7090.44</v>
      </c>
      <c r="AA76" s="35">
        <v>83693.31</v>
      </c>
      <c r="AB76" s="35">
        <v>320214.44</v>
      </c>
      <c r="AC76" s="35">
        <v>215478.36</v>
      </c>
      <c r="AD76" s="35">
        <v>623772.06000000006</v>
      </c>
      <c r="AE76" s="35">
        <v>50086.44</v>
      </c>
      <c r="AF76" s="35">
        <v>103942.68</v>
      </c>
      <c r="AG76" s="35">
        <v>17947.68</v>
      </c>
      <c r="AH76" s="35">
        <v>0</v>
      </c>
      <c r="AI76" s="35">
        <v>13400.01</v>
      </c>
      <c r="AJ76" s="35">
        <v>196071.97</v>
      </c>
      <c r="AK76" s="35">
        <v>67334.070000000007</v>
      </c>
      <c r="AL76" s="35">
        <v>118143.95</v>
      </c>
      <c r="AM76" s="35">
        <v>10075.790000000001</v>
      </c>
      <c r="AN76" s="35">
        <v>10790.42</v>
      </c>
      <c r="AO76" s="35">
        <v>5596.42</v>
      </c>
      <c r="AP76" s="35">
        <v>6003271.8600000003</v>
      </c>
      <c r="AQ76" s="35">
        <v>1385885.25</v>
      </c>
      <c r="AR76" s="35">
        <v>107952.76</v>
      </c>
      <c r="AS76" s="35">
        <v>227863.49</v>
      </c>
      <c r="AT76" s="35">
        <v>35011.69</v>
      </c>
      <c r="AU76" s="35">
        <v>55393.37</v>
      </c>
      <c r="AV76" s="35">
        <v>760997</v>
      </c>
      <c r="AW76" s="35">
        <v>179337.96</v>
      </c>
      <c r="AX76" s="35">
        <v>258516.09</v>
      </c>
      <c r="AY76" s="35">
        <v>454564.16</v>
      </c>
      <c r="AZ76" s="35">
        <v>43437.53</v>
      </c>
      <c r="BA76" s="35">
        <v>219172.03</v>
      </c>
      <c r="BB76" s="35">
        <v>53855.73</v>
      </c>
      <c r="BC76" s="35">
        <v>174683.48</v>
      </c>
      <c r="BD76" s="35">
        <v>14637.75</v>
      </c>
      <c r="BE76" s="35">
        <v>193410.56</v>
      </c>
      <c r="BF76" s="35">
        <v>35689.47</v>
      </c>
      <c r="BG76" s="35">
        <v>200853.11</v>
      </c>
      <c r="BH76" s="35">
        <v>0</v>
      </c>
      <c r="BI76" s="35">
        <v>31163.56</v>
      </c>
      <c r="BJ76" s="35">
        <v>21425.13</v>
      </c>
      <c r="BK76" s="35">
        <v>65023.95</v>
      </c>
      <c r="BL76" s="35">
        <v>0</v>
      </c>
      <c r="BM76" s="35">
        <v>1773621.82</v>
      </c>
      <c r="BN76" s="35">
        <v>0</v>
      </c>
      <c r="BO76" s="35">
        <v>0</v>
      </c>
      <c r="BP76" s="35">
        <v>59011.08</v>
      </c>
      <c r="BQ76" s="35">
        <v>135197.15</v>
      </c>
      <c r="BR76" s="35">
        <v>404081.96</v>
      </c>
      <c r="BS76" s="35">
        <v>45648.49</v>
      </c>
      <c r="BT76" s="39"/>
      <c r="BU76" s="39"/>
      <c r="BV76" s="39"/>
      <c r="BW76" s="39"/>
      <c r="BX76" s="39"/>
      <c r="BY76" s="39"/>
      <c r="BZ76" s="39"/>
      <c r="CA76" s="39"/>
      <c r="CB76" s="39"/>
    </row>
    <row r="77" spans="2:80" ht="12.75" customHeight="1" outlineLevel="1" x14ac:dyDescent="0.3">
      <c r="B77" s="1">
        <v>69</v>
      </c>
      <c r="C77" s="37">
        <v>6210</v>
      </c>
      <c r="D77" s="38">
        <v>65</v>
      </c>
      <c r="E77" s="37" t="s">
        <v>132</v>
      </c>
      <c r="F77" s="35"/>
      <c r="G77" s="35">
        <f t="shared" si="1"/>
        <v>0</v>
      </c>
      <c r="H77" s="39"/>
      <c r="I77" s="39"/>
      <c r="J77" s="39"/>
      <c r="K77" s="39"/>
      <c r="L77" s="39"/>
      <c r="M77" s="39"/>
      <c r="N77" s="39"/>
      <c r="O77" s="39"/>
      <c r="P77" s="30">
        <v>75</v>
      </c>
      <c r="Q77" s="6"/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>
        <v>0</v>
      </c>
      <c r="AP77" s="35">
        <v>0</v>
      </c>
      <c r="AQ77" s="35">
        <v>0</v>
      </c>
      <c r="AR77" s="35">
        <v>0</v>
      </c>
      <c r="AS77" s="35">
        <v>0</v>
      </c>
      <c r="AT77" s="35">
        <v>0</v>
      </c>
      <c r="AU77" s="35">
        <v>0</v>
      </c>
      <c r="AV77" s="35">
        <v>0</v>
      </c>
      <c r="AW77" s="35">
        <v>0</v>
      </c>
      <c r="AX77" s="35">
        <v>0</v>
      </c>
      <c r="AY77" s="35">
        <v>0</v>
      </c>
      <c r="AZ77" s="35">
        <v>0</v>
      </c>
      <c r="BA77" s="35">
        <v>0</v>
      </c>
      <c r="BB77" s="35">
        <v>0</v>
      </c>
      <c r="BC77" s="35">
        <v>0</v>
      </c>
      <c r="BD77" s="35">
        <v>0</v>
      </c>
      <c r="BE77" s="35">
        <v>0</v>
      </c>
      <c r="BF77" s="35">
        <v>0</v>
      </c>
      <c r="BG77" s="35">
        <v>0</v>
      </c>
      <c r="BH77" s="35">
        <v>0</v>
      </c>
      <c r="BI77" s="35">
        <v>0</v>
      </c>
      <c r="BJ77" s="35">
        <v>0</v>
      </c>
      <c r="BK77" s="35">
        <v>0</v>
      </c>
      <c r="BL77" s="35">
        <v>0</v>
      </c>
      <c r="BM77" s="35">
        <v>0</v>
      </c>
      <c r="BN77" s="35">
        <v>0</v>
      </c>
      <c r="BO77" s="35">
        <v>0</v>
      </c>
      <c r="BP77" s="35">
        <v>0</v>
      </c>
      <c r="BQ77" s="35">
        <v>0</v>
      </c>
      <c r="BR77" s="35">
        <v>0</v>
      </c>
      <c r="BS77" s="35">
        <v>0</v>
      </c>
      <c r="BT77" s="39"/>
      <c r="BU77" s="39"/>
      <c r="BV77" s="39"/>
      <c r="BW77" s="39"/>
      <c r="BX77" s="39"/>
      <c r="BY77" s="39"/>
      <c r="BZ77" s="39"/>
      <c r="CA77" s="39"/>
      <c r="CB77" s="39"/>
    </row>
    <row r="78" spans="2:80" ht="12.75" customHeight="1" x14ac:dyDescent="0.3">
      <c r="B78" s="1">
        <v>70</v>
      </c>
      <c r="D78" s="1"/>
      <c r="E78" s="43" t="s">
        <v>133</v>
      </c>
      <c r="F78" s="44"/>
      <c r="G78" s="35">
        <f t="shared" si="1"/>
        <v>1385885.25</v>
      </c>
      <c r="H78" s="45"/>
      <c r="I78" s="45"/>
      <c r="J78" s="45"/>
      <c r="K78" s="45"/>
      <c r="L78" s="45"/>
      <c r="M78" s="45"/>
      <c r="N78" s="45"/>
      <c r="O78" s="39"/>
      <c r="P78" s="30">
        <v>76</v>
      </c>
      <c r="Q78" s="6"/>
      <c r="R78" s="46">
        <v>0</v>
      </c>
      <c r="S78" s="46">
        <v>81967.23</v>
      </c>
      <c r="T78" s="46">
        <v>10094.24</v>
      </c>
      <c r="U78" s="46">
        <v>297003</v>
      </c>
      <c r="V78" s="46">
        <v>29545.759999999998</v>
      </c>
      <c r="W78" s="46">
        <v>80586.880000000005</v>
      </c>
      <c r="X78" s="46">
        <v>3090.35</v>
      </c>
      <c r="Y78" s="46">
        <v>14528.81</v>
      </c>
      <c r="Z78" s="46">
        <v>7090.44</v>
      </c>
      <c r="AA78" s="46">
        <v>83693.31</v>
      </c>
      <c r="AB78" s="46">
        <v>320214.44</v>
      </c>
      <c r="AC78" s="46">
        <v>215478.36</v>
      </c>
      <c r="AD78" s="46">
        <v>623772.06000000006</v>
      </c>
      <c r="AE78" s="46">
        <v>50086.44</v>
      </c>
      <c r="AF78" s="46">
        <v>103942.68</v>
      </c>
      <c r="AG78" s="46">
        <v>17947.68</v>
      </c>
      <c r="AH78" s="46">
        <v>0</v>
      </c>
      <c r="AI78" s="46">
        <v>13400.01</v>
      </c>
      <c r="AJ78" s="46">
        <v>196071.97</v>
      </c>
      <c r="AK78" s="46">
        <v>67334.070000000007</v>
      </c>
      <c r="AL78" s="46">
        <v>118143.95</v>
      </c>
      <c r="AM78" s="46">
        <v>10075.790000000001</v>
      </c>
      <c r="AN78" s="46">
        <v>10790.42</v>
      </c>
      <c r="AO78" s="46">
        <v>5596.42</v>
      </c>
      <c r="AP78" s="46">
        <v>6003271.8600000003</v>
      </c>
      <c r="AQ78" s="46">
        <v>1385885.25</v>
      </c>
      <c r="AR78" s="46">
        <v>107952.76</v>
      </c>
      <c r="AS78" s="46">
        <v>227863.49</v>
      </c>
      <c r="AT78" s="46">
        <v>35011.69</v>
      </c>
      <c r="AU78" s="46">
        <v>55393.37</v>
      </c>
      <c r="AV78" s="46">
        <v>760997</v>
      </c>
      <c r="AW78" s="46">
        <v>179337.96</v>
      </c>
      <c r="AX78" s="46">
        <v>258516.09</v>
      </c>
      <c r="AY78" s="46">
        <v>454564.16</v>
      </c>
      <c r="AZ78" s="46">
        <v>43437.53</v>
      </c>
      <c r="BA78" s="46">
        <v>219172.03</v>
      </c>
      <c r="BB78" s="46">
        <v>53855.73</v>
      </c>
      <c r="BC78" s="46">
        <v>174683.48</v>
      </c>
      <c r="BD78" s="46">
        <v>14637.75</v>
      </c>
      <c r="BE78" s="46">
        <v>193410.56</v>
      </c>
      <c r="BF78" s="46">
        <v>35689.47</v>
      </c>
      <c r="BG78" s="46">
        <v>200853.11</v>
      </c>
      <c r="BH78" s="46">
        <v>0</v>
      </c>
      <c r="BI78" s="46">
        <v>31163.56</v>
      </c>
      <c r="BJ78" s="46">
        <v>21425.13</v>
      </c>
      <c r="BK78" s="46">
        <v>65023.95</v>
      </c>
      <c r="BL78" s="46">
        <v>0</v>
      </c>
      <c r="BM78" s="46">
        <v>1773621.82</v>
      </c>
      <c r="BN78" s="46">
        <v>0</v>
      </c>
      <c r="BO78" s="46">
        <v>0</v>
      </c>
      <c r="BP78" s="46">
        <v>59011.08</v>
      </c>
      <c r="BQ78" s="46">
        <v>135197.15</v>
      </c>
      <c r="BR78" s="46">
        <v>404081.96</v>
      </c>
      <c r="BS78" s="46">
        <v>45648.49</v>
      </c>
      <c r="BT78" s="39"/>
      <c r="BU78" s="39"/>
      <c r="BV78" s="39"/>
      <c r="BW78" s="39"/>
      <c r="BX78" s="45"/>
      <c r="BY78" s="45"/>
      <c r="BZ78" s="45"/>
      <c r="CA78" s="45"/>
      <c r="CB78" s="45"/>
    </row>
    <row r="79" spans="2:80" ht="12.75" customHeight="1" outlineLevel="1" x14ac:dyDescent="0.3">
      <c r="B79" s="1">
        <v>71</v>
      </c>
      <c r="C79" s="37">
        <v>5515</v>
      </c>
      <c r="D79" s="38">
        <v>46</v>
      </c>
      <c r="E79" s="37" t="s">
        <v>134</v>
      </c>
      <c r="F79" s="35"/>
      <c r="G79" s="35">
        <f t="shared" si="1"/>
        <v>0</v>
      </c>
      <c r="H79" s="39"/>
      <c r="I79" s="39"/>
      <c r="J79" s="39"/>
      <c r="K79" s="39"/>
      <c r="L79" s="39"/>
      <c r="M79" s="39"/>
      <c r="N79" s="39"/>
      <c r="O79" s="39"/>
      <c r="P79" s="30">
        <v>77</v>
      </c>
      <c r="Q79" s="6"/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991.12</v>
      </c>
      <c r="AA79" s="35">
        <v>35.01</v>
      </c>
      <c r="AB79" s="35">
        <v>0</v>
      </c>
      <c r="AC79" s="35">
        <v>0</v>
      </c>
      <c r="AD79" s="35">
        <v>0</v>
      </c>
      <c r="AE79" s="35">
        <v>0</v>
      </c>
      <c r="AF79" s="35">
        <v>28586.400000000001</v>
      </c>
      <c r="AG79" s="35">
        <v>4108.5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7135.33</v>
      </c>
      <c r="AN79" s="35">
        <v>0</v>
      </c>
      <c r="AO79" s="35">
        <v>0</v>
      </c>
      <c r="AP79" s="35">
        <v>0</v>
      </c>
      <c r="AQ79" s="35">
        <v>0</v>
      </c>
      <c r="AR79" s="35">
        <v>0</v>
      </c>
      <c r="AS79" s="35">
        <v>0</v>
      </c>
      <c r="AT79" s="35">
        <v>0</v>
      </c>
      <c r="AU79" s="35">
        <v>0</v>
      </c>
      <c r="AV79" s="35">
        <v>0</v>
      </c>
      <c r="AW79" s="35">
        <v>0</v>
      </c>
      <c r="AX79" s="35">
        <v>96708.86</v>
      </c>
      <c r="AY79" s="35">
        <v>0</v>
      </c>
      <c r="AZ79" s="35">
        <v>0</v>
      </c>
      <c r="BA79" s="35">
        <v>0</v>
      </c>
      <c r="BB79" s="35">
        <v>0</v>
      </c>
      <c r="BC79" s="35">
        <v>0</v>
      </c>
      <c r="BD79" s="35">
        <v>0</v>
      </c>
      <c r="BE79" s="35">
        <v>0</v>
      </c>
      <c r="BF79" s="35">
        <v>0</v>
      </c>
      <c r="BG79" s="35">
        <v>0</v>
      </c>
      <c r="BH79" s="35">
        <v>0</v>
      </c>
      <c r="BI79" s="35">
        <v>0</v>
      </c>
      <c r="BJ79" s="35">
        <v>0</v>
      </c>
      <c r="BK79" s="35">
        <v>209308.63</v>
      </c>
      <c r="BL79" s="35">
        <v>0</v>
      </c>
      <c r="BM79" s="35">
        <v>0</v>
      </c>
      <c r="BN79" s="35">
        <v>0</v>
      </c>
      <c r="BO79" s="35">
        <v>6367</v>
      </c>
      <c r="BP79" s="35">
        <v>0</v>
      </c>
      <c r="BQ79" s="35">
        <v>0</v>
      </c>
      <c r="BR79" s="35">
        <v>0</v>
      </c>
      <c r="BS79" s="35">
        <v>0</v>
      </c>
      <c r="BT79" s="39"/>
      <c r="BU79" s="39"/>
      <c r="BV79" s="39"/>
      <c r="BW79" s="39"/>
      <c r="BX79" s="39"/>
      <c r="BY79" s="39"/>
      <c r="BZ79" s="39"/>
      <c r="CA79" s="39"/>
      <c r="CB79" s="39"/>
    </row>
    <row r="80" spans="2:80" ht="12.75" customHeight="1" x14ac:dyDescent="0.3">
      <c r="B80" s="1">
        <v>72</v>
      </c>
      <c r="D80" s="42"/>
      <c r="E80" s="43" t="s">
        <v>135</v>
      </c>
      <c r="F80" s="44"/>
      <c r="G80" s="35">
        <f t="shared" si="1"/>
        <v>0</v>
      </c>
      <c r="H80" s="45"/>
      <c r="I80" s="45"/>
      <c r="J80" s="45"/>
      <c r="K80" s="45"/>
      <c r="L80" s="45"/>
      <c r="M80" s="45"/>
      <c r="N80" s="45"/>
      <c r="O80" s="39"/>
      <c r="P80" s="30">
        <v>78</v>
      </c>
      <c r="Q80" s="6"/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991.12</v>
      </c>
      <c r="AA80" s="46">
        <v>35.01</v>
      </c>
      <c r="AB80" s="46">
        <v>0</v>
      </c>
      <c r="AC80" s="46">
        <v>0</v>
      </c>
      <c r="AD80" s="46">
        <v>0</v>
      </c>
      <c r="AE80" s="46">
        <v>0</v>
      </c>
      <c r="AF80" s="46">
        <v>28586.400000000001</v>
      </c>
      <c r="AG80" s="46">
        <v>4108.5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7135.33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  <c r="AW80" s="46">
        <v>0</v>
      </c>
      <c r="AX80" s="46">
        <v>96708.86</v>
      </c>
      <c r="AY80" s="46">
        <v>0</v>
      </c>
      <c r="AZ80" s="46">
        <v>0</v>
      </c>
      <c r="BA80" s="46">
        <v>0</v>
      </c>
      <c r="BB80" s="46">
        <v>0</v>
      </c>
      <c r="BC80" s="46">
        <v>0</v>
      </c>
      <c r="BD80" s="46">
        <v>0</v>
      </c>
      <c r="BE80" s="46">
        <v>0</v>
      </c>
      <c r="BF80" s="46">
        <v>0</v>
      </c>
      <c r="BG80" s="46">
        <v>0</v>
      </c>
      <c r="BH80" s="46">
        <v>0</v>
      </c>
      <c r="BI80" s="46">
        <v>0</v>
      </c>
      <c r="BJ80" s="46">
        <v>0</v>
      </c>
      <c r="BK80" s="46">
        <v>209308.63</v>
      </c>
      <c r="BL80" s="46">
        <v>0</v>
      </c>
      <c r="BM80" s="46">
        <v>0</v>
      </c>
      <c r="BN80" s="46">
        <v>0</v>
      </c>
      <c r="BO80" s="46">
        <v>6367</v>
      </c>
      <c r="BP80" s="46">
        <v>0</v>
      </c>
      <c r="BQ80" s="46">
        <v>0</v>
      </c>
      <c r="BR80" s="46">
        <v>0</v>
      </c>
      <c r="BS80" s="46">
        <v>0</v>
      </c>
      <c r="BT80" s="39"/>
      <c r="BU80" s="39"/>
      <c r="BV80" s="39"/>
      <c r="BW80" s="39"/>
      <c r="BX80" s="45"/>
      <c r="BY80" s="45"/>
      <c r="BZ80" s="45"/>
      <c r="CA80" s="45"/>
      <c r="CB80" s="45"/>
    </row>
    <row r="81" spans="2:80" ht="12.75" customHeight="1" x14ac:dyDescent="0.3">
      <c r="B81" s="1">
        <v>73</v>
      </c>
      <c r="E81" s="43" t="s">
        <v>136</v>
      </c>
      <c r="F81" s="44"/>
      <c r="G81" s="48">
        <f t="shared" si="1"/>
        <v>108105111.98</v>
      </c>
      <c r="O81" s="1"/>
      <c r="P81" s="30">
        <v>79</v>
      </c>
      <c r="Q81" s="6"/>
      <c r="R81" s="44">
        <v>275553471.30400002</v>
      </c>
      <c r="S81" s="44">
        <v>13796191.23</v>
      </c>
      <c r="T81" s="44">
        <v>1188653.3</v>
      </c>
      <c r="U81" s="44">
        <v>13614901</v>
      </c>
      <c r="V81" s="44">
        <v>23087139.302600004</v>
      </c>
      <c r="W81" s="44">
        <v>10650777.930000002</v>
      </c>
      <c r="X81" s="44">
        <v>2755926.14</v>
      </c>
      <c r="Y81" s="44">
        <v>936003.68</v>
      </c>
      <c r="Z81" s="44">
        <v>789497.0199999999</v>
      </c>
      <c r="AA81" s="44">
        <v>4121911.2559999996</v>
      </c>
      <c r="AB81" s="44">
        <v>46592767.339999996</v>
      </c>
      <c r="AC81" s="44">
        <v>15993375.58</v>
      </c>
      <c r="AD81" s="44">
        <v>28177129.220000003</v>
      </c>
      <c r="AE81" s="44">
        <v>6008319.9800000004</v>
      </c>
      <c r="AF81" s="44">
        <v>8140315.8900000006</v>
      </c>
      <c r="AG81" s="44">
        <v>8601207.1099999994</v>
      </c>
      <c r="AH81" s="44">
        <v>7311301.5099999998</v>
      </c>
      <c r="AI81" s="44">
        <v>2021809.78</v>
      </c>
      <c r="AJ81" s="44">
        <v>16051010.260000002</v>
      </c>
      <c r="AK81" s="44">
        <v>4016312.6199999996</v>
      </c>
      <c r="AL81" s="44">
        <v>7609128.9900000012</v>
      </c>
      <c r="AM81" s="44">
        <v>1276536.8400000001</v>
      </c>
      <c r="AN81" s="44">
        <v>580492.95000000007</v>
      </c>
      <c r="AO81" s="44">
        <v>1520243.63</v>
      </c>
      <c r="AP81" s="44">
        <v>686529155.50999999</v>
      </c>
      <c r="AQ81" s="44">
        <v>108105111.98</v>
      </c>
      <c r="AR81" s="44">
        <v>7967768.9399999995</v>
      </c>
      <c r="AS81" s="44">
        <v>8001855.7999999998</v>
      </c>
      <c r="AT81" s="44">
        <v>3107067.3299999996</v>
      </c>
      <c r="AU81" s="44">
        <v>5756944.1399999997</v>
      </c>
      <c r="AV81" s="44">
        <v>44137276.230000004</v>
      </c>
      <c r="AW81" s="44">
        <v>11721468.040000001</v>
      </c>
      <c r="AX81" s="44">
        <v>14029567.879999999</v>
      </c>
      <c r="AY81" s="44">
        <v>19973523.73</v>
      </c>
      <c r="AZ81" s="44">
        <v>3393104.7499999995</v>
      </c>
      <c r="BA81" s="44">
        <v>8462976.6600000001</v>
      </c>
      <c r="BB81" s="44">
        <v>3207359.4799999995</v>
      </c>
      <c r="BC81" s="44">
        <v>20011804.649999999</v>
      </c>
      <c r="BD81" s="44">
        <v>3634635.9700000007</v>
      </c>
      <c r="BE81" s="44">
        <v>14608276.699999999</v>
      </c>
      <c r="BF81" s="44">
        <v>4073168.94</v>
      </c>
      <c r="BG81" s="44">
        <v>12775277.26</v>
      </c>
      <c r="BH81" s="44">
        <v>1574878.66</v>
      </c>
      <c r="BI81" s="44">
        <v>2720496.58</v>
      </c>
      <c r="BJ81" s="44">
        <v>1554899.4799999995</v>
      </c>
      <c r="BK81" s="44">
        <v>19064250.879999999</v>
      </c>
      <c r="BL81" s="44">
        <v>2846612.13</v>
      </c>
      <c r="BM81" s="44">
        <v>273798049.46999997</v>
      </c>
      <c r="BN81" s="44">
        <v>3443696.5</v>
      </c>
      <c r="BO81" s="44">
        <v>7111430.8300000001</v>
      </c>
      <c r="BP81" s="44">
        <v>2312915.6900000004</v>
      </c>
      <c r="BQ81" s="44">
        <v>6439079.2400000002</v>
      </c>
      <c r="BR81" s="44">
        <v>41470116.149999999</v>
      </c>
      <c r="BS81" s="44">
        <v>32840417.699999999</v>
      </c>
      <c r="BT81" s="39"/>
      <c r="BU81" s="39"/>
      <c r="BV81" s="39"/>
      <c r="BW81" s="39"/>
    </row>
    <row r="82" spans="2:80" ht="12.75" customHeight="1" x14ac:dyDescent="0.3">
      <c r="B82" s="1">
        <v>74</v>
      </c>
      <c r="E82" s="43"/>
      <c r="F82" s="35"/>
      <c r="G82" s="45"/>
      <c r="H82" s="45"/>
      <c r="I82" s="45"/>
      <c r="J82" s="45"/>
      <c r="K82" s="45"/>
      <c r="L82" s="45"/>
      <c r="M82" s="45"/>
      <c r="N82" s="45"/>
      <c r="O82" s="39"/>
      <c r="P82" s="30">
        <v>80</v>
      </c>
      <c r="Q82" s="6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9"/>
      <c r="BU82" s="39"/>
      <c r="BV82" s="39"/>
      <c r="BW82" s="39"/>
      <c r="BX82" s="45"/>
      <c r="BY82" s="45"/>
      <c r="BZ82" s="45"/>
      <c r="CA82" s="45"/>
      <c r="CB82" s="45"/>
    </row>
    <row r="83" spans="2:80" ht="12.75" customHeight="1" x14ac:dyDescent="0.3">
      <c r="B83" s="1">
        <v>75</v>
      </c>
      <c r="C83" s="22" t="s">
        <v>137</v>
      </c>
      <c r="E83" s="1"/>
      <c r="F83" s="35"/>
      <c r="O83" s="1"/>
      <c r="P83" s="30">
        <v>81</v>
      </c>
      <c r="Q83" s="6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9"/>
      <c r="BU83" s="39"/>
      <c r="BV83" s="39"/>
      <c r="BW83" s="39"/>
    </row>
    <row r="84" spans="2:80" ht="12.75" customHeight="1" outlineLevel="1" x14ac:dyDescent="0.3">
      <c r="B84" s="1">
        <v>76</v>
      </c>
      <c r="C84" s="37">
        <v>5014</v>
      </c>
      <c r="E84" s="37">
        <v>5014</v>
      </c>
      <c r="F84" s="35"/>
      <c r="G84" s="48">
        <f t="shared" ref="G84:G88" si="2">HLOOKUP($E$3,$Q$3:$BY$269,P84,FALSE)</f>
        <v>344571.68</v>
      </c>
      <c r="H84" s="32"/>
      <c r="I84" s="32"/>
      <c r="J84" s="32"/>
      <c r="K84" s="32"/>
      <c r="L84" s="32"/>
      <c r="M84" s="32"/>
      <c r="N84" s="32"/>
      <c r="O84" s="35"/>
      <c r="P84" s="30">
        <v>82</v>
      </c>
      <c r="Q84" s="6"/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28701.65</v>
      </c>
      <c r="AC84" s="35">
        <v>0</v>
      </c>
      <c r="AD84" s="35">
        <v>273108.51</v>
      </c>
      <c r="AE84" s="35">
        <v>0</v>
      </c>
      <c r="AF84" s="35">
        <v>0</v>
      </c>
      <c r="AG84" s="35">
        <v>0</v>
      </c>
      <c r="AH84" s="35">
        <v>168854.69</v>
      </c>
      <c r="AI84" s="35">
        <v>47355.41</v>
      </c>
      <c r="AJ84" s="35">
        <v>0</v>
      </c>
      <c r="AK84" s="35">
        <v>11208.52</v>
      </c>
      <c r="AL84" s="35">
        <v>14199.34</v>
      </c>
      <c r="AM84" s="35">
        <v>0</v>
      </c>
      <c r="AN84" s="35">
        <v>0</v>
      </c>
      <c r="AO84" s="35">
        <v>55692.29</v>
      </c>
      <c r="AP84" s="35">
        <v>477108.32</v>
      </c>
      <c r="AQ84" s="35">
        <v>344571.68</v>
      </c>
      <c r="AR84" s="35">
        <v>0</v>
      </c>
      <c r="AS84" s="35">
        <v>0</v>
      </c>
      <c r="AT84" s="35">
        <v>0</v>
      </c>
      <c r="AU84" s="35">
        <v>0</v>
      </c>
      <c r="AV84" s="35">
        <v>0</v>
      </c>
      <c r="AW84" s="35">
        <v>0</v>
      </c>
      <c r="AX84" s="35">
        <v>0</v>
      </c>
      <c r="AY84" s="35">
        <v>4660.63</v>
      </c>
      <c r="AZ84" s="35">
        <v>1015.78</v>
      </c>
      <c r="BA84" s="35">
        <v>0</v>
      </c>
      <c r="BB84" s="35">
        <v>0</v>
      </c>
      <c r="BC84" s="35">
        <v>167622.23000000001</v>
      </c>
      <c r="BD84" s="35">
        <v>0</v>
      </c>
      <c r="BE84" s="35">
        <v>0</v>
      </c>
      <c r="BF84" s="35">
        <v>0</v>
      </c>
      <c r="BG84" s="35">
        <v>21565.4</v>
      </c>
      <c r="BH84" s="35">
        <v>0</v>
      </c>
      <c r="BI84" s="35">
        <v>0</v>
      </c>
      <c r="BJ84" s="35">
        <v>0</v>
      </c>
      <c r="BK84" s="35">
        <v>0</v>
      </c>
      <c r="BL84" s="35">
        <v>0</v>
      </c>
      <c r="BM84" s="35">
        <v>168270.34</v>
      </c>
      <c r="BN84" s="35">
        <v>0</v>
      </c>
      <c r="BO84" s="35">
        <v>0</v>
      </c>
      <c r="BP84" s="35">
        <v>0</v>
      </c>
      <c r="BQ84" s="35">
        <v>0</v>
      </c>
      <c r="BR84" s="35">
        <v>649781.22</v>
      </c>
      <c r="BS84" s="35">
        <v>0</v>
      </c>
      <c r="BT84" s="39"/>
      <c r="BU84" s="39"/>
      <c r="BV84" s="39"/>
      <c r="BW84" s="39"/>
      <c r="BX84" s="32"/>
      <c r="BY84" s="32"/>
      <c r="BZ84" s="32"/>
      <c r="CA84" s="32"/>
      <c r="CB84" s="32"/>
    </row>
    <row r="85" spans="2:80" ht="12.75" customHeight="1" outlineLevel="1" x14ac:dyDescent="0.3">
      <c r="B85" s="1">
        <v>77</v>
      </c>
      <c r="C85" s="37">
        <v>5015</v>
      </c>
      <c r="E85" s="37">
        <v>5015</v>
      </c>
      <c r="F85" s="35"/>
      <c r="G85" s="48">
        <f t="shared" si="2"/>
        <v>73190.710000000006</v>
      </c>
      <c r="H85" s="32"/>
      <c r="I85" s="32"/>
      <c r="J85" s="32"/>
      <c r="K85" s="32"/>
      <c r="L85" s="32"/>
      <c r="M85" s="32"/>
      <c r="N85" s="32"/>
      <c r="O85" s="35"/>
      <c r="P85" s="30">
        <v>83</v>
      </c>
      <c r="Q85" s="6"/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127497.53</v>
      </c>
      <c r="AC85" s="35">
        <v>0</v>
      </c>
      <c r="AD85" s="35">
        <v>21105.599999999999</v>
      </c>
      <c r="AE85" s="35">
        <v>0</v>
      </c>
      <c r="AF85" s="35">
        <v>0</v>
      </c>
      <c r="AG85" s="35">
        <v>0</v>
      </c>
      <c r="AH85" s="35">
        <v>59303.93</v>
      </c>
      <c r="AI85" s="35">
        <v>20329.63</v>
      </c>
      <c r="AJ85" s="35">
        <v>0</v>
      </c>
      <c r="AK85" s="35">
        <v>79043.520000000004</v>
      </c>
      <c r="AL85" s="35">
        <v>18067.18</v>
      </c>
      <c r="AM85" s="35">
        <v>0</v>
      </c>
      <c r="AN85" s="35">
        <v>0</v>
      </c>
      <c r="AO85" s="35">
        <v>15581.57</v>
      </c>
      <c r="AP85" s="35">
        <v>125952.69</v>
      </c>
      <c r="AQ85" s="35">
        <v>73190.710000000006</v>
      </c>
      <c r="AR85" s="35">
        <v>0</v>
      </c>
      <c r="AS85" s="35">
        <v>0</v>
      </c>
      <c r="AT85" s="35">
        <v>0</v>
      </c>
      <c r="AU85" s="35">
        <v>0</v>
      </c>
      <c r="AV85" s="35">
        <v>0</v>
      </c>
      <c r="AW85" s="35">
        <v>0</v>
      </c>
      <c r="AX85" s="35">
        <v>0</v>
      </c>
      <c r="AY85" s="35">
        <v>137899.24</v>
      </c>
      <c r="AZ85" s="35">
        <v>810.61</v>
      </c>
      <c r="BA85" s="35">
        <v>0</v>
      </c>
      <c r="BB85" s="35">
        <v>0</v>
      </c>
      <c r="BC85" s="35">
        <v>61045.77</v>
      </c>
      <c r="BD85" s="35">
        <v>0</v>
      </c>
      <c r="BE85" s="35">
        <v>0</v>
      </c>
      <c r="BF85" s="35">
        <v>0</v>
      </c>
      <c r="BG85" s="35">
        <v>12780.25</v>
      </c>
      <c r="BH85" s="35">
        <v>0</v>
      </c>
      <c r="BI85" s="35">
        <v>0</v>
      </c>
      <c r="BJ85" s="35">
        <v>0</v>
      </c>
      <c r="BK85" s="35">
        <v>4642.5200000000004</v>
      </c>
      <c r="BL85" s="35">
        <v>0</v>
      </c>
      <c r="BM85" s="35">
        <v>34137.35</v>
      </c>
      <c r="BN85" s="35">
        <v>0</v>
      </c>
      <c r="BO85" s="35">
        <v>0</v>
      </c>
      <c r="BP85" s="35">
        <v>0</v>
      </c>
      <c r="BQ85" s="35">
        <v>0</v>
      </c>
      <c r="BR85" s="35">
        <v>718191.43</v>
      </c>
      <c r="BS85" s="35">
        <v>295107.28000000003</v>
      </c>
      <c r="BT85" s="39"/>
      <c r="BU85" s="39"/>
      <c r="BV85" s="39"/>
      <c r="BW85" s="39"/>
      <c r="BX85" s="32"/>
      <c r="BY85" s="32"/>
      <c r="BZ85" s="32"/>
      <c r="CA85" s="32"/>
      <c r="CB85" s="32"/>
    </row>
    <row r="86" spans="2:80" ht="12.75" customHeight="1" outlineLevel="1" x14ac:dyDescent="0.3">
      <c r="B86" s="1">
        <v>78</v>
      </c>
      <c r="C86" s="37">
        <v>5112</v>
      </c>
      <c r="E86" s="37">
        <v>5112</v>
      </c>
      <c r="F86" s="35"/>
      <c r="G86" s="48">
        <f t="shared" si="2"/>
        <v>925407.99</v>
      </c>
      <c r="H86" s="32"/>
      <c r="I86" s="32"/>
      <c r="J86" s="32"/>
      <c r="K86" s="32"/>
      <c r="L86" s="32"/>
      <c r="M86" s="32"/>
      <c r="N86" s="32"/>
      <c r="O86" s="35"/>
      <c r="P86" s="30">
        <v>84</v>
      </c>
      <c r="Q86" s="6"/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3476.38</v>
      </c>
      <c r="AC86" s="35">
        <v>0</v>
      </c>
      <c r="AD86" s="35">
        <v>435074.42</v>
      </c>
      <c r="AE86" s="35">
        <v>0</v>
      </c>
      <c r="AF86" s="35">
        <v>0</v>
      </c>
      <c r="AG86" s="35">
        <v>0</v>
      </c>
      <c r="AH86" s="35">
        <v>77604.789999999994</v>
      </c>
      <c r="AI86" s="35">
        <v>54923.95</v>
      </c>
      <c r="AJ86" s="35">
        <v>0</v>
      </c>
      <c r="AK86" s="35">
        <v>36916.800000000003</v>
      </c>
      <c r="AL86" s="35">
        <v>0</v>
      </c>
      <c r="AM86" s="35">
        <v>0</v>
      </c>
      <c r="AN86" s="35">
        <v>0</v>
      </c>
      <c r="AO86" s="35">
        <v>0</v>
      </c>
      <c r="AP86" s="35">
        <v>1302237.6100000001</v>
      </c>
      <c r="AQ86" s="35">
        <v>925407.99</v>
      </c>
      <c r="AR86" s="35">
        <v>0</v>
      </c>
      <c r="AS86" s="35">
        <v>0</v>
      </c>
      <c r="AT86" s="35">
        <v>0</v>
      </c>
      <c r="AU86" s="35">
        <v>0</v>
      </c>
      <c r="AV86" s="35">
        <v>0</v>
      </c>
      <c r="AW86" s="35">
        <v>0</v>
      </c>
      <c r="AX86" s="35">
        <v>0</v>
      </c>
      <c r="AY86" s="35">
        <v>4922.16</v>
      </c>
      <c r="AZ86" s="35">
        <v>24214.71</v>
      </c>
      <c r="BA86" s="35">
        <v>0</v>
      </c>
      <c r="BB86" s="35">
        <v>0</v>
      </c>
      <c r="BC86" s="35">
        <v>173819.42</v>
      </c>
      <c r="BD86" s="35">
        <v>0</v>
      </c>
      <c r="BE86" s="35">
        <v>0</v>
      </c>
      <c r="BF86" s="35">
        <v>0</v>
      </c>
      <c r="BG86" s="35">
        <v>112744.25</v>
      </c>
      <c r="BH86" s="35">
        <v>0</v>
      </c>
      <c r="BI86" s="35">
        <v>0</v>
      </c>
      <c r="BJ86" s="35">
        <v>0</v>
      </c>
      <c r="BK86" s="35">
        <v>6294.61</v>
      </c>
      <c r="BL86" s="35">
        <v>0</v>
      </c>
      <c r="BM86" s="35">
        <v>1040806.54</v>
      </c>
      <c r="BN86" s="35">
        <v>0</v>
      </c>
      <c r="BO86" s="35">
        <v>0</v>
      </c>
      <c r="BP86" s="35">
        <v>0</v>
      </c>
      <c r="BQ86" s="35">
        <v>0</v>
      </c>
      <c r="BR86" s="35">
        <v>820343.89</v>
      </c>
      <c r="BS86" s="35">
        <v>6633.9</v>
      </c>
      <c r="BT86" s="39"/>
      <c r="BU86" s="39"/>
      <c r="BV86" s="39"/>
      <c r="BW86" s="39"/>
      <c r="BX86" s="32"/>
      <c r="BY86" s="32"/>
      <c r="BZ86" s="32"/>
      <c r="CA86" s="32"/>
      <c r="CB86" s="32"/>
    </row>
    <row r="87" spans="2:80" ht="12.75" customHeight="1" x14ac:dyDescent="0.3">
      <c r="B87" s="1">
        <v>79</v>
      </c>
      <c r="E87" s="37" t="s">
        <v>138</v>
      </c>
      <c r="F87" s="35"/>
      <c r="G87" s="48">
        <f t="shared" si="2"/>
        <v>1343170.38</v>
      </c>
      <c r="H87" s="32"/>
      <c r="I87" s="32"/>
      <c r="J87" s="32"/>
      <c r="K87" s="32"/>
      <c r="L87" s="32"/>
      <c r="M87" s="32"/>
      <c r="N87" s="32"/>
      <c r="O87" s="35"/>
      <c r="P87" s="30">
        <v>85</v>
      </c>
      <c r="Q87" s="6"/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2">
        <v>0</v>
      </c>
      <c r="AB87" s="32">
        <v>159675.56</v>
      </c>
      <c r="AC87" s="32">
        <v>0</v>
      </c>
      <c r="AD87" s="32">
        <v>729288.53</v>
      </c>
      <c r="AE87" s="32">
        <v>0</v>
      </c>
      <c r="AF87" s="32">
        <v>0</v>
      </c>
      <c r="AG87" s="32">
        <v>0</v>
      </c>
      <c r="AH87" s="32">
        <v>305763.40999999997</v>
      </c>
      <c r="AI87" s="32">
        <v>122608.99</v>
      </c>
      <c r="AJ87" s="32">
        <v>0</v>
      </c>
      <c r="AK87" s="32">
        <v>127168.84000000001</v>
      </c>
      <c r="AL87" s="32">
        <v>32266.52</v>
      </c>
      <c r="AM87" s="32">
        <v>0</v>
      </c>
      <c r="AN87" s="32">
        <v>0</v>
      </c>
      <c r="AO87" s="32">
        <v>71273.86</v>
      </c>
      <c r="AP87" s="32">
        <v>1905298.62</v>
      </c>
      <c r="AQ87" s="32">
        <v>1343170.38</v>
      </c>
      <c r="AR87" s="32">
        <v>0</v>
      </c>
      <c r="AS87" s="32">
        <v>0</v>
      </c>
      <c r="AT87" s="32">
        <v>0</v>
      </c>
      <c r="AU87" s="32">
        <v>0</v>
      </c>
      <c r="AV87" s="32">
        <v>0</v>
      </c>
      <c r="AW87" s="32">
        <v>0</v>
      </c>
      <c r="AX87" s="32">
        <v>0</v>
      </c>
      <c r="AY87" s="32">
        <v>147482.03</v>
      </c>
      <c r="AZ87" s="32">
        <v>26041.1</v>
      </c>
      <c r="BA87" s="32">
        <v>0</v>
      </c>
      <c r="BB87" s="32">
        <v>0</v>
      </c>
      <c r="BC87" s="32">
        <v>402487.42000000004</v>
      </c>
      <c r="BD87" s="32">
        <v>0</v>
      </c>
      <c r="BE87" s="32">
        <v>0</v>
      </c>
      <c r="BF87" s="32">
        <v>0</v>
      </c>
      <c r="BG87" s="32">
        <v>147089.9</v>
      </c>
      <c r="BH87" s="32">
        <v>0</v>
      </c>
      <c r="BI87" s="32">
        <v>0</v>
      </c>
      <c r="BJ87" s="32">
        <v>0</v>
      </c>
      <c r="BK87" s="32">
        <v>10937.130000000001</v>
      </c>
      <c r="BL87" s="32">
        <v>0</v>
      </c>
      <c r="BM87" s="32">
        <v>1243214.23</v>
      </c>
      <c r="BN87" s="32">
        <v>0</v>
      </c>
      <c r="BO87" s="32">
        <v>0</v>
      </c>
      <c r="BP87" s="32">
        <v>0</v>
      </c>
      <c r="BQ87" s="32">
        <v>0</v>
      </c>
      <c r="BR87" s="32">
        <v>2188316.54</v>
      </c>
      <c r="BS87" s="32">
        <v>301741.18000000005</v>
      </c>
      <c r="BT87" s="39"/>
      <c r="BU87" s="39"/>
      <c r="BV87" s="39"/>
      <c r="BW87" s="39"/>
      <c r="BX87" s="32"/>
      <c r="BY87" s="32"/>
      <c r="BZ87" s="32"/>
      <c r="CA87" s="32"/>
      <c r="CB87" s="32"/>
    </row>
    <row r="88" spans="2:80" ht="12.75" customHeight="1" x14ac:dyDescent="0.3">
      <c r="B88" s="1">
        <v>80</v>
      </c>
      <c r="E88" s="37" t="s">
        <v>139</v>
      </c>
      <c r="F88" s="35"/>
      <c r="G88" s="48">
        <f t="shared" si="2"/>
        <v>126267.3545</v>
      </c>
      <c r="H88" s="32"/>
      <c r="I88" s="32"/>
      <c r="J88" s="32"/>
      <c r="K88" s="32"/>
      <c r="L88" s="32"/>
      <c r="M88" s="32"/>
      <c r="N88" s="32"/>
      <c r="O88" s="35"/>
      <c r="P88" s="30">
        <v>86</v>
      </c>
      <c r="Q88" s="6"/>
      <c r="R88" s="32">
        <v>187243.35999999996</v>
      </c>
      <c r="S88" s="32">
        <v>0</v>
      </c>
      <c r="T88" s="32">
        <v>0</v>
      </c>
      <c r="U88" s="32">
        <v>69863.920000000013</v>
      </c>
      <c r="V88" s="32">
        <v>0</v>
      </c>
      <c r="W88" s="32">
        <v>4560.3100000000004</v>
      </c>
      <c r="X88" s="32">
        <v>48800.340000000004</v>
      </c>
      <c r="Y88" s="32">
        <v>0</v>
      </c>
      <c r="Z88" s="32">
        <v>4977.9000000000005</v>
      </c>
      <c r="AA88" s="32">
        <v>30423.730000000007</v>
      </c>
      <c r="AB88" s="32">
        <v>354612.62</v>
      </c>
      <c r="AC88" s="32">
        <v>189278.46</v>
      </c>
      <c r="AD88" s="32">
        <v>0</v>
      </c>
      <c r="AE88" s="32">
        <v>59995.970000000016</v>
      </c>
      <c r="AF88" s="32">
        <v>38396.899999999994</v>
      </c>
      <c r="AG88" s="32">
        <v>23510.650000000005</v>
      </c>
      <c r="AH88" s="32">
        <v>40965.719999999994</v>
      </c>
      <c r="AI88" s="32">
        <v>0</v>
      </c>
      <c r="AJ88" s="32">
        <v>51885.189999999988</v>
      </c>
      <c r="AK88" s="32">
        <v>0</v>
      </c>
      <c r="AL88" s="32">
        <v>0</v>
      </c>
      <c r="AM88" s="32">
        <v>9955.8000000000011</v>
      </c>
      <c r="AN88" s="32">
        <v>98879.010000000009</v>
      </c>
      <c r="AO88" s="32">
        <v>4977.9000000000005</v>
      </c>
      <c r="AP88" s="32">
        <v>0</v>
      </c>
      <c r="AQ88" s="32">
        <v>126267.3545</v>
      </c>
      <c r="AR88" s="32">
        <v>121164.84</v>
      </c>
      <c r="AS88" s="32">
        <v>0</v>
      </c>
      <c r="AT88" s="32">
        <v>0</v>
      </c>
      <c r="AU88" s="32">
        <v>329018.41999999987</v>
      </c>
      <c r="AV88" s="32">
        <v>20804.300000000003</v>
      </c>
      <c r="AW88" s="32">
        <v>0</v>
      </c>
      <c r="AX88" s="32">
        <v>70095.73000000001</v>
      </c>
      <c r="AY88" s="32">
        <v>116650.2</v>
      </c>
      <c r="AZ88" s="32">
        <v>0</v>
      </c>
      <c r="BA88" s="32">
        <v>109985.25049999999</v>
      </c>
      <c r="BB88" s="32">
        <v>96683.310000000012</v>
      </c>
      <c r="BC88" s="32">
        <v>0</v>
      </c>
      <c r="BD88" s="32">
        <v>52719.380000000005</v>
      </c>
      <c r="BE88" s="32">
        <v>0</v>
      </c>
      <c r="BF88" s="32">
        <v>81072.360000000015</v>
      </c>
      <c r="BG88" s="32">
        <v>0</v>
      </c>
      <c r="BH88" s="32">
        <v>14933.700000000003</v>
      </c>
      <c r="BI88" s="32">
        <v>43350.460000000006</v>
      </c>
      <c r="BJ88" s="32">
        <v>9955.8000000000011</v>
      </c>
      <c r="BK88" s="32">
        <v>0</v>
      </c>
      <c r="BL88" s="32">
        <v>0</v>
      </c>
      <c r="BM88" s="32">
        <v>0</v>
      </c>
      <c r="BN88" s="32">
        <v>17803.349999999999</v>
      </c>
      <c r="BO88" s="32">
        <v>0</v>
      </c>
      <c r="BP88" s="32">
        <v>7155.3999999999987</v>
      </c>
      <c r="BQ88" s="32">
        <v>108945.4</v>
      </c>
      <c r="BR88" s="32">
        <v>10464.560000000005</v>
      </c>
      <c r="BS88" s="32">
        <v>0</v>
      </c>
      <c r="BT88" s="39"/>
      <c r="BU88" s="39"/>
      <c r="BV88" s="39"/>
      <c r="BW88" s="39"/>
      <c r="BX88" s="32"/>
      <c r="BY88" s="32"/>
      <c r="BZ88" s="32"/>
      <c r="CA88" s="32"/>
      <c r="CB88" s="32"/>
    </row>
    <row r="89" spans="2:80" ht="12.75" customHeight="1" x14ac:dyDescent="0.3">
      <c r="B89" s="1">
        <v>81</v>
      </c>
      <c r="E89" s="37" t="s">
        <v>140</v>
      </c>
      <c r="F89" s="35"/>
      <c r="G89" s="48">
        <f>HLOOKUP($E$3,$Q$3:$BY$269,P89,FALSE)-'Model Inputs'!G116</f>
        <v>106888208.9545</v>
      </c>
      <c r="H89" s="49">
        <f>'Model Inputs'!H31</f>
        <v>107226007.91500001</v>
      </c>
      <c r="I89" s="50">
        <f>'Model Inputs'!I31</f>
        <v>110223515.3545</v>
      </c>
      <c r="J89" s="50">
        <f>'Model Inputs'!J31</f>
        <v>131739170.3545</v>
      </c>
      <c r="K89" s="50">
        <f>'Model Inputs'!K31</f>
        <v>135161107.3545</v>
      </c>
      <c r="L89" s="50">
        <f>'Model Inputs'!L31</f>
        <v>138672012.3545</v>
      </c>
      <c r="M89" s="50">
        <f>'Model Inputs'!M31</f>
        <v>142274200.3545</v>
      </c>
      <c r="N89" s="50">
        <f>'Model Inputs'!N31</f>
        <v>145970046.3545</v>
      </c>
      <c r="O89" s="35">
        <v>11</v>
      </c>
      <c r="P89" s="30">
        <v>87</v>
      </c>
      <c r="Q89" s="6"/>
      <c r="R89" s="44">
        <v>275740714.66400003</v>
      </c>
      <c r="S89" s="44">
        <v>13796191.23</v>
      </c>
      <c r="T89" s="44">
        <v>1188653.3</v>
      </c>
      <c r="U89" s="44">
        <v>13684764.92</v>
      </c>
      <c r="V89" s="44">
        <v>23087139.302600004</v>
      </c>
      <c r="W89" s="44">
        <v>10655338.240000002</v>
      </c>
      <c r="X89" s="44">
        <v>2804726.48</v>
      </c>
      <c r="Y89" s="44">
        <v>936003.68</v>
      </c>
      <c r="Z89" s="44">
        <v>794474.91999999993</v>
      </c>
      <c r="AA89" s="44">
        <v>4152334.9859999996</v>
      </c>
      <c r="AB89" s="44">
        <v>46787704.399999991</v>
      </c>
      <c r="AC89" s="44">
        <v>16182654.040000001</v>
      </c>
      <c r="AD89" s="44">
        <v>27447840.690000001</v>
      </c>
      <c r="AE89" s="44">
        <v>6068315.9500000002</v>
      </c>
      <c r="AF89" s="44">
        <v>8178712.790000001</v>
      </c>
      <c r="AG89" s="44">
        <v>8624717.7599999998</v>
      </c>
      <c r="AH89" s="44">
        <v>7046503.8199999994</v>
      </c>
      <c r="AI89" s="44">
        <v>1899200.79</v>
      </c>
      <c r="AJ89" s="44">
        <v>16102895.450000001</v>
      </c>
      <c r="AK89" s="44">
        <v>3889143.78</v>
      </c>
      <c r="AL89" s="44">
        <v>7576862.4700000016</v>
      </c>
      <c r="AM89" s="44">
        <v>1286492.6400000001</v>
      </c>
      <c r="AN89" s="44">
        <v>679371.96000000008</v>
      </c>
      <c r="AO89" s="44">
        <v>1453947.6699999997</v>
      </c>
      <c r="AP89" s="44">
        <v>684623856.88999999</v>
      </c>
      <c r="AQ89" s="44">
        <v>106888208.9545</v>
      </c>
      <c r="AR89" s="44">
        <v>8088933.7799999993</v>
      </c>
      <c r="AS89" s="44">
        <v>8001855.7999999998</v>
      </c>
      <c r="AT89" s="44">
        <v>3107067.3299999996</v>
      </c>
      <c r="AU89" s="44">
        <v>6085962.5599999996</v>
      </c>
      <c r="AV89" s="44">
        <v>44158080.530000001</v>
      </c>
      <c r="AW89" s="44">
        <v>11721468.040000001</v>
      </c>
      <c r="AX89" s="44">
        <v>14099663.609999999</v>
      </c>
      <c r="AY89" s="44">
        <v>19942691.899999999</v>
      </c>
      <c r="AZ89" s="44">
        <v>3367063.6499999994</v>
      </c>
      <c r="BA89" s="44">
        <v>8572961.9104999993</v>
      </c>
      <c r="BB89" s="44">
        <v>3304042.7899999996</v>
      </c>
      <c r="BC89" s="44">
        <v>19609317.229999997</v>
      </c>
      <c r="BD89" s="44">
        <v>3687355.3500000006</v>
      </c>
      <c r="BE89" s="44">
        <v>14608276.699999999</v>
      </c>
      <c r="BF89" s="44">
        <v>4154241.3</v>
      </c>
      <c r="BG89" s="44">
        <v>12628187.359999999</v>
      </c>
      <c r="BH89" s="44">
        <v>1589812.3599999999</v>
      </c>
      <c r="BI89" s="44">
        <v>2763847.04</v>
      </c>
      <c r="BJ89" s="44">
        <v>1564855.2799999996</v>
      </c>
      <c r="BK89" s="44">
        <v>19053313.75</v>
      </c>
      <c r="BL89" s="44">
        <v>2846612.13</v>
      </c>
      <c r="BM89" s="44">
        <v>272554835.23999995</v>
      </c>
      <c r="BN89" s="44">
        <v>3461499.85</v>
      </c>
      <c r="BO89" s="44">
        <v>7111430.8300000001</v>
      </c>
      <c r="BP89" s="44">
        <v>2320071.0900000003</v>
      </c>
      <c r="BQ89" s="44">
        <v>6548024.6400000006</v>
      </c>
      <c r="BR89" s="44">
        <v>39292264.170000002</v>
      </c>
      <c r="BS89" s="44">
        <v>32538676.52</v>
      </c>
      <c r="BT89" s="39"/>
      <c r="BU89" s="39"/>
      <c r="BV89" s="39"/>
      <c r="BW89" s="39"/>
      <c r="BX89" s="45"/>
      <c r="BY89" s="45"/>
      <c r="BZ89" s="45"/>
      <c r="CA89" s="45"/>
      <c r="CB89" s="45"/>
    </row>
    <row r="90" spans="2:80" ht="12.75" customHeight="1" x14ac:dyDescent="0.3">
      <c r="B90" s="1">
        <v>82</v>
      </c>
      <c r="E90" s="1"/>
      <c r="O90" s="1"/>
      <c r="P90" s="30">
        <v>88</v>
      </c>
      <c r="Q90" s="6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9"/>
      <c r="BU90" s="39"/>
      <c r="BV90" s="39"/>
      <c r="BW90" s="39"/>
    </row>
    <row r="91" spans="2:80" ht="12.75" customHeight="1" x14ac:dyDescent="0.3">
      <c r="B91" s="1">
        <v>83</v>
      </c>
      <c r="C91" s="22" t="s">
        <v>141</v>
      </c>
      <c r="D91" s="22"/>
      <c r="E91" s="1"/>
      <c r="O91" s="1"/>
      <c r="P91" s="30">
        <v>89</v>
      </c>
      <c r="Q91" s="6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9"/>
      <c r="BU91" s="39"/>
      <c r="BV91" s="39"/>
      <c r="BW91" s="39"/>
    </row>
    <row r="92" spans="2:80" ht="12.75" customHeight="1" x14ac:dyDescent="0.3">
      <c r="B92" s="1">
        <v>84</v>
      </c>
      <c r="E92" s="37" t="s">
        <v>142</v>
      </c>
      <c r="F92" s="35"/>
      <c r="G92" s="48">
        <f t="shared" ref="G92:G93" si="3">HLOOKUP($E$3,$Q$3:$BY$269,P92,FALSE)</f>
        <v>125046436.67</v>
      </c>
      <c r="H92" s="49">
        <f>'Model Inputs'!H9</f>
        <v>167962686</v>
      </c>
      <c r="I92" s="50">
        <f>'Model Inputs'!I9</f>
        <v>168366147</v>
      </c>
      <c r="J92" s="50">
        <f>'Model Inputs'!J9</f>
        <v>221293576</v>
      </c>
      <c r="K92" s="50">
        <f>'Model Inputs'!K9</f>
        <v>332141989</v>
      </c>
      <c r="L92" s="50">
        <f>'Model Inputs'!L9</f>
        <v>311337828</v>
      </c>
      <c r="M92" s="50">
        <f>'Model Inputs'!M9</f>
        <v>224568017</v>
      </c>
      <c r="N92" s="50">
        <f>'Model Inputs'!N9</f>
        <v>227739272</v>
      </c>
      <c r="O92" s="35">
        <v>1</v>
      </c>
      <c r="P92" s="30">
        <v>90</v>
      </c>
      <c r="Q92" s="6"/>
      <c r="R92" s="32">
        <v>545878566.24000001</v>
      </c>
      <c r="S92" s="32">
        <v>19646000</v>
      </c>
      <c r="T92" s="32">
        <v>191676.82</v>
      </c>
      <c r="U92" s="32">
        <v>11677408</v>
      </c>
      <c r="V92" s="32">
        <v>32206316.489999998</v>
      </c>
      <c r="W92" s="32">
        <v>18180000</v>
      </c>
      <c r="X92" s="32">
        <v>1191026.54</v>
      </c>
      <c r="Y92" s="32">
        <v>128148.71</v>
      </c>
      <c r="Z92" s="32">
        <v>352800.04</v>
      </c>
      <c r="AA92" s="32">
        <v>2604036.33</v>
      </c>
      <c r="AB92" s="32">
        <v>58219799.200000003</v>
      </c>
      <c r="AC92" s="32">
        <v>17801025.390000001</v>
      </c>
      <c r="AD92" s="32">
        <v>21597883.960000001</v>
      </c>
      <c r="AE92" s="32">
        <v>4360173.83</v>
      </c>
      <c r="AF92" s="32">
        <v>7221247</v>
      </c>
      <c r="AG92" s="32">
        <v>10992805.810000001</v>
      </c>
      <c r="AH92" s="32">
        <v>5340324.13</v>
      </c>
      <c r="AI92" s="32">
        <v>755945.88</v>
      </c>
      <c r="AJ92" s="32">
        <v>9229524.8300000001</v>
      </c>
      <c r="AK92" s="32">
        <v>3000906.85</v>
      </c>
      <c r="AL92" s="32">
        <v>11554687</v>
      </c>
      <c r="AM92" s="32">
        <v>251011.75</v>
      </c>
      <c r="AN92" s="32">
        <v>90543.86</v>
      </c>
      <c r="AO92" s="32">
        <v>539130.51</v>
      </c>
      <c r="AP92" s="32">
        <v>1076609437.46</v>
      </c>
      <c r="AQ92" s="32">
        <v>125046436.67</v>
      </c>
      <c r="AR92" s="32">
        <v>21603799</v>
      </c>
      <c r="AS92" s="32">
        <v>3620109.3</v>
      </c>
      <c r="AT92" s="32">
        <v>5894441.4900000002</v>
      </c>
      <c r="AU92" s="32">
        <v>5000963.7699999996</v>
      </c>
      <c r="AV92" s="32">
        <v>40402310.520000003</v>
      </c>
      <c r="AW92" s="32">
        <v>14377753</v>
      </c>
      <c r="AX92" s="32">
        <v>7728618</v>
      </c>
      <c r="AY92" s="32">
        <v>18893459.84</v>
      </c>
      <c r="AZ92" s="32">
        <v>4394531.1399999997</v>
      </c>
      <c r="BA92" s="32">
        <v>9601873.2599999998</v>
      </c>
      <c r="BB92" s="32">
        <v>349082</v>
      </c>
      <c r="BC92" s="32">
        <v>34582494.109999999</v>
      </c>
      <c r="BD92" s="32">
        <v>2516929.98</v>
      </c>
      <c r="BE92" s="32">
        <v>22188832</v>
      </c>
      <c r="BF92" s="32">
        <v>2162652.9300000002</v>
      </c>
      <c r="BG92" s="32">
        <v>50079667.490000002</v>
      </c>
      <c r="BH92" s="32">
        <v>1346826.57</v>
      </c>
      <c r="BI92" s="32">
        <v>954619</v>
      </c>
      <c r="BJ92" s="32">
        <v>388538.49</v>
      </c>
      <c r="BK92" s="32">
        <v>18155174</v>
      </c>
      <c r="BL92" s="32">
        <v>2607912.73</v>
      </c>
      <c r="BM92" s="32">
        <v>690526526</v>
      </c>
      <c r="BN92" s="32">
        <v>5071281</v>
      </c>
      <c r="BO92" s="32">
        <v>4824776.1399999997</v>
      </c>
      <c r="BP92" s="32">
        <v>1740620.34</v>
      </c>
      <c r="BQ92" s="32">
        <v>8295212</v>
      </c>
      <c r="BR92" s="32">
        <v>49429070.210000001</v>
      </c>
      <c r="BS92" s="32">
        <v>37894648.579999998</v>
      </c>
      <c r="BT92" s="39"/>
      <c r="BU92" s="39"/>
      <c r="BV92" s="39"/>
      <c r="BW92" s="39"/>
      <c r="BX92" s="32"/>
      <c r="BY92" s="32"/>
      <c r="BZ92" s="32"/>
      <c r="CA92" s="32"/>
      <c r="CB92" s="32"/>
    </row>
    <row r="93" spans="2:80" ht="12.75" customHeight="1" x14ac:dyDescent="0.3">
      <c r="B93" s="1">
        <v>85</v>
      </c>
      <c r="E93" s="37" t="s">
        <v>143</v>
      </c>
      <c r="F93" s="35"/>
      <c r="G93" s="48">
        <f t="shared" si="3"/>
        <v>2202309.0299999998</v>
      </c>
      <c r="H93" s="49">
        <f>'Model Inputs'!H10</f>
        <v>1804867</v>
      </c>
      <c r="I93" s="50">
        <f>'Model Inputs'!I10</f>
        <v>6395708</v>
      </c>
      <c r="J93" s="50">
        <f>'Model Inputs'!J10</f>
        <v>22854286</v>
      </c>
      <c r="K93" s="50">
        <f>'Model Inputs'!K10</f>
        <v>77210538</v>
      </c>
      <c r="L93" s="50">
        <f>'Model Inputs'!L10</f>
        <v>49240452</v>
      </c>
      <c r="M93" s="50">
        <f>'Model Inputs'!M10</f>
        <v>15682293</v>
      </c>
      <c r="N93" s="50">
        <f>'Model Inputs'!N10</f>
        <v>857959</v>
      </c>
      <c r="O93" s="35">
        <v>2</v>
      </c>
      <c r="P93" s="30">
        <v>91</v>
      </c>
      <c r="Q93" s="6"/>
      <c r="R93" s="32">
        <v>5397506.3300000001</v>
      </c>
      <c r="S93" s="32">
        <v>0</v>
      </c>
      <c r="T93" s="32">
        <v>0</v>
      </c>
      <c r="U93" s="32">
        <v>0</v>
      </c>
      <c r="V93" s="32">
        <v>0</v>
      </c>
      <c r="W93" s="32">
        <v>0</v>
      </c>
      <c r="X93" s="32">
        <v>0</v>
      </c>
      <c r="Y93" s="32">
        <v>0</v>
      </c>
      <c r="Z93" s="32">
        <v>0</v>
      </c>
      <c r="AA93" s="32">
        <v>0</v>
      </c>
      <c r="AB93" s="32">
        <v>0</v>
      </c>
      <c r="AC93" s="32">
        <v>0</v>
      </c>
      <c r="AD93" s="32">
        <v>346812.75</v>
      </c>
      <c r="AE93" s="32">
        <v>0</v>
      </c>
      <c r="AF93" s="32">
        <v>0</v>
      </c>
      <c r="AG93" s="32">
        <v>0</v>
      </c>
      <c r="AH93" s="32">
        <v>212042.5</v>
      </c>
      <c r="AI93" s="32">
        <v>137711.87</v>
      </c>
      <c r="AJ93" s="32">
        <v>0</v>
      </c>
      <c r="AK93" s="32">
        <v>0</v>
      </c>
      <c r="AL93" s="32">
        <v>2336710</v>
      </c>
      <c r="AM93" s="32">
        <v>0</v>
      </c>
      <c r="AN93" s="32">
        <v>0</v>
      </c>
      <c r="AO93" s="32">
        <v>12153</v>
      </c>
      <c r="AP93" s="32">
        <v>182043.39</v>
      </c>
      <c r="AQ93" s="32">
        <v>2202309.0299999998</v>
      </c>
      <c r="AR93" s="32">
        <v>0</v>
      </c>
      <c r="AS93" s="32">
        <v>0</v>
      </c>
      <c r="AT93" s="32">
        <v>2774332.72</v>
      </c>
      <c r="AU93" s="32">
        <v>0</v>
      </c>
      <c r="AV93" s="32">
        <v>0</v>
      </c>
      <c r="AW93" s="32">
        <v>0</v>
      </c>
      <c r="AX93" s="32">
        <v>0</v>
      </c>
      <c r="AY93" s="32">
        <v>187940.27</v>
      </c>
      <c r="AZ93" s="32">
        <v>40837.93</v>
      </c>
      <c r="BA93" s="32">
        <v>0</v>
      </c>
      <c r="BB93" s="32">
        <v>0</v>
      </c>
      <c r="BC93" s="32">
        <v>0</v>
      </c>
      <c r="BD93" s="32">
        <v>0</v>
      </c>
      <c r="BE93" s="32">
        <v>0</v>
      </c>
      <c r="BF93" s="32">
        <v>0</v>
      </c>
      <c r="BG93" s="32">
        <v>278587.06</v>
      </c>
      <c r="BH93" s="32">
        <v>0</v>
      </c>
      <c r="BI93" s="32">
        <v>0</v>
      </c>
      <c r="BJ93" s="32">
        <v>0</v>
      </c>
      <c r="BK93" s="32">
        <v>0</v>
      </c>
      <c r="BL93" s="32">
        <v>0</v>
      </c>
      <c r="BM93" s="32">
        <v>55801062</v>
      </c>
      <c r="BN93" s="32">
        <v>0</v>
      </c>
      <c r="BO93" s="32">
        <v>0</v>
      </c>
      <c r="BP93" s="32">
        <v>0</v>
      </c>
      <c r="BQ93" s="32">
        <v>0</v>
      </c>
      <c r="BR93" s="32">
        <v>3503018.88</v>
      </c>
      <c r="BS93" s="32">
        <v>0</v>
      </c>
      <c r="BT93" s="39"/>
      <c r="BU93" s="39"/>
      <c r="BV93" s="39"/>
      <c r="BW93" s="39"/>
      <c r="BX93" s="32"/>
      <c r="BY93" s="32"/>
      <c r="BZ93" s="32"/>
      <c r="CA93" s="32"/>
      <c r="CB93" s="32"/>
    </row>
    <row r="94" spans="2:80" ht="12.75" customHeight="1" x14ac:dyDescent="0.3">
      <c r="B94" s="1">
        <v>86</v>
      </c>
      <c r="E94" s="1"/>
      <c r="O94" s="1"/>
      <c r="P94" s="30">
        <v>92</v>
      </c>
      <c r="Q94" s="6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9"/>
      <c r="BU94" s="39"/>
      <c r="BV94" s="39"/>
      <c r="BW94" s="39"/>
    </row>
    <row r="95" spans="2:80" ht="12.75" customHeight="1" x14ac:dyDescent="0.3">
      <c r="B95" s="1">
        <v>87</v>
      </c>
      <c r="C95" s="22" t="s">
        <v>144</v>
      </c>
      <c r="D95" s="22"/>
      <c r="E95" s="1"/>
      <c r="O95" s="1"/>
      <c r="P95" s="30">
        <v>93</v>
      </c>
      <c r="Q95" s="6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9"/>
      <c r="BU95" s="39"/>
      <c r="BV95" s="39"/>
      <c r="BW95" s="39"/>
    </row>
    <row r="96" spans="2:80" ht="12.75" customHeight="1" x14ac:dyDescent="0.3">
      <c r="B96" s="1">
        <v>88</v>
      </c>
      <c r="E96" s="51" t="s">
        <v>145</v>
      </c>
      <c r="F96" s="35"/>
      <c r="G96" s="48">
        <v>364334</v>
      </c>
      <c r="H96" s="49">
        <f>'Model Inputs'!H13</f>
        <v>371749</v>
      </c>
      <c r="I96" s="50">
        <f>'Model Inputs'!I13</f>
        <v>376291</v>
      </c>
      <c r="J96" s="50">
        <f>'Model Inputs'!J13</f>
        <v>380882</v>
      </c>
      <c r="K96" s="50">
        <f>'Model Inputs'!K13</f>
        <v>385494</v>
      </c>
      <c r="L96" s="50">
        <f>'Model Inputs'!L13</f>
        <v>390186</v>
      </c>
      <c r="M96" s="50">
        <f>'Model Inputs'!M13</f>
        <v>394945</v>
      </c>
      <c r="N96" s="50">
        <f>'Model Inputs'!N13</f>
        <v>399774</v>
      </c>
      <c r="O96" s="35">
        <v>3</v>
      </c>
      <c r="P96" s="30">
        <v>94</v>
      </c>
      <c r="Q96" s="6"/>
      <c r="R96" s="32">
        <v>1082647</v>
      </c>
      <c r="S96" s="32">
        <v>12332</v>
      </c>
      <c r="T96" s="32">
        <v>1619</v>
      </c>
      <c r="U96" s="32">
        <v>37321</v>
      </c>
      <c r="V96" s="32">
        <v>68879</v>
      </c>
      <c r="W96" s="32">
        <v>30434</v>
      </c>
      <c r="X96" s="32">
        <v>7459</v>
      </c>
      <c r="Y96" s="32">
        <v>1224</v>
      </c>
      <c r="Z96" s="32">
        <v>2575</v>
      </c>
      <c r="AA96" s="32">
        <v>12429</v>
      </c>
      <c r="AB96" s="32">
        <v>174153</v>
      </c>
      <c r="AC96" s="32">
        <v>62443</v>
      </c>
      <c r="AD96" s="32">
        <v>91128</v>
      </c>
      <c r="AE96" s="32">
        <v>18701</v>
      </c>
      <c r="AF96" s="32">
        <v>24390</v>
      </c>
      <c r="AG96" s="32">
        <v>31139</v>
      </c>
      <c r="AH96" s="32">
        <v>22211</v>
      </c>
      <c r="AI96" s="32">
        <v>3744</v>
      </c>
      <c r="AJ96" s="32">
        <v>47962</v>
      </c>
      <c r="AK96" s="32">
        <v>11871</v>
      </c>
      <c r="AL96" s="32">
        <v>22908</v>
      </c>
      <c r="AM96" s="32">
        <v>2720</v>
      </c>
      <c r="AN96" s="32">
        <v>1268</v>
      </c>
      <c r="AO96" s="32">
        <v>5627</v>
      </c>
      <c r="AP96" s="32">
        <v>1440430</v>
      </c>
      <c r="AQ96" s="32">
        <v>358901</v>
      </c>
      <c r="AR96" s="32">
        <v>20513</v>
      </c>
      <c r="AS96" s="32">
        <v>27992</v>
      </c>
      <c r="AT96" s="32">
        <v>10835</v>
      </c>
      <c r="AU96" s="32">
        <v>14351</v>
      </c>
      <c r="AV96" s="32">
        <v>166044</v>
      </c>
      <c r="AW96" s="32">
        <v>42634</v>
      </c>
      <c r="AX96" s="32">
        <v>44795</v>
      </c>
      <c r="AY96" s="32">
        <v>58226</v>
      </c>
      <c r="AZ96" s="32">
        <v>9816</v>
      </c>
      <c r="BA96" s="32">
        <v>27678</v>
      </c>
      <c r="BB96" s="32">
        <v>5941</v>
      </c>
      <c r="BC96" s="32">
        <v>75885</v>
      </c>
      <c r="BD96" s="32">
        <v>12846</v>
      </c>
      <c r="BE96" s="32">
        <v>60839</v>
      </c>
      <c r="BF96" s="32">
        <v>11638</v>
      </c>
      <c r="BG96" s="32">
        <v>33938</v>
      </c>
      <c r="BH96" s="32">
        <v>4384</v>
      </c>
      <c r="BI96" s="32">
        <v>5980</v>
      </c>
      <c r="BJ96" s="32">
        <v>2915</v>
      </c>
      <c r="BK96" s="32">
        <v>57088</v>
      </c>
      <c r="BL96" s="32">
        <v>8189</v>
      </c>
      <c r="BM96" s="32">
        <v>790518</v>
      </c>
      <c r="BN96" s="32">
        <v>14863</v>
      </c>
      <c r="BO96" s="32">
        <v>25063</v>
      </c>
      <c r="BP96" s="32">
        <v>4053</v>
      </c>
      <c r="BQ96" s="32">
        <v>24429</v>
      </c>
      <c r="BR96" s="32">
        <v>160489</v>
      </c>
      <c r="BS96" s="32">
        <v>111053</v>
      </c>
      <c r="BT96" s="39"/>
      <c r="BU96" s="39"/>
      <c r="BV96" s="39"/>
      <c r="BW96" s="39"/>
      <c r="BX96" s="32"/>
      <c r="BY96" s="32"/>
      <c r="BZ96" s="32"/>
      <c r="CA96" s="32"/>
      <c r="CB96" s="32"/>
    </row>
    <row r="97" spans="1:80" ht="12.75" customHeight="1" x14ac:dyDescent="0.3">
      <c r="B97" s="1">
        <v>89</v>
      </c>
      <c r="E97" s="51" t="s">
        <v>146</v>
      </c>
      <c r="F97" s="35"/>
      <c r="G97" s="48">
        <f>'Model Inputs'!G14</f>
        <v>7227010710</v>
      </c>
      <c r="H97" s="49">
        <f>'Model Inputs'!H14</f>
        <v>7298068534</v>
      </c>
      <c r="I97" s="50">
        <f>'Model Inputs'!I14</f>
        <v>7379706322</v>
      </c>
      <c r="J97" s="50">
        <f>'Model Inputs'!J14</f>
        <v>7459013962</v>
      </c>
      <c r="K97" s="50">
        <f>'Model Inputs'!K14</f>
        <v>7511681581</v>
      </c>
      <c r="L97" s="50">
        <f>'Model Inputs'!L14</f>
        <v>7632037710</v>
      </c>
      <c r="M97" s="50">
        <f>'Model Inputs'!M14</f>
        <v>7754472611</v>
      </c>
      <c r="N97" s="50">
        <f>'Model Inputs'!N14</f>
        <v>7896390032</v>
      </c>
      <c r="O97" s="35">
        <v>4</v>
      </c>
      <c r="P97" s="30">
        <v>95</v>
      </c>
      <c r="Q97" s="6"/>
      <c r="R97" s="32">
        <v>26593222139.9939</v>
      </c>
      <c r="S97" s="32">
        <v>255694605.13</v>
      </c>
      <c r="T97" s="32">
        <v>29586414.649999999</v>
      </c>
      <c r="U97" s="32">
        <v>958263631</v>
      </c>
      <c r="V97" s="32">
        <v>1523001350</v>
      </c>
      <c r="W97" s="32">
        <v>479765521.31999999</v>
      </c>
      <c r="X97" s="32">
        <v>145762372.83000001</v>
      </c>
      <c r="Y97" s="32">
        <v>23149670</v>
      </c>
      <c r="Z97" s="32">
        <v>30386998</v>
      </c>
      <c r="AA97" s="32">
        <v>236201881.56</v>
      </c>
      <c r="AB97" s="32">
        <v>3557114201</v>
      </c>
      <c r="AC97" s="32">
        <v>1241635413.01</v>
      </c>
      <c r="AD97" s="32">
        <v>2111867772.0699999</v>
      </c>
      <c r="AE97" s="32">
        <v>312403334.14999998</v>
      </c>
      <c r="AF97" s="32">
        <v>634616160</v>
      </c>
      <c r="AG97" s="32">
        <v>551718279.20000005</v>
      </c>
      <c r="AH97" s="32">
        <v>611606380.99000001</v>
      </c>
      <c r="AI97" s="32">
        <v>72625000.819999993</v>
      </c>
      <c r="AJ97" s="32">
        <v>845434936.58000004</v>
      </c>
      <c r="AK97" s="32">
        <v>257757138.5</v>
      </c>
      <c r="AL97" s="32">
        <v>498519342</v>
      </c>
      <c r="AM97" s="32">
        <v>75311912</v>
      </c>
      <c r="AN97" s="32">
        <v>19982076</v>
      </c>
      <c r="AO97" s="32">
        <v>140288222.84</v>
      </c>
      <c r="AP97" s="32">
        <v>37352917583.019997</v>
      </c>
      <c r="AQ97" s="32">
        <v>7195259722</v>
      </c>
      <c r="AR97" s="32">
        <v>282181078.80000001</v>
      </c>
      <c r="AS97" s="32">
        <v>682239160.97000003</v>
      </c>
      <c r="AT97" s="32">
        <v>244751251.56</v>
      </c>
      <c r="AU97" s="32">
        <v>301812636.48000002</v>
      </c>
      <c r="AV97" s="32">
        <v>3170302876.02</v>
      </c>
      <c r="AW97" s="32">
        <v>951413564</v>
      </c>
      <c r="AX97" s="32">
        <v>831369726</v>
      </c>
      <c r="AY97" s="32">
        <v>1234789719</v>
      </c>
      <c r="AZ97" s="32">
        <v>210032240.94999999</v>
      </c>
      <c r="BA97" s="32">
        <v>547971952.99000001</v>
      </c>
      <c r="BB97" s="32">
        <v>114374592</v>
      </c>
      <c r="BC97" s="32">
        <v>1601362054.1600001</v>
      </c>
      <c r="BD97" s="32">
        <v>266766857.25</v>
      </c>
      <c r="BE97" s="32">
        <v>1077184584</v>
      </c>
      <c r="BF97" s="32">
        <v>181597096</v>
      </c>
      <c r="BG97" s="32">
        <v>611477975.40999997</v>
      </c>
      <c r="BH97" s="32">
        <v>85463936</v>
      </c>
      <c r="BI97" s="32">
        <v>101903178</v>
      </c>
      <c r="BJ97" s="32">
        <v>83438445.930000007</v>
      </c>
      <c r="BK97" s="32">
        <v>963264477.01999998</v>
      </c>
      <c r="BL97" s="32">
        <v>181457123.08000001</v>
      </c>
      <c r="BM97" s="32">
        <v>23480523117.110001</v>
      </c>
      <c r="BN97" s="32">
        <v>144890599</v>
      </c>
      <c r="BO97" s="32">
        <v>374393811</v>
      </c>
      <c r="BP97" s="32">
        <v>105030649.42</v>
      </c>
      <c r="BQ97" s="32">
        <v>442566800</v>
      </c>
      <c r="BR97" s="32">
        <v>3283082795.7399998</v>
      </c>
      <c r="BS97" s="32">
        <v>2786312238.7399998</v>
      </c>
      <c r="BT97" s="39"/>
      <c r="BU97" s="39"/>
      <c r="BV97" s="39"/>
      <c r="BW97" s="39"/>
      <c r="BX97" s="32"/>
      <c r="BY97" s="32"/>
      <c r="BZ97" s="32"/>
      <c r="CA97" s="32"/>
      <c r="CB97" s="32"/>
    </row>
    <row r="98" spans="1:80" ht="12.75" customHeight="1" x14ac:dyDescent="0.3">
      <c r="B98" s="1">
        <v>90</v>
      </c>
      <c r="E98" s="51" t="s">
        <v>147</v>
      </c>
      <c r="F98" s="35"/>
      <c r="G98" s="48">
        <f>'Model Inputs'!G15</f>
        <v>1518168</v>
      </c>
      <c r="H98" s="49">
        <f>'Model Inputs'!H15</f>
        <v>1518168</v>
      </c>
      <c r="I98" s="50">
        <f>'Model Inputs'!I15</f>
        <v>1518168</v>
      </c>
      <c r="J98" s="50">
        <f>'Model Inputs'!J15</f>
        <v>1518168</v>
      </c>
      <c r="K98" s="50">
        <f>'Model Inputs'!K15</f>
        <v>1525274</v>
      </c>
      <c r="L98" s="50">
        <f>'Model Inputs'!L15</f>
        <v>1546499</v>
      </c>
      <c r="M98" s="50">
        <f>'Model Inputs'!M15</f>
        <v>1569753</v>
      </c>
      <c r="N98" s="50">
        <f>'Model Inputs'!N15</f>
        <v>1597455</v>
      </c>
      <c r="O98" s="35">
        <v>5</v>
      </c>
      <c r="P98" s="30">
        <v>96</v>
      </c>
      <c r="Q98" s="6"/>
      <c r="R98" s="32">
        <v>5256976</v>
      </c>
      <c r="S98" s="32">
        <v>50393</v>
      </c>
      <c r="T98" s="32">
        <v>6400</v>
      </c>
      <c r="U98" s="32">
        <v>170238</v>
      </c>
      <c r="V98" s="32">
        <v>318420</v>
      </c>
      <c r="W98" s="32">
        <v>98750</v>
      </c>
      <c r="X98" s="32">
        <v>28168</v>
      </c>
      <c r="Y98" s="32">
        <v>5772</v>
      </c>
      <c r="Z98" s="32">
        <v>7112</v>
      </c>
      <c r="AA98" s="32">
        <v>64385</v>
      </c>
      <c r="AB98" s="32">
        <v>700859</v>
      </c>
      <c r="AC98" s="32">
        <v>248595</v>
      </c>
      <c r="AD98" s="32">
        <v>464900</v>
      </c>
      <c r="AE98" s="32">
        <v>56623</v>
      </c>
      <c r="AF98" s="32">
        <v>110240</v>
      </c>
      <c r="AG98" s="32">
        <v>122714</v>
      </c>
      <c r="AH98" s="32">
        <v>107738</v>
      </c>
      <c r="AI98" s="32">
        <v>15248</v>
      </c>
      <c r="AJ98" s="32">
        <v>163773</v>
      </c>
      <c r="AK98" s="32">
        <v>56065</v>
      </c>
      <c r="AL98" s="32">
        <v>106610</v>
      </c>
      <c r="AM98" s="32">
        <v>15372</v>
      </c>
      <c r="AN98" s="32">
        <v>5092</v>
      </c>
      <c r="AO98" s="32">
        <v>30865</v>
      </c>
      <c r="AP98" s="32">
        <v>6821370</v>
      </c>
      <c r="AQ98" s="32">
        <v>1279664</v>
      </c>
      <c r="AR98" s="32">
        <v>63546</v>
      </c>
      <c r="AS98" s="32">
        <v>118722</v>
      </c>
      <c r="AT98" s="32">
        <v>43906</v>
      </c>
      <c r="AU98" s="32">
        <v>51997</v>
      </c>
      <c r="AV98" s="32">
        <v>659979</v>
      </c>
      <c r="AW98" s="32">
        <v>189339</v>
      </c>
      <c r="AX98" s="32">
        <v>173351</v>
      </c>
      <c r="AY98" s="32">
        <v>250247</v>
      </c>
      <c r="AZ98" s="32">
        <v>45600</v>
      </c>
      <c r="BA98" s="32">
        <v>112810</v>
      </c>
      <c r="BB98" s="32">
        <v>23217</v>
      </c>
      <c r="BC98" s="32">
        <v>370408</v>
      </c>
      <c r="BD98" s="32">
        <v>49506</v>
      </c>
      <c r="BE98" s="32">
        <v>226815</v>
      </c>
      <c r="BF98" s="32">
        <v>37022</v>
      </c>
      <c r="BG98" s="32">
        <v>118975</v>
      </c>
      <c r="BH98" s="32">
        <v>14755</v>
      </c>
      <c r="BI98" s="32">
        <v>20489</v>
      </c>
      <c r="BJ98" s="32">
        <v>20283</v>
      </c>
      <c r="BK98" s="32">
        <v>171697</v>
      </c>
      <c r="BL98" s="32">
        <v>37761</v>
      </c>
      <c r="BM98" s="32">
        <v>4276455</v>
      </c>
      <c r="BN98" s="32">
        <v>36740</v>
      </c>
      <c r="BO98" s="32">
        <v>76731</v>
      </c>
      <c r="BP98" s="32">
        <v>17965</v>
      </c>
      <c r="BQ98" s="32">
        <v>77910</v>
      </c>
      <c r="BR98" s="32">
        <v>645698</v>
      </c>
      <c r="BS98" s="32">
        <v>518646</v>
      </c>
      <c r="BT98" s="39"/>
      <c r="BU98" s="39"/>
      <c r="BV98" s="39"/>
      <c r="BW98" s="39"/>
      <c r="BX98" s="32"/>
      <c r="BY98" s="32"/>
      <c r="BZ98" s="32"/>
      <c r="CA98" s="32"/>
      <c r="CB98" s="32"/>
    </row>
    <row r="99" spans="1:80" ht="12.75" customHeight="1" x14ac:dyDescent="0.3">
      <c r="B99" s="1">
        <v>91</v>
      </c>
      <c r="E99" s="37" t="s">
        <v>148</v>
      </c>
      <c r="F99" s="35"/>
      <c r="G99" s="48">
        <f>'Model Inputs'!G16</f>
        <v>12742</v>
      </c>
      <c r="H99" s="49">
        <f>'Model Inputs'!H16</f>
        <v>12914</v>
      </c>
      <c r="I99" s="50">
        <f>'Model Inputs'!I16</f>
        <v>13160</v>
      </c>
      <c r="J99" s="50">
        <f>'Model Inputs'!J16</f>
        <v>13321</v>
      </c>
      <c r="K99" s="50">
        <f>'Model Inputs'!K16</f>
        <v>13482</v>
      </c>
      <c r="L99" s="50">
        <f>'Model Inputs'!L16</f>
        <v>13646</v>
      </c>
      <c r="M99" s="50">
        <f>'Model Inputs'!M16</f>
        <v>13813</v>
      </c>
      <c r="N99" s="50">
        <f>'Model Inputs'!N16</f>
        <v>13982</v>
      </c>
      <c r="O99" s="35">
        <v>6</v>
      </c>
      <c r="P99" s="30">
        <v>97</v>
      </c>
      <c r="Q99" s="6"/>
      <c r="R99" s="32">
        <v>51073</v>
      </c>
      <c r="S99" s="32">
        <v>2112</v>
      </c>
      <c r="T99" s="32">
        <v>92</v>
      </c>
      <c r="U99" s="32">
        <v>1223</v>
      </c>
      <c r="V99" s="32">
        <v>1516</v>
      </c>
      <c r="W99" s="32">
        <v>1623</v>
      </c>
      <c r="X99" s="32">
        <v>160</v>
      </c>
      <c r="Y99" s="32">
        <v>54</v>
      </c>
      <c r="Z99" s="32">
        <v>39</v>
      </c>
      <c r="AA99" s="32">
        <v>174</v>
      </c>
      <c r="AB99" s="32">
        <v>4013</v>
      </c>
      <c r="AC99" s="32">
        <v>3266</v>
      </c>
      <c r="AD99" s="32">
        <v>4724</v>
      </c>
      <c r="AE99" s="32">
        <v>391</v>
      </c>
      <c r="AF99" s="32">
        <v>451</v>
      </c>
      <c r="AG99" s="32">
        <v>1691</v>
      </c>
      <c r="AH99" s="32">
        <v>291</v>
      </c>
      <c r="AI99" s="32">
        <v>83</v>
      </c>
      <c r="AJ99" s="32">
        <v>2554</v>
      </c>
      <c r="AK99" s="32">
        <v>699</v>
      </c>
      <c r="AL99" s="32">
        <v>1700</v>
      </c>
      <c r="AM99" s="32">
        <v>97</v>
      </c>
      <c r="AN99" s="32">
        <v>21</v>
      </c>
      <c r="AO99" s="32">
        <v>73</v>
      </c>
      <c r="AP99" s="32">
        <v>124948</v>
      </c>
      <c r="AQ99" s="32">
        <v>6282</v>
      </c>
      <c r="AR99" s="32">
        <v>1792</v>
      </c>
      <c r="AS99" s="32">
        <v>689</v>
      </c>
      <c r="AT99" s="32">
        <v>244</v>
      </c>
      <c r="AU99" s="32">
        <v>385</v>
      </c>
      <c r="AV99" s="32">
        <v>3110</v>
      </c>
      <c r="AW99" s="32">
        <v>2869</v>
      </c>
      <c r="AX99" s="32">
        <v>1030</v>
      </c>
      <c r="AY99" s="32">
        <v>4600</v>
      </c>
      <c r="AZ99" s="32">
        <v>324</v>
      </c>
      <c r="BA99" s="32">
        <v>678</v>
      </c>
      <c r="BB99" s="32">
        <v>370</v>
      </c>
      <c r="BC99" s="32">
        <v>2044</v>
      </c>
      <c r="BD99" s="32">
        <v>220</v>
      </c>
      <c r="BE99" s="32">
        <v>2429</v>
      </c>
      <c r="BF99" s="32">
        <v>510</v>
      </c>
      <c r="BG99" s="32">
        <v>740</v>
      </c>
      <c r="BH99" s="32">
        <v>81</v>
      </c>
      <c r="BI99" s="32">
        <v>115</v>
      </c>
      <c r="BJ99" s="32">
        <v>714</v>
      </c>
      <c r="BK99" s="32">
        <v>1274</v>
      </c>
      <c r="BL99" s="32">
        <v>146</v>
      </c>
      <c r="BM99" s="32">
        <v>29293</v>
      </c>
      <c r="BN99" s="32">
        <v>305</v>
      </c>
      <c r="BO99" s="32">
        <v>495</v>
      </c>
      <c r="BP99" s="32">
        <v>234</v>
      </c>
      <c r="BQ99" s="32">
        <v>604</v>
      </c>
      <c r="BR99" s="32">
        <v>3688</v>
      </c>
      <c r="BS99" s="32">
        <v>2099</v>
      </c>
      <c r="BT99" s="39"/>
      <c r="BU99" s="39"/>
      <c r="BV99" s="39"/>
      <c r="BW99" s="39"/>
      <c r="BX99" s="32"/>
      <c r="BY99" s="32"/>
      <c r="BZ99" s="32"/>
      <c r="CA99" s="32"/>
      <c r="CB99" s="32"/>
    </row>
    <row r="100" spans="1:80" ht="12.75" customHeight="1" x14ac:dyDescent="0.3">
      <c r="B100" s="1">
        <v>92</v>
      </c>
      <c r="E100" s="37"/>
      <c r="F100" s="32"/>
      <c r="G100" s="32"/>
      <c r="H100" s="32"/>
      <c r="I100" s="32"/>
      <c r="J100" s="32"/>
      <c r="K100" s="32"/>
      <c r="L100" s="32"/>
      <c r="M100" s="32"/>
      <c r="N100" s="32"/>
      <c r="O100" s="35"/>
      <c r="P100" s="30">
        <v>98</v>
      </c>
      <c r="Q100" s="6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9"/>
      <c r="BU100" s="39"/>
      <c r="BV100" s="39"/>
      <c r="BW100" s="39"/>
      <c r="BX100" s="32"/>
      <c r="BY100" s="32"/>
      <c r="BZ100" s="32"/>
      <c r="CA100" s="32"/>
      <c r="CB100" s="32"/>
    </row>
    <row r="101" spans="1:80" ht="12.75" customHeight="1" x14ac:dyDescent="0.3">
      <c r="B101" s="1">
        <v>93</v>
      </c>
      <c r="E101" s="37"/>
      <c r="F101" s="32"/>
      <c r="G101" s="32"/>
      <c r="H101" s="32"/>
      <c r="I101" s="32"/>
      <c r="J101" s="32"/>
      <c r="K101" s="32"/>
      <c r="L101" s="32"/>
      <c r="M101" s="32"/>
      <c r="N101" s="32"/>
      <c r="O101" s="35"/>
      <c r="P101" s="30">
        <v>99</v>
      </c>
      <c r="Q101" s="6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9"/>
      <c r="BU101" s="39"/>
      <c r="BV101" s="39"/>
      <c r="BW101" s="39"/>
      <c r="BX101" s="32"/>
      <c r="BY101" s="32"/>
      <c r="BZ101" s="32"/>
      <c r="CA101" s="32"/>
      <c r="CB101" s="32"/>
    </row>
    <row r="102" spans="1:80" ht="12.75" customHeight="1" x14ac:dyDescent="0.3">
      <c r="A102" s="172" t="s">
        <v>149</v>
      </c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34"/>
      <c r="N102" s="34"/>
      <c r="O102" s="35"/>
      <c r="P102" s="30">
        <v>100</v>
      </c>
      <c r="Q102" s="6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39"/>
      <c r="BU102" s="39"/>
      <c r="BV102" s="39"/>
      <c r="BW102" s="39"/>
      <c r="BX102" s="32"/>
      <c r="BY102" s="32"/>
      <c r="BZ102" s="32"/>
      <c r="CA102" s="32"/>
      <c r="CB102" s="32"/>
    </row>
    <row r="103" spans="1:80" ht="12.75" customHeight="1" x14ac:dyDescent="0.3">
      <c r="E103" s="37"/>
      <c r="F103" s="32"/>
      <c r="G103" s="32"/>
      <c r="H103" s="32"/>
      <c r="I103" s="32"/>
      <c r="J103" s="32"/>
      <c r="K103" s="32"/>
      <c r="L103" s="32"/>
      <c r="M103" s="32"/>
      <c r="N103" s="32"/>
      <c r="O103" s="35"/>
      <c r="P103" s="30">
        <v>101</v>
      </c>
      <c r="Q103" s="6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9"/>
      <c r="BU103" s="39"/>
      <c r="BV103" s="39"/>
      <c r="BW103" s="39"/>
      <c r="BX103" s="32"/>
      <c r="BY103" s="32"/>
      <c r="BZ103" s="32"/>
      <c r="CA103" s="32"/>
      <c r="CB103" s="32"/>
    </row>
    <row r="104" spans="1:80" ht="12.75" customHeight="1" x14ac:dyDescent="0.3">
      <c r="E104" s="1"/>
      <c r="F104" s="32"/>
      <c r="G104" s="32"/>
      <c r="H104" s="32"/>
      <c r="I104" s="32"/>
      <c r="J104" s="32"/>
      <c r="K104" s="32"/>
      <c r="L104" s="32"/>
      <c r="M104" s="32"/>
      <c r="N104" s="32"/>
      <c r="O104" s="35"/>
      <c r="P104" s="30">
        <v>102</v>
      </c>
      <c r="Q104" s="6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9"/>
      <c r="BU104" s="39"/>
      <c r="BV104" s="39"/>
      <c r="BW104" s="39"/>
      <c r="BX104" s="32"/>
      <c r="BY104" s="32"/>
      <c r="BZ104" s="32"/>
      <c r="CA104" s="32"/>
      <c r="CB104" s="32"/>
    </row>
    <row r="105" spans="1:80" ht="12.75" customHeight="1" x14ac:dyDescent="0.3">
      <c r="B105" s="1">
        <v>94</v>
      </c>
      <c r="C105" s="53" t="s">
        <v>150</v>
      </c>
      <c r="D105" s="22"/>
      <c r="O105" s="1"/>
      <c r="P105" s="30">
        <v>103</v>
      </c>
      <c r="Q105" s="6"/>
      <c r="BT105" s="39"/>
      <c r="BU105" s="39"/>
      <c r="BV105" s="39"/>
      <c r="BW105" s="39"/>
    </row>
    <row r="106" spans="1:80" ht="12.75" customHeight="1" x14ac:dyDescent="0.3">
      <c r="B106" s="1">
        <v>95</v>
      </c>
      <c r="O106" s="1"/>
      <c r="P106" s="30">
        <v>104</v>
      </c>
      <c r="Q106" s="6"/>
      <c r="BT106" s="39"/>
      <c r="BU106" s="39"/>
      <c r="BV106" s="39"/>
      <c r="BW106" s="39"/>
    </row>
    <row r="107" spans="1:80" ht="12.75" customHeight="1" x14ac:dyDescent="0.3">
      <c r="B107" s="1">
        <v>96</v>
      </c>
      <c r="C107" s="51" t="s">
        <v>151</v>
      </c>
      <c r="F107" s="35"/>
      <c r="G107" s="54">
        <f t="shared" ref="G107:N107" si="4">G89</f>
        <v>106888208.9545</v>
      </c>
      <c r="H107" s="45">
        <f t="shared" si="4"/>
        <v>107226007.91500001</v>
      </c>
      <c r="I107" s="45">
        <f t="shared" si="4"/>
        <v>110223515.3545</v>
      </c>
      <c r="J107" s="45">
        <f t="shared" si="4"/>
        <v>131739170.3545</v>
      </c>
      <c r="K107" s="45">
        <f t="shared" si="4"/>
        <v>135161107.3545</v>
      </c>
      <c r="L107" s="45">
        <f t="shared" si="4"/>
        <v>138672012.3545</v>
      </c>
      <c r="M107" s="32">
        <f t="shared" si="4"/>
        <v>142274200.3545</v>
      </c>
      <c r="N107" s="32">
        <f t="shared" si="4"/>
        <v>145970046.3545</v>
      </c>
      <c r="O107" s="1"/>
      <c r="P107" s="30">
        <v>105</v>
      </c>
      <c r="Q107" s="6"/>
      <c r="R107" s="32">
        <v>275740714.66400003</v>
      </c>
      <c r="S107" s="32">
        <v>13796191.23</v>
      </c>
      <c r="T107" s="32">
        <v>1188653.3</v>
      </c>
      <c r="U107" s="32">
        <v>13684764.92</v>
      </c>
      <c r="V107" s="32">
        <v>23087139.302600004</v>
      </c>
      <c r="W107" s="32">
        <v>10655338.240000002</v>
      </c>
      <c r="X107" s="32">
        <v>2804726.48</v>
      </c>
      <c r="Y107" s="32">
        <v>936003.68</v>
      </c>
      <c r="Z107" s="32">
        <v>794474.91999999993</v>
      </c>
      <c r="AA107" s="32">
        <v>4152334.9859999996</v>
      </c>
      <c r="AB107" s="32">
        <v>46787704.399999991</v>
      </c>
      <c r="AC107" s="32">
        <v>16182654.040000001</v>
      </c>
      <c r="AD107" s="32">
        <v>27447840.690000001</v>
      </c>
      <c r="AE107" s="32">
        <v>6068315.9500000002</v>
      </c>
      <c r="AF107" s="32">
        <v>8178712.790000001</v>
      </c>
      <c r="AG107" s="32">
        <v>8624717.7599999998</v>
      </c>
      <c r="AH107" s="32">
        <v>7046503.8199999994</v>
      </c>
      <c r="AI107" s="32">
        <v>1899200.79</v>
      </c>
      <c r="AJ107" s="32">
        <v>16102895.450000001</v>
      </c>
      <c r="AK107" s="32">
        <v>3889143.78</v>
      </c>
      <c r="AL107" s="32">
        <v>7576862.4700000016</v>
      </c>
      <c r="AM107" s="32">
        <v>1286492.6400000001</v>
      </c>
      <c r="AN107" s="32">
        <v>679371.96000000008</v>
      </c>
      <c r="AO107" s="32">
        <v>1453947.6699999997</v>
      </c>
      <c r="AP107" s="32">
        <v>684623856.88999999</v>
      </c>
      <c r="AQ107" s="32">
        <v>106888208.9545</v>
      </c>
      <c r="AR107" s="32">
        <v>8088933.7799999993</v>
      </c>
      <c r="AS107" s="32">
        <v>8001855.7999999998</v>
      </c>
      <c r="AT107" s="32">
        <v>3107067.3299999996</v>
      </c>
      <c r="AU107" s="32">
        <v>6085962.5599999996</v>
      </c>
      <c r="AV107" s="32">
        <v>44158080.530000001</v>
      </c>
      <c r="AW107" s="32">
        <v>11721468.040000001</v>
      </c>
      <c r="AX107" s="32">
        <v>14099663.609999999</v>
      </c>
      <c r="AY107" s="32">
        <v>19942691.899999999</v>
      </c>
      <c r="AZ107" s="32">
        <v>3367063.6499999994</v>
      </c>
      <c r="BA107" s="32">
        <v>8572961.9104999993</v>
      </c>
      <c r="BB107" s="32">
        <v>3304042.7899999996</v>
      </c>
      <c r="BC107" s="32">
        <v>19609317.229999997</v>
      </c>
      <c r="BD107" s="32">
        <v>3687355.3500000006</v>
      </c>
      <c r="BE107" s="32">
        <v>14608276.699999999</v>
      </c>
      <c r="BF107" s="32">
        <v>4154241.3</v>
      </c>
      <c r="BG107" s="32">
        <v>12628187.359999999</v>
      </c>
      <c r="BH107" s="32">
        <v>1589812.3599999999</v>
      </c>
      <c r="BI107" s="32">
        <v>2763847.04</v>
      </c>
      <c r="BJ107" s="32">
        <v>1564855.2799999996</v>
      </c>
      <c r="BK107" s="32">
        <v>19053313.75</v>
      </c>
      <c r="BL107" s="32">
        <v>2846612.13</v>
      </c>
      <c r="BM107" s="32">
        <v>272554835.23999995</v>
      </c>
      <c r="BN107" s="32">
        <v>3461499.85</v>
      </c>
      <c r="BO107" s="32">
        <v>7111430.8300000001</v>
      </c>
      <c r="BP107" s="32">
        <v>2320071.0900000003</v>
      </c>
      <c r="BQ107" s="32">
        <v>6548024.6400000006</v>
      </c>
      <c r="BR107" s="32">
        <v>39292264.170000002</v>
      </c>
      <c r="BS107" s="32">
        <v>32538676.52</v>
      </c>
      <c r="BT107" s="39"/>
      <c r="BU107" s="39"/>
      <c r="BV107" s="39"/>
      <c r="BW107" s="39"/>
    </row>
    <row r="108" spans="1:80" ht="12.75" customHeight="1" x14ac:dyDescent="0.3">
      <c r="B108" s="1">
        <v>97</v>
      </c>
      <c r="O108" s="1"/>
      <c r="P108" s="30">
        <v>106</v>
      </c>
      <c r="Q108" s="6"/>
      <c r="BT108" s="39"/>
      <c r="BU108" s="39"/>
      <c r="BV108" s="39"/>
      <c r="BW108" s="39"/>
    </row>
    <row r="109" spans="1:80" ht="12.75" customHeight="1" x14ac:dyDescent="0.3">
      <c r="B109" s="1">
        <v>98</v>
      </c>
      <c r="C109" s="51" t="s">
        <v>152</v>
      </c>
      <c r="O109" s="1"/>
      <c r="P109" s="30">
        <v>107</v>
      </c>
      <c r="Q109" s="6"/>
      <c r="BT109" s="39"/>
      <c r="BU109" s="39"/>
      <c r="BV109" s="39"/>
      <c r="BW109" s="39"/>
    </row>
    <row r="110" spans="1:80" ht="12.75" customHeight="1" x14ac:dyDescent="0.3">
      <c r="B110" s="1">
        <v>99</v>
      </c>
      <c r="E110" s="51" t="s">
        <v>153</v>
      </c>
      <c r="F110" s="55"/>
      <c r="G110" s="56">
        <f t="shared" ref="G110:G119" si="5">HLOOKUP($E$3,$Q$3:$BY$269,P110,FALSE)</f>
        <v>6.6684000000000007E-2</v>
      </c>
      <c r="H110" s="57">
        <f>'Model Inputs'!H22</f>
        <v>6.498000000000001E-2</v>
      </c>
      <c r="I110" s="58">
        <f>'Model Inputs'!I22</f>
        <v>6.2799999999999995E-2</v>
      </c>
      <c r="J110" s="58">
        <f>'Model Inputs'!J22</f>
        <v>6.4000000000000001E-2</v>
      </c>
      <c r="K110" s="58">
        <f>'Model Inputs'!K22</f>
        <v>6.4000000000000001E-2</v>
      </c>
      <c r="L110" s="58">
        <f>'Model Inputs'!L22</f>
        <v>6.4000000000000001E-2</v>
      </c>
      <c r="M110" s="58">
        <f>'Model Inputs'!M22</f>
        <v>6.4000000000000001E-2</v>
      </c>
      <c r="N110" s="58">
        <f>'Model Inputs'!N22</f>
        <v>6.4000000000000001E-2</v>
      </c>
      <c r="O110" s="35">
        <v>10</v>
      </c>
      <c r="P110" s="30">
        <v>108</v>
      </c>
      <c r="Q110" s="6"/>
      <c r="R110" s="55">
        <v>6.6684000000000007E-2</v>
      </c>
      <c r="S110" s="55">
        <v>6.6684000000000007E-2</v>
      </c>
      <c r="T110" s="55">
        <v>6.6684000000000007E-2</v>
      </c>
      <c r="U110" s="55">
        <v>6.6684000000000007E-2</v>
      </c>
      <c r="V110" s="55">
        <v>6.6684000000000007E-2</v>
      </c>
      <c r="W110" s="55">
        <v>6.6684000000000007E-2</v>
      </c>
      <c r="X110" s="55">
        <v>6.6684000000000007E-2</v>
      </c>
      <c r="Y110" s="55">
        <v>6.6684000000000007E-2</v>
      </c>
      <c r="Z110" s="55">
        <v>6.6684000000000007E-2</v>
      </c>
      <c r="AA110" s="55">
        <v>6.6684000000000007E-2</v>
      </c>
      <c r="AB110" s="55">
        <v>6.6684000000000007E-2</v>
      </c>
      <c r="AC110" s="55">
        <v>6.6684000000000007E-2</v>
      </c>
      <c r="AD110" s="55">
        <v>6.6684000000000007E-2</v>
      </c>
      <c r="AE110" s="55">
        <v>6.6684000000000007E-2</v>
      </c>
      <c r="AF110" s="55">
        <v>6.6684000000000007E-2</v>
      </c>
      <c r="AG110" s="55">
        <v>6.6684000000000007E-2</v>
      </c>
      <c r="AH110" s="55">
        <v>6.6684000000000007E-2</v>
      </c>
      <c r="AI110" s="55">
        <v>6.6684000000000007E-2</v>
      </c>
      <c r="AJ110" s="55">
        <v>6.6684000000000007E-2</v>
      </c>
      <c r="AK110" s="55">
        <v>6.6684000000000007E-2</v>
      </c>
      <c r="AL110" s="55">
        <v>6.6684000000000007E-2</v>
      </c>
      <c r="AM110" s="55">
        <v>6.6684000000000007E-2</v>
      </c>
      <c r="AN110" s="55">
        <v>6.6684000000000007E-2</v>
      </c>
      <c r="AO110" s="55">
        <v>6.6684000000000007E-2</v>
      </c>
      <c r="AP110" s="55">
        <v>6.6684000000000007E-2</v>
      </c>
      <c r="AQ110" s="55">
        <v>6.6684000000000007E-2</v>
      </c>
      <c r="AR110" s="55">
        <v>6.6684000000000007E-2</v>
      </c>
      <c r="AS110" s="55">
        <v>6.6684000000000007E-2</v>
      </c>
      <c r="AT110" s="55">
        <v>6.6684000000000007E-2</v>
      </c>
      <c r="AU110" s="55">
        <v>6.6684000000000007E-2</v>
      </c>
      <c r="AV110" s="55">
        <v>6.6684000000000007E-2</v>
      </c>
      <c r="AW110" s="55">
        <v>6.6684000000000007E-2</v>
      </c>
      <c r="AX110" s="55">
        <v>6.6684000000000007E-2</v>
      </c>
      <c r="AY110" s="55">
        <v>6.6684000000000007E-2</v>
      </c>
      <c r="AZ110" s="55">
        <v>6.6684000000000007E-2</v>
      </c>
      <c r="BA110" s="55">
        <v>6.6684000000000007E-2</v>
      </c>
      <c r="BB110" s="55">
        <v>6.6684000000000007E-2</v>
      </c>
      <c r="BC110" s="55">
        <v>6.6684000000000007E-2</v>
      </c>
      <c r="BD110" s="55">
        <v>6.6684000000000007E-2</v>
      </c>
      <c r="BE110" s="55">
        <v>6.6684000000000007E-2</v>
      </c>
      <c r="BF110" s="55">
        <v>6.6684000000000007E-2</v>
      </c>
      <c r="BG110" s="55">
        <v>6.6684000000000007E-2</v>
      </c>
      <c r="BH110" s="55">
        <v>6.6684000000000007E-2</v>
      </c>
      <c r="BI110" s="55">
        <v>6.6684000000000007E-2</v>
      </c>
      <c r="BJ110" s="55">
        <v>6.6684000000000007E-2</v>
      </c>
      <c r="BK110" s="55">
        <v>6.6684000000000007E-2</v>
      </c>
      <c r="BL110" s="55">
        <v>6.6684000000000007E-2</v>
      </c>
      <c r="BM110" s="55">
        <v>6.6684000000000007E-2</v>
      </c>
      <c r="BN110" s="55">
        <v>6.6684000000000007E-2</v>
      </c>
      <c r="BO110" s="55">
        <v>6.6684000000000007E-2</v>
      </c>
      <c r="BP110" s="55">
        <v>6.6684000000000007E-2</v>
      </c>
      <c r="BQ110" s="55">
        <v>6.6684000000000007E-2</v>
      </c>
      <c r="BR110" s="55">
        <v>6.6684000000000007E-2</v>
      </c>
      <c r="BS110" s="55">
        <v>6.6684000000000007E-2</v>
      </c>
      <c r="BT110" s="39"/>
      <c r="BU110" s="39"/>
      <c r="BV110" s="39"/>
      <c r="BW110" s="39"/>
    </row>
    <row r="111" spans="1:80" ht="12.75" customHeight="1" x14ac:dyDescent="0.3">
      <c r="B111" s="1">
        <v>100</v>
      </c>
      <c r="E111" s="51" t="s">
        <v>154</v>
      </c>
      <c r="F111" s="55"/>
      <c r="G111" s="59">
        <f t="shared" si="5"/>
        <v>4.5900000000000003E-2</v>
      </c>
      <c r="H111" s="55">
        <v>4.5900000000000003E-2</v>
      </c>
      <c r="I111" s="55">
        <v>4.5900000000000003E-2</v>
      </c>
      <c r="J111" s="55">
        <v>4.5900000000000003E-2</v>
      </c>
      <c r="K111" s="55">
        <v>4.5900000000000003E-2</v>
      </c>
      <c r="L111" s="55">
        <v>4.5900000000000003E-2</v>
      </c>
      <c r="M111" s="55">
        <f t="shared" ref="M111:N111" si="6">L111</f>
        <v>4.5900000000000003E-2</v>
      </c>
      <c r="N111" s="55">
        <f t="shared" si="6"/>
        <v>4.5900000000000003E-2</v>
      </c>
      <c r="O111" s="60"/>
      <c r="P111" s="30">
        <v>109</v>
      </c>
      <c r="Q111" s="6"/>
      <c r="R111" s="55">
        <v>4.5900000000000003E-2</v>
      </c>
      <c r="S111" s="55">
        <v>4.5900000000000003E-2</v>
      </c>
      <c r="T111" s="55">
        <v>4.5900000000000003E-2</v>
      </c>
      <c r="U111" s="55">
        <v>4.5900000000000003E-2</v>
      </c>
      <c r="V111" s="55">
        <v>4.5900000000000003E-2</v>
      </c>
      <c r="W111" s="55">
        <v>4.5900000000000003E-2</v>
      </c>
      <c r="X111" s="55">
        <v>4.5900000000000003E-2</v>
      </c>
      <c r="Y111" s="55">
        <v>4.5900000000000003E-2</v>
      </c>
      <c r="Z111" s="55">
        <v>4.5900000000000003E-2</v>
      </c>
      <c r="AA111" s="55">
        <v>4.5900000000000003E-2</v>
      </c>
      <c r="AB111" s="55">
        <v>4.5900000000000003E-2</v>
      </c>
      <c r="AC111" s="55">
        <v>4.5900000000000003E-2</v>
      </c>
      <c r="AD111" s="55">
        <v>4.5900000000000003E-2</v>
      </c>
      <c r="AE111" s="55">
        <v>4.5900000000000003E-2</v>
      </c>
      <c r="AF111" s="55">
        <v>4.5900000000000003E-2</v>
      </c>
      <c r="AG111" s="55">
        <v>4.5900000000000003E-2</v>
      </c>
      <c r="AH111" s="55">
        <v>4.5900000000000003E-2</v>
      </c>
      <c r="AI111" s="55">
        <v>4.5900000000000003E-2</v>
      </c>
      <c r="AJ111" s="55">
        <v>4.5900000000000003E-2</v>
      </c>
      <c r="AK111" s="55">
        <v>4.5900000000000003E-2</v>
      </c>
      <c r="AL111" s="55">
        <v>4.5900000000000003E-2</v>
      </c>
      <c r="AM111" s="55">
        <v>4.5900000000000003E-2</v>
      </c>
      <c r="AN111" s="55">
        <v>4.5900000000000003E-2</v>
      </c>
      <c r="AO111" s="55">
        <v>4.5900000000000003E-2</v>
      </c>
      <c r="AP111" s="55">
        <v>4.5900000000000003E-2</v>
      </c>
      <c r="AQ111" s="55">
        <v>4.5900000000000003E-2</v>
      </c>
      <c r="AR111" s="55">
        <v>4.5900000000000003E-2</v>
      </c>
      <c r="AS111" s="55">
        <v>4.5900000000000003E-2</v>
      </c>
      <c r="AT111" s="55">
        <v>4.5900000000000003E-2</v>
      </c>
      <c r="AU111" s="55">
        <v>4.5900000000000003E-2</v>
      </c>
      <c r="AV111" s="55">
        <v>4.5900000000000003E-2</v>
      </c>
      <c r="AW111" s="55">
        <v>4.5900000000000003E-2</v>
      </c>
      <c r="AX111" s="55">
        <v>4.5900000000000003E-2</v>
      </c>
      <c r="AY111" s="55">
        <v>4.5900000000000003E-2</v>
      </c>
      <c r="AZ111" s="55">
        <v>4.5900000000000003E-2</v>
      </c>
      <c r="BA111" s="55">
        <v>4.5900000000000003E-2</v>
      </c>
      <c r="BB111" s="55">
        <v>4.5900000000000003E-2</v>
      </c>
      <c r="BC111" s="55">
        <v>4.5900000000000003E-2</v>
      </c>
      <c r="BD111" s="55">
        <v>4.5900000000000003E-2</v>
      </c>
      <c r="BE111" s="55">
        <v>4.5900000000000003E-2</v>
      </c>
      <c r="BF111" s="55">
        <v>4.5900000000000003E-2</v>
      </c>
      <c r="BG111" s="55">
        <v>4.5900000000000003E-2</v>
      </c>
      <c r="BH111" s="55">
        <v>4.5900000000000003E-2</v>
      </c>
      <c r="BI111" s="55">
        <v>4.5900000000000003E-2</v>
      </c>
      <c r="BJ111" s="55">
        <v>4.5900000000000003E-2</v>
      </c>
      <c r="BK111" s="55">
        <v>4.5900000000000003E-2</v>
      </c>
      <c r="BL111" s="55">
        <v>4.5900000000000003E-2</v>
      </c>
      <c r="BM111" s="55">
        <v>4.5900000000000003E-2</v>
      </c>
      <c r="BN111" s="55">
        <v>4.5900000000000003E-2</v>
      </c>
      <c r="BO111" s="55">
        <v>4.5900000000000003E-2</v>
      </c>
      <c r="BP111" s="55">
        <v>4.5900000000000003E-2</v>
      </c>
      <c r="BQ111" s="55">
        <v>4.5900000000000003E-2</v>
      </c>
      <c r="BR111" s="55">
        <v>4.5900000000000003E-2</v>
      </c>
      <c r="BS111" s="55">
        <v>4.5900000000000003E-2</v>
      </c>
      <c r="BT111" s="39"/>
      <c r="BU111" s="39"/>
      <c r="BV111" s="39"/>
      <c r="BW111" s="39"/>
    </row>
    <row r="112" spans="1:80" ht="12.75" customHeight="1" x14ac:dyDescent="0.3">
      <c r="B112" s="1">
        <v>101</v>
      </c>
      <c r="E112" s="51" t="s">
        <v>155</v>
      </c>
      <c r="F112" s="45"/>
      <c r="G112" s="54">
        <f t="shared" si="5"/>
        <v>202.90591339027949</v>
      </c>
      <c r="H112" s="61">
        <f>G112*EXP('Model Inputs'!H21)</f>
        <v>209.03042514446201</v>
      </c>
      <c r="I112" s="62">
        <f>H112*EXP('Model Inputs'!I21)</f>
        <v>212.46554121429023</v>
      </c>
      <c r="J112" s="62">
        <f>I112*EXP('Model Inputs'!J21)</f>
        <v>218.28025624028095</v>
      </c>
      <c r="K112" s="62">
        <f>J112*EXP('Model Inputs'!K21)</f>
        <v>222.08935840525646</v>
      </c>
      <c r="L112" s="62">
        <f>K112*EXP('Model Inputs'!L21)</f>
        <v>225.98752897511852</v>
      </c>
      <c r="M112" s="62">
        <f>L112*EXP('Model Inputs'!M21)</f>
        <v>229.95412125550672</v>
      </c>
      <c r="N112" s="62">
        <f>M112*EXP('Model Inputs'!N21)</f>
        <v>233.9903362021995</v>
      </c>
      <c r="O112" s="35">
        <v>9</v>
      </c>
      <c r="P112" s="30">
        <v>110</v>
      </c>
      <c r="Q112" s="6"/>
      <c r="R112" s="45">
        <v>202.90591339027949</v>
      </c>
      <c r="S112" s="45">
        <v>202.90591339027949</v>
      </c>
      <c r="T112" s="45">
        <v>202.90591339027949</v>
      </c>
      <c r="U112" s="45">
        <v>202.90591339027949</v>
      </c>
      <c r="V112" s="45">
        <v>202.90591339027949</v>
      </c>
      <c r="W112" s="45">
        <v>202.90591339027949</v>
      </c>
      <c r="X112" s="45">
        <v>202.90591339027949</v>
      </c>
      <c r="Y112" s="45">
        <v>202.90591339027949</v>
      </c>
      <c r="Z112" s="45">
        <v>202.90591339027949</v>
      </c>
      <c r="AA112" s="45">
        <v>202.90591339027949</v>
      </c>
      <c r="AB112" s="45">
        <v>202.90591339027949</v>
      </c>
      <c r="AC112" s="45">
        <v>202.90591339027949</v>
      </c>
      <c r="AD112" s="45">
        <v>202.90591339027949</v>
      </c>
      <c r="AE112" s="45">
        <v>202.90591339027949</v>
      </c>
      <c r="AF112" s="45">
        <v>202.90591339027949</v>
      </c>
      <c r="AG112" s="45">
        <v>202.90591339027949</v>
      </c>
      <c r="AH112" s="45">
        <v>202.90591339027949</v>
      </c>
      <c r="AI112" s="45">
        <v>202.90591339027949</v>
      </c>
      <c r="AJ112" s="45">
        <v>202.90591339027949</v>
      </c>
      <c r="AK112" s="45">
        <v>202.90591339027949</v>
      </c>
      <c r="AL112" s="45">
        <v>202.90591339027949</v>
      </c>
      <c r="AM112" s="45">
        <v>202.90591339027949</v>
      </c>
      <c r="AN112" s="45">
        <v>202.90591339027949</v>
      </c>
      <c r="AO112" s="45">
        <v>202.90591339027949</v>
      </c>
      <c r="AP112" s="45">
        <v>202.90591339027949</v>
      </c>
      <c r="AQ112" s="45">
        <v>202.90591339027949</v>
      </c>
      <c r="AR112" s="45">
        <v>202.90591339027949</v>
      </c>
      <c r="AS112" s="45">
        <v>202.90591339027949</v>
      </c>
      <c r="AT112" s="45">
        <v>202.90591339027949</v>
      </c>
      <c r="AU112" s="45">
        <v>202.90591339027949</v>
      </c>
      <c r="AV112" s="45">
        <v>202.90591339027949</v>
      </c>
      <c r="AW112" s="45">
        <v>202.90591339027949</v>
      </c>
      <c r="AX112" s="45">
        <v>202.90591339027949</v>
      </c>
      <c r="AY112" s="45">
        <v>202.90591339027949</v>
      </c>
      <c r="AZ112" s="45">
        <v>202.90591339027949</v>
      </c>
      <c r="BA112" s="45">
        <v>202.90591339027949</v>
      </c>
      <c r="BB112" s="45">
        <v>202.90591339027949</v>
      </c>
      <c r="BC112" s="45">
        <v>202.90591339027949</v>
      </c>
      <c r="BD112" s="45">
        <v>202.90591339027949</v>
      </c>
      <c r="BE112" s="45">
        <v>202.90591339027949</v>
      </c>
      <c r="BF112" s="45">
        <v>202.90591339027949</v>
      </c>
      <c r="BG112" s="45">
        <v>202.90591339027949</v>
      </c>
      <c r="BH112" s="45">
        <v>202.90591339027949</v>
      </c>
      <c r="BI112" s="45">
        <v>202.90591339027949</v>
      </c>
      <c r="BJ112" s="45">
        <v>202.90591339027949</v>
      </c>
      <c r="BK112" s="45">
        <v>202.90591339027949</v>
      </c>
      <c r="BL112" s="45">
        <v>202.90591339027949</v>
      </c>
      <c r="BM112" s="45">
        <v>202.90591339027949</v>
      </c>
      <c r="BN112" s="45">
        <v>202.90591339027949</v>
      </c>
      <c r="BO112" s="45">
        <v>202.90591339027949</v>
      </c>
      <c r="BP112" s="45">
        <v>202.90591339027949</v>
      </c>
      <c r="BQ112" s="45">
        <v>202.90591339027949</v>
      </c>
      <c r="BR112" s="45">
        <v>202.90591339027949</v>
      </c>
      <c r="BS112" s="45">
        <v>202.90591339027949</v>
      </c>
      <c r="BT112" s="39"/>
      <c r="BU112" s="39"/>
      <c r="BV112" s="39"/>
      <c r="BW112" s="39"/>
    </row>
    <row r="113" spans="1:80" ht="12.75" customHeight="1" x14ac:dyDescent="0.3">
      <c r="B113" s="1">
        <v>102</v>
      </c>
      <c r="E113" s="51" t="s">
        <v>156</v>
      </c>
      <c r="F113" s="45"/>
      <c r="G113" s="54">
        <f t="shared" si="5"/>
        <v>22.295162686498919</v>
      </c>
      <c r="H113" s="45">
        <f t="shared" ref="H113:N113" si="7">G112*H110+H111*H112</f>
        <v>22.779322766231168</v>
      </c>
      <c r="I113" s="45">
        <f t="shared" si="7"/>
        <v>22.879279040808136</v>
      </c>
      <c r="J113" s="45">
        <f t="shared" si="7"/>
        <v>23.616858399143471</v>
      </c>
      <c r="K113" s="45">
        <f t="shared" si="7"/>
        <v>24.16383795017925</v>
      </c>
      <c r="L113" s="45">
        <f t="shared" si="7"/>
        <v>24.586546517894355</v>
      </c>
      <c r="M113" s="45">
        <f t="shared" si="7"/>
        <v>25.018096020035344</v>
      </c>
      <c r="N113" s="45">
        <f t="shared" si="7"/>
        <v>25.45722019203339</v>
      </c>
      <c r="O113" s="39"/>
      <c r="P113" s="30">
        <v>111</v>
      </c>
      <c r="Q113" s="6"/>
      <c r="R113" s="63">
        <v>22.295162686498919</v>
      </c>
      <c r="S113" s="63">
        <v>22.295162686498919</v>
      </c>
      <c r="T113" s="63">
        <v>22.295162686498919</v>
      </c>
      <c r="U113" s="63">
        <v>22.295162686498919</v>
      </c>
      <c r="V113" s="63">
        <v>22.295162686498919</v>
      </c>
      <c r="W113" s="63">
        <v>22.295162686498919</v>
      </c>
      <c r="X113" s="63">
        <v>22.295162686498919</v>
      </c>
      <c r="Y113" s="63">
        <v>22.295162686498919</v>
      </c>
      <c r="Z113" s="63">
        <v>22.295162686498919</v>
      </c>
      <c r="AA113" s="63">
        <v>22.295162686498919</v>
      </c>
      <c r="AB113" s="63">
        <v>22.295162686498919</v>
      </c>
      <c r="AC113" s="63">
        <v>22.295162686498919</v>
      </c>
      <c r="AD113" s="63">
        <v>22.295162686498919</v>
      </c>
      <c r="AE113" s="63">
        <v>22.295162686498919</v>
      </c>
      <c r="AF113" s="63">
        <v>22.295162686498919</v>
      </c>
      <c r="AG113" s="63">
        <v>22.295162686498919</v>
      </c>
      <c r="AH113" s="63">
        <v>22.295162686498919</v>
      </c>
      <c r="AI113" s="63">
        <v>22.295162686498919</v>
      </c>
      <c r="AJ113" s="63">
        <v>22.295162686498919</v>
      </c>
      <c r="AK113" s="63">
        <v>22.295162686498919</v>
      </c>
      <c r="AL113" s="63">
        <v>22.295162686498919</v>
      </c>
      <c r="AM113" s="63">
        <v>22.295162686498919</v>
      </c>
      <c r="AN113" s="63">
        <v>22.295162686498919</v>
      </c>
      <c r="AO113" s="63">
        <v>22.295162686498919</v>
      </c>
      <c r="AP113" s="63">
        <v>22.295162686498919</v>
      </c>
      <c r="AQ113" s="63">
        <v>22.295162686498919</v>
      </c>
      <c r="AR113" s="63">
        <v>22.295162686498919</v>
      </c>
      <c r="AS113" s="63">
        <v>22.295162686498919</v>
      </c>
      <c r="AT113" s="63">
        <v>22.295162686498919</v>
      </c>
      <c r="AU113" s="63">
        <v>22.295162686498919</v>
      </c>
      <c r="AV113" s="63">
        <v>22.295162686498919</v>
      </c>
      <c r="AW113" s="63">
        <v>22.295162686498919</v>
      </c>
      <c r="AX113" s="63">
        <v>22.295162686498919</v>
      </c>
      <c r="AY113" s="63">
        <v>22.295162686498919</v>
      </c>
      <c r="AZ113" s="63">
        <v>22.295162686498919</v>
      </c>
      <c r="BA113" s="63">
        <v>22.295162686498919</v>
      </c>
      <c r="BB113" s="63">
        <v>22.295162686498919</v>
      </c>
      <c r="BC113" s="63">
        <v>22.295162686498919</v>
      </c>
      <c r="BD113" s="63">
        <v>22.295162686498919</v>
      </c>
      <c r="BE113" s="63">
        <v>22.295162686498919</v>
      </c>
      <c r="BF113" s="63">
        <v>22.295162686498919</v>
      </c>
      <c r="BG113" s="63">
        <v>22.295162686498919</v>
      </c>
      <c r="BH113" s="63">
        <v>22.295162686498919</v>
      </c>
      <c r="BI113" s="63">
        <v>22.295162686498919</v>
      </c>
      <c r="BJ113" s="63">
        <v>22.295162686498919</v>
      </c>
      <c r="BK113" s="63">
        <v>22.295162686498919</v>
      </c>
      <c r="BL113" s="63">
        <v>22.295162686498919</v>
      </c>
      <c r="BM113" s="63">
        <v>22.295162686498919</v>
      </c>
      <c r="BN113" s="63">
        <v>22.295162686498919</v>
      </c>
      <c r="BO113" s="63">
        <v>22.295162686498919</v>
      </c>
      <c r="BP113" s="63">
        <v>22.295162686498919</v>
      </c>
      <c r="BQ113" s="63">
        <v>22.295162686498919</v>
      </c>
      <c r="BR113" s="63">
        <v>22.295162686498919</v>
      </c>
      <c r="BS113" s="63">
        <v>22.295162686498919</v>
      </c>
      <c r="BT113" s="39"/>
      <c r="BU113" s="39"/>
      <c r="BV113" s="39"/>
      <c r="BW113" s="39"/>
    </row>
    <row r="114" spans="1:80" ht="12.75" customHeight="1" x14ac:dyDescent="0.3">
      <c r="B114" s="1">
        <v>103</v>
      </c>
      <c r="E114" s="51" t="s">
        <v>157</v>
      </c>
      <c r="F114" s="32"/>
      <c r="G114" s="64">
        <f t="shared" si="5"/>
        <v>125046436.67</v>
      </c>
      <c r="H114" s="65">
        <f t="shared" ref="H114:N114" si="8">H92</f>
        <v>167962686</v>
      </c>
      <c r="I114" s="66">
        <f t="shared" si="8"/>
        <v>168366147</v>
      </c>
      <c r="J114" s="66">
        <f t="shared" si="8"/>
        <v>221293576</v>
      </c>
      <c r="K114" s="66">
        <f t="shared" si="8"/>
        <v>332141989</v>
      </c>
      <c r="L114" s="66">
        <f t="shared" si="8"/>
        <v>311337828</v>
      </c>
      <c r="M114" s="66">
        <f t="shared" si="8"/>
        <v>224568017</v>
      </c>
      <c r="N114" s="66">
        <f t="shared" si="8"/>
        <v>227739272</v>
      </c>
      <c r="O114" s="35">
        <v>1</v>
      </c>
      <c r="P114" s="30">
        <v>112</v>
      </c>
      <c r="Q114" s="6"/>
      <c r="R114" s="32">
        <v>545878566.24000001</v>
      </c>
      <c r="S114" s="32">
        <v>19646000</v>
      </c>
      <c r="T114" s="32">
        <v>191676.82</v>
      </c>
      <c r="U114" s="32">
        <v>11677408</v>
      </c>
      <c r="V114" s="32">
        <v>32206316.489999998</v>
      </c>
      <c r="W114" s="32">
        <v>18180000</v>
      </c>
      <c r="X114" s="32">
        <v>1191026.54</v>
      </c>
      <c r="Y114" s="32">
        <v>128148.71</v>
      </c>
      <c r="Z114" s="32">
        <v>352800.04</v>
      </c>
      <c r="AA114" s="32">
        <v>2604036.33</v>
      </c>
      <c r="AB114" s="32">
        <v>58219799.200000003</v>
      </c>
      <c r="AC114" s="32">
        <v>17801025.390000001</v>
      </c>
      <c r="AD114" s="32">
        <v>21597883.960000001</v>
      </c>
      <c r="AE114" s="32">
        <v>4360173.83</v>
      </c>
      <c r="AF114" s="32">
        <v>7221247</v>
      </c>
      <c r="AG114" s="32">
        <v>10992805.810000001</v>
      </c>
      <c r="AH114" s="32">
        <v>5340324.13</v>
      </c>
      <c r="AI114" s="32">
        <v>755945.88</v>
      </c>
      <c r="AJ114" s="32">
        <v>9229524.8300000001</v>
      </c>
      <c r="AK114" s="32">
        <v>3000906.85</v>
      </c>
      <c r="AL114" s="32">
        <v>11554687</v>
      </c>
      <c r="AM114" s="32">
        <v>251011.75</v>
      </c>
      <c r="AN114" s="32">
        <v>90543.86</v>
      </c>
      <c r="AO114" s="32">
        <v>539130.51</v>
      </c>
      <c r="AP114" s="32">
        <v>1076609437.46</v>
      </c>
      <c r="AQ114" s="32">
        <v>125046436.67</v>
      </c>
      <c r="AR114" s="32">
        <v>21603799</v>
      </c>
      <c r="AS114" s="32">
        <v>3620109.3</v>
      </c>
      <c r="AT114" s="32">
        <v>5894441.4900000002</v>
      </c>
      <c r="AU114" s="32">
        <v>5000963.7699999996</v>
      </c>
      <c r="AV114" s="32">
        <v>40402310.520000003</v>
      </c>
      <c r="AW114" s="32">
        <v>14377753</v>
      </c>
      <c r="AX114" s="32">
        <v>7728618</v>
      </c>
      <c r="AY114" s="32">
        <v>18893459.84</v>
      </c>
      <c r="AZ114" s="32">
        <v>4394531.1399999997</v>
      </c>
      <c r="BA114" s="32">
        <v>9601873.2599999998</v>
      </c>
      <c r="BB114" s="32">
        <v>349082</v>
      </c>
      <c r="BC114" s="32">
        <v>34582494.109999999</v>
      </c>
      <c r="BD114" s="32">
        <v>2516929.98</v>
      </c>
      <c r="BE114" s="32">
        <v>22188832</v>
      </c>
      <c r="BF114" s="32">
        <v>2162652.9300000002</v>
      </c>
      <c r="BG114" s="32">
        <v>50079667.490000002</v>
      </c>
      <c r="BH114" s="32">
        <v>1346826.57</v>
      </c>
      <c r="BI114" s="32">
        <v>954619</v>
      </c>
      <c r="BJ114" s="32">
        <v>388538.49</v>
      </c>
      <c r="BK114" s="32">
        <v>18155174</v>
      </c>
      <c r="BL114" s="32">
        <v>2607912.73</v>
      </c>
      <c r="BM114" s="32">
        <v>690526526</v>
      </c>
      <c r="BN114" s="32">
        <v>5071281</v>
      </c>
      <c r="BO114" s="32">
        <v>4824776.1399999997</v>
      </c>
      <c r="BP114" s="32">
        <v>1740620.34</v>
      </c>
      <c r="BQ114" s="32">
        <v>8295212</v>
      </c>
      <c r="BR114" s="32">
        <v>49429070.210000001</v>
      </c>
      <c r="BS114" s="32">
        <v>37894648.579999998</v>
      </c>
      <c r="BT114" s="39"/>
      <c r="BU114" s="39"/>
      <c r="BV114" s="39"/>
      <c r="BW114" s="39"/>
    </row>
    <row r="115" spans="1:80" ht="12.75" customHeight="1" x14ac:dyDescent="0.3">
      <c r="B115" s="1">
        <v>104</v>
      </c>
      <c r="E115" s="51" t="s">
        <v>158</v>
      </c>
      <c r="F115" s="32"/>
      <c r="G115" s="64">
        <f t="shared" si="5"/>
        <v>2202309.0299999998</v>
      </c>
      <c r="H115" s="67">
        <f t="shared" ref="H115:N115" si="9">H93</f>
        <v>1804867</v>
      </c>
      <c r="I115" s="68">
        <f t="shared" si="9"/>
        <v>6395708</v>
      </c>
      <c r="J115" s="68">
        <f t="shared" si="9"/>
        <v>22854286</v>
      </c>
      <c r="K115" s="68">
        <f t="shared" si="9"/>
        <v>77210538</v>
      </c>
      <c r="L115" s="68">
        <f t="shared" si="9"/>
        <v>49240452</v>
      </c>
      <c r="M115" s="68">
        <f t="shared" si="9"/>
        <v>15682293</v>
      </c>
      <c r="N115" s="68">
        <f t="shared" si="9"/>
        <v>857959</v>
      </c>
      <c r="O115" s="35">
        <v>2</v>
      </c>
      <c r="P115" s="30">
        <v>113</v>
      </c>
      <c r="Q115" s="6"/>
      <c r="R115" s="32">
        <v>5397506.3300000001</v>
      </c>
      <c r="S115" s="32">
        <v>0</v>
      </c>
      <c r="T115" s="32">
        <v>0</v>
      </c>
      <c r="U115" s="32">
        <v>0</v>
      </c>
      <c r="V115" s="32">
        <v>0</v>
      </c>
      <c r="W115" s="32">
        <v>0</v>
      </c>
      <c r="X115" s="32">
        <v>0</v>
      </c>
      <c r="Y115" s="32">
        <v>0</v>
      </c>
      <c r="Z115" s="32">
        <v>0</v>
      </c>
      <c r="AA115" s="32">
        <v>0</v>
      </c>
      <c r="AB115" s="32">
        <v>0</v>
      </c>
      <c r="AC115" s="32">
        <v>0</v>
      </c>
      <c r="AD115" s="32">
        <v>346812.75</v>
      </c>
      <c r="AE115" s="32">
        <v>0</v>
      </c>
      <c r="AF115" s="32">
        <v>0</v>
      </c>
      <c r="AG115" s="32">
        <v>0</v>
      </c>
      <c r="AH115" s="32">
        <v>212042.5</v>
      </c>
      <c r="AI115" s="32">
        <v>137711.87</v>
      </c>
      <c r="AJ115" s="32">
        <v>0</v>
      </c>
      <c r="AK115" s="32">
        <v>0</v>
      </c>
      <c r="AL115" s="32">
        <v>2336710</v>
      </c>
      <c r="AM115" s="32">
        <v>0</v>
      </c>
      <c r="AN115" s="32">
        <v>0</v>
      </c>
      <c r="AO115" s="32">
        <v>12153</v>
      </c>
      <c r="AP115" s="32">
        <v>182043.39</v>
      </c>
      <c r="AQ115" s="32">
        <v>2202309.0299999998</v>
      </c>
      <c r="AR115" s="32">
        <v>0</v>
      </c>
      <c r="AS115" s="32">
        <v>0</v>
      </c>
      <c r="AT115" s="32">
        <v>2774332.72</v>
      </c>
      <c r="AU115" s="32">
        <v>0</v>
      </c>
      <c r="AV115" s="32">
        <v>0</v>
      </c>
      <c r="AW115" s="32">
        <v>0</v>
      </c>
      <c r="AX115" s="32">
        <v>0</v>
      </c>
      <c r="AY115" s="32">
        <v>187940.27</v>
      </c>
      <c r="AZ115" s="32">
        <v>40837.93</v>
      </c>
      <c r="BA115" s="32">
        <v>0</v>
      </c>
      <c r="BB115" s="32">
        <v>0</v>
      </c>
      <c r="BC115" s="32">
        <v>0</v>
      </c>
      <c r="BD115" s="32">
        <v>0</v>
      </c>
      <c r="BE115" s="32">
        <v>0</v>
      </c>
      <c r="BF115" s="32">
        <v>0</v>
      </c>
      <c r="BG115" s="32">
        <v>278587.06</v>
      </c>
      <c r="BH115" s="32">
        <v>0</v>
      </c>
      <c r="BI115" s="32">
        <v>0</v>
      </c>
      <c r="BJ115" s="32">
        <v>0</v>
      </c>
      <c r="BK115" s="32">
        <v>0</v>
      </c>
      <c r="BL115" s="32">
        <v>0</v>
      </c>
      <c r="BM115" s="32">
        <v>55801062</v>
      </c>
      <c r="BN115" s="32">
        <v>0</v>
      </c>
      <c r="BO115" s="32">
        <v>0</v>
      </c>
      <c r="BP115" s="32">
        <v>0</v>
      </c>
      <c r="BQ115" s="32">
        <v>0</v>
      </c>
      <c r="BR115" s="32">
        <v>3503018.88</v>
      </c>
      <c r="BS115" s="32">
        <v>0</v>
      </c>
      <c r="BT115" s="39"/>
      <c r="BU115" s="39"/>
      <c r="BV115" s="39"/>
      <c r="BW115" s="39"/>
    </row>
    <row r="116" spans="1:80" ht="12.75" customHeight="1" x14ac:dyDescent="0.3">
      <c r="B116" s="1">
        <v>105</v>
      </c>
      <c r="E116" s="51" t="s">
        <v>159</v>
      </c>
      <c r="F116" s="32"/>
      <c r="G116" s="64">
        <f t="shared" si="5"/>
        <v>605424.08837398142</v>
      </c>
      <c r="H116" s="32">
        <f t="shared" ref="H116:N116" si="10">(H114-H115)/H112</f>
        <v>794897.77091142337</v>
      </c>
      <c r="I116" s="32">
        <f t="shared" si="10"/>
        <v>762337.45046044211</v>
      </c>
      <c r="J116" s="32">
        <f t="shared" si="10"/>
        <v>909103.24835591088</v>
      </c>
      <c r="K116" s="32">
        <f t="shared" si="10"/>
        <v>1147877.8309351278</v>
      </c>
      <c r="L116" s="32">
        <f t="shared" si="10"/>
        <v>1159786.9014659531</v>
      </c>
      <c r="M116" s="32">
        <f t="shared" si="10"/>
        <v>908379.99710343441</v>
      </c>
      <c r="N116" s="32">
        <f t="shared" si="10"/>
        <v>969618.30425314512</v>
      </c>
      <c r="O116" s="35"/>
      <c r="P116" s="30">
        <v>114</v>
      </c>
      <c r="Q116" s="6"/>
      <c r="R116" s="32">
        <v>2663702.8506429549</v>
      </c>
      <c r="S116" s="32">
        <v>96823.200821219492</v>
      </c>
      <c r="T116" s="32">
        <v>944.65861934402631</v>
      </c>
      <c r="U116" s="32">
        <v>57550.851056465188</v>
      </c>
      <c r="V116" s="32">
        <v>158725.37153736246</v>
      </c>
      <c r="W116" s="32">
        <v>89598.177284422796</v>
      </c>
      <c r="X116" s="32">
        <v>5869.846374112909</v>
      </c>
      <c r="Y116" s="32">
        <v>631.56715276953162</v>
      </c>
      <c r="Z116" s="32">
        <v>1738.7371028532152</v>
      </c>
      <c r="AA116" s="32">
        <v>12833.713352608236</v>
      </c>
      <c r="AB116" s="32">
        <v>286930.02696287661</v>
      </c>
      <c r="AC116" s="32">
        <v>87730.441624737708</v>
      </c>
      <c r="AD116" s="32">
        <v>104733.62187884892</v>
      </c>
      <c r="AE116" s="32">
        <v>21488.648394457687</v>
      </c>
      <c r="AF116" s="32">
        <v>35589.140204653813</v>
      </c>
      <c r="AG116" s="32">
        <v>54176.862696238342</v>
      </c>
      <c r="AH116" s="32">
        <v>25274.185184223803</v>
      </c>
      <c r="AI116" s="32">
        <v>3046.8999137095498</v>
      </c>
      <c r="AJ116" s="32">
        <v>45486.72178049077</v>
      </c>
      <c r="AK116" s="32">
        <v>14789.647082526886</v>
      </c>
      <c r="AL116" s="32">
        <v>45429.809540689319</v>
      </c>
      <c r="AM116" s="32">
        <v>1237.0844486783947</v>
      </c>
      <c r="AN116" s="32">
        <v>446.23568868514621</v>
      </c>
      <c r="AO116" s="32">
        <v>2597.1520553291357</v>
      </c>
      <c r="AP116" s="32">
        <v>5305056.7925023707</v>
      </c>
      <c r="AQ116" s="32">
        <v>605424.08837398142</v>
      </c>
      <c r="AR116" s="32">
        <v>106472.00290533752</v>
      </c>
      <c r="AS116" s="32">
        <v>17841.3198487562</v>
      </c>
      <c r="AT116" s="32">
        <v>15377.120941757006</v>
      </c>
      <c r="AU116" s="32">
        <v>24646.712786437587</v>
      </c>
      <c r="AV116" s="32">
        <v>199118.4477816975</v>
      </c>
      <c r="AW116" s="32">
        <v>70859.211344644762</v>
      </c>
      <c r="AX116" s="32">
        <v>38089.6636813851</v>
      </c>
      <c r="AY116" s="32">
        <v>92188.144039059407</v>
      </c>
      <c r="AZ116" s="32">
        <v>21456.709354871713</v>
      </c>
      <c r="BA116" s="32">
        <v>47321.801023764507</v>
      </c>
      <c r="BB116" s="32">
        <v>1720.4131420682552</v>
      </c>
      <c r="BC116" s="32">
        <v>170436.10771206199</v>
      </c>
      <c r="BD116" s="32">
        <v>12404.419062734803</v>
      </c>
      <c r="BE116" s="32">
        <v>109355.2752073858</v>
      </c>
      <c r="BF116" s="32">
        <v>10658.402674742378</v>
      </c>
      <c r="BG116" s="32">
        <v>245439.27576033765</v>
      </c>
      <c r="BH116" s="32">
        <v>6637.6900874714565</v>
      </c>
      <c r="BI116" s="32">
        <v>4704.7372057798902</v>
      </c>
      <c r="BJ116" s="32">
        <v>1914.8702150078072</v>
      </c>
      <c r="BK116" s="32">
        <v>89475.825009985885</v>
      </c>
      <c r="BL116" s="32">
        <v>12852.817773643732</v>
      </c>
      <c r="BM116" s="32">
        <v>3128176.2733998639</v>
      </c>
      <c r="BN116" s="32">
        <v>24993.263701712043</v>
      </c>
      <c r="BO116" s="32">
        <v>23778.390976313152</v>
      </c>
      <c r="BP116" s="32">
        <v>8578.4603854891247</v>
      </c>
      <c r="BQ116" s="32">
        <v>40882.061352468176</v>
      </c>
      <c r="BR116" s="32">
        <v>226341.6110582421</v>
      </c>
      <c r="BS116" s="32">
        <v>186759.7052586216</v>
      </c>
      <c r="BT116" s="39"/>
      <c r="BU116" s="39"/>
      <c r="BV116" s="39"/>
      <c r="BW116" s="39"/>
    </row>
    <row r="117" spans="1:80" ht="12.75" customHeight="1" x14ac:dyDescent="0.3">
      <c r="B117" s="1">
        <v>106</v>
      </c>
      <c r="E117" s="51" t="s">
        <v>160</v>
      </c>
      <c r="F117" s="32"/>
      <c r="G117" s="64">
        <f t="shared" si="5"/>
        <v>475066.01426020765</v>
      </c>
      <c r="H117" s="32">
        <f t="shared" ref="H117:N117" si="11">H111*G118</f>
        <v>481049.44986202981</v>
      </c>
      <c r="I117" s="32">
        <f t="shared" si="11"/>
        <v>495455.087798197</v>
      </c>
      <c r="J117" s="32">
        <f t="shared" si="11"/>
        <v>507704.98824439402</v>
      </c>
      <c r="K117" s="32">
        <f t="shared" si="11"/>
        <v>526129.16838351265</v>
      </c>
      <c r="L117" s="32">
        <f t="shared" si="11"/>
        <v>554667.43199463177</v>
      </c>
      <c r="M117" s="32">
        <f t="shared" si="11"/>
        <v>582442.41564336536</v>
      </c>
      <c r="N117" s="32">
        <f t="shared" si="11"/>
        <v>597402.95063238253</v>
      </c>
      <c r="O117" s="35"/>
      <c r="P117" s="30">
        <v>115</v>
      </c>
      <c r="Q117" s="6"/>
      <c r="R117" s="32">
        <v>1311169.0262624277</v>
      </c>
      <c r="S117" s="32">
        <v>40770.01266625517</v>
      </c>
      <c r="T117" s="32">
        <v>1459.6931651048515</v>
      </c>
      <c r="U117" s="32">
        <v>37435.026153326697</v>
      </c>
      <c r="V117" s="32">
        <v>70019.435645544712</v>
      </c>
      <c r="W117" s="32">
        <v>47845.921784697457</v>
      </c>
      <c r="X117" s="32">
        <v>6270.9130229315724</v>
      </c>
      <c r="Y117" s="32">
        <v>599.8296184112445</v>
      </c>
      <c r="Z117" s="32">
        <v>1329.7356649052597</v>
      </c>
      <c r="AA117" s="32">
        <v>6633.3992086174403</v>
      </c>
      <c r="AB117" s="32">
        <v>188182.68841925845</v>
      </c>
      <c r="AC117" s="32">
        <v>57627.965686780306</v>
      </c>
      <c r="AD117" s="32">
        <v>96958.646380449791</v>
      </c>
      <c r="AE117" s="32">
        <v>14032.415188854782</v>
      </c>
      <c r="AF117" s="32">
        <v>23764.072236087643</v>
      </c>
      <c r="AG117" s="32">
        <v>27061.554330237672</v>
      </c>
      <c r="AH117" s="32">
        <v>20220.648891733694</v>
      </c>
      <c r="AI117" s="32">
        <v>2412.3266697688009</v>
      </c>
      <c r="AJ117" s="32">
        <v>46669.364713137235</v>
      </c>
      <c r="AK117" s="32">
        <v>9821.7196538871667</v>
      </c>
      <c r="AL117" s="32">
        <v>30931.006027219562</v>
      </c>
      <c r="AM117" s="32">
        <v>1032.190567808846</v>
      </c>
      <c r="AN117" s="32">
        <v>436.14176487824068</v>
      </c>
      <c r="AO117" s="32">
        <v>1541.079926890292</v>
      </c>
      <c r="AP117" s="32">
        <v>2573245.0009220038</v>
      </c>
      <c r="AQ117" s="32">
        <v>475066.01426020765</v>
      </c>
      <c r="AR117" s="32">
        <v>31505.212696429619</v>
      </c>
      <c r="AS117" s="32">
        <v>22658.106308122922</v>
      </c>
      <c r="AT117" s="32">
        <v>8094.76289593808</v>
      </c>
      <c r="AU117" s="32">
        <v>13788.660117617032</v>
      </c>
      <c r="AV117" s="32">
        <v>148243.14803458229</v>
      </c>
      <c r="AW117" s="32">
        <v>47531.210641857695</v>
      </c>
      <c r="AX117" s="32">
        <v>45150.743480394653</v>
      </c>
      <c r="AY117" s="32">
        <v>68306.068884086737</v>
      </c>
      <c r="AZ117" s="32">
        <v>11310.416192446939</v>
      </c>
      <c r="BA117" s="32">
        <v>30966.749135209942</v>
      </c>
      <c r="BB117" s="32">
        <v>3682.0301762498543</v>
      </c>
      <c r="BC117" s="32">
        <v>93649.767472567459</v>
      </c>
      <c r="BD117" s="32">
        <v>9946.1787909986942</v>
      </c>
      <c r="BE117" s="32">
        <v>60251.849521107077</v>
      </c>
      <c r="BF117" s="32">
        <v>7437.5032237329169</v>
      </c>
      <c r="BG117" s="32">
        <v>32938.814344735685</v>
      </c>
      <c r="BH117" s="32">
        <v>3213.7142626385576</v>
      </c>
      <c r="BI117" s="32">
        <v>3388.339735204238</v>
      </c>
      <c r="BJ117" s="32">
        <v>2381.0912777961885</v>
      </c>
      <c r="BK117" s="32">
        <v>57051.382749485485</v>
      </c>
      <c r="BL117" s="32">
        <v>7063.1057957921894</v>
      </c>
      <c r="BM117" s="32">
        <v>1869808.2114162231</v>
      </c>
      <c r="BN117" s="32">
        <v>10588.240039467702</v>
      </c>
      <c r="BO117" s="32">
        <v>14697.414416797203</v>
      </c>
      <c r="BP117" s="32">
        <v>3789.9150282174319</v>
      </c>
      <c r="BQ117" s="32">
        <v>22079.994431522449</v>
      </c>
      <c r="BR117" s="32">
        <v>182000.89930249195</v>
      </c>
      <c r="BS117" s="32">
        <v>104805.40637148131</v>
      </c>
      <c r="BT117" s="39"/>
      <c r="BU117" s="39"/>
      <c r="BV117" s="39"/>
      <c r="BW117" s="39"/>
    </row>
    <row r="118" spans="1:80" ht="12.75" customHeight="1" x14ac:dyDescent="0.3">
      <c r="B118" s="1">
        <v>107</v>
      </c>
      <c r="E118" s="51" t="s">
        <v>161</v>
      </c>
      <c r="F118" s="32"/>
      <c r="G118" s="64">
        <f t="shared" si="5"/>
        <v>10480380.171286052</v>
      </c>
      <c r="H118" s="32">
        <f t="shared" ref="H118:N118" si="12">G118+H116-H117</f>
        <v>10794228.492335446</v>
      </c>
      <c r="I118" s="32">
        <f t="shared" si="12"/>
        <v>11061110.854997691</v>
      </c>
      <c r="J118" s="32">
        <f t="shared" si="12"/>
        <v>11462509.115109207</v>
      </c>
      <c r="K118" s="32">
        <f t="shared" si="12"/>
        <v>12084257.777660822</v>
      </c>
      <c r="L118" s="32">
        <f t="shared" si="12"/>
        <v>12689377.247132143</v>
      </c>
      <c r="M118" s="32">
        <f t="shared" si="12"/>
        <v>13015314.828592211</v>
      </c>
      <c r="N118" s="32">
        <f t="shared" si="12"/>
        <v>13387530.182212975</v>
      </c>
      <c r="O118" s="35"/>
      <c r="P118" s="30">
        <v>116</v>
      </c>
      <c r="Q118" s="6"/>
      <c r="R118" s="32">
        <v>29918307.817026008</v>
      </c>
      <c r="S118" s="32">
        <v>944288.75822588301</v>
      </c>
      <c r="T118" s="32">
        <v>31286.559465238115</v>
      </c>
      <c r="U118" s="32">
        <v>835693.73674032139</v>
      </c>
      <c r="V118" s="32">
        <v>1614183.8366662122</v>
      </c>
      <c r="W118" s="32">
        <v>1084147.0656238529</v>
      </c>
      <c r="X118" s="32">
        <v>136220.13210786047</v>
      </c>
      <c r="Y118" s="32">
        <v>13099.920942010673</v>
      </c>
      <c r="Z118" s="32">
        <v>29379.277361809818</v>
      </c>
      <c r="AA118" s="32">
        <v>150718.8154210592</v>
      </c>
      <c r="AB118" s="32">
        <v>4198588.0448455447</v>
      </c>
      <c r="AC118" s="32">
        <v>1285613.7109440642</v>
      </c>
      <c r="AD118" s="32">
        <v>2120163.7855299851</v>
      </c>
      <c r="AE118" s="32">
        <v>313173.33971660031</v>
      </c>
      <c r="AF118" s="32">
        <v>529560.84653256705</v>
      </c>
      <c r="AG118" s="32">
        <v>616691.65543000214</v>
      </c>
      <c r="AH118" s="32">
        <v>445590.54918429174</v>
      </c>
      <c r="AI118" s="32">
        <v>53190.709840210919</v>
      </c>
      <c r="AJ118" s="32">
        <v>1015579.1155235025</v>
      </c>
      <c r="AK118" s="32">
        <v>218948.74777476533</v>
      </c>
      <c r="AL118" s="32">
        <v>688376.93046814424</v>
      </c>
      <c r="AM118" s="32">
        <v>22692.705815702793</v>
      </c>
      <c r="AN118" s="32">
        <v>9512.0931586269635</v>
      </c>
      <c r="AO118" s="32">
        <v>34630.798204480059</v>
      </c>
      <c r="AP118" s="32">
        <v>58793794.3824737</v>
      </c>
      <c r="AQ118" s="32">
        <v>10480380.171286052</v>
      </c>
      <c r="AR118" s="32">
        <v>761354.8663838451</v>
      </c>
      <c r="AS118" s="32">
        <v>488823.8738483222</v>
      </c>
      <c r="AT118" s="32">
        <v>183638.84815340239</v>
      </c>
      <c r="AU118" s="32">
        <v>311264.5911789955</v>
      </c>
      <c r="AV118" s="32">
        <v>3280573.5140081672</v>
      </c>
      <c r="AW118" s="32">
        <v>1058866.3589131942</v>
      </c>
      <c r="AX118" s="32">
        <v>976615.24874989339</v>
      </c>
      <c r="AY118" s="32">
        <v>1512031.7240457512</v>
      </c>
      <c r="AZ118" s="32">
        <v>256560.58929416636</v>
      </c>
      <c r="BA118" s="32">
        <v>691011.8957929106</v>
      </c>
      <c r="BB118" s="32">
        <v>78256.90532420302</v>
      </c>
      <c r="BC118" s="32">
        <v>2117086.2851756043</v>
      </c>
      <c r="BD118" s="32">
        <v>219150.58865950719</v>
      </c>
      <c r="BE118" s="32">
        <v>1361779.885841117</v>
      </c>
      <c r="BF118" s="32">
        <v>165258.00672187906</v>
      </c>
      <c r="BG118" s="32">
        <v>930121.68896975636</v>
      </c>
      <c r="BH118" s="32">
        <v>73439.537102361384</v>
      </c>
      <c r="BI118" s="32">
        <v>75136.435274589545</v>
      </c>
      <c r="BJ118" s="32">
        <v>51409.405904448846</v>
      </c>
      <c r="BK118" s="32">
        <v>1275373.9574998354</v>
      </c>
      <c r="BL118" s="32">
        <v>159670.01253977287</v>
      </c>
      <c r="BM118" s="32">
        <v>41994930.402206369</v>
      </c>
      <c r="BN118" s="32">
        <v>245085.63454389363</v>
      </c>
      <c r="BO118" s="32">
        <v>329286.08367928065</v>
      </c>
      <c r="BP118" s="32">
        <v>87357.500220396571</v>
      </c>
      <c r="BQ118" s="32">
        <v>499847.69723733893</v>
      </c>
      <c r="BR118" s="32">
        <v>4009501.9166030693</v>
      </c>
      <c r="BS118" s="32">
        <v>2365296.4856296522</v>
      </c>
      <c r="BT118" s="39"/>
      <c r="BU118" s="39"/>
      <c r="BV118" s="39"/>
      <c r="BW118" s="39"/>
    </row>
    <row r="119" spans="1:80" ht="12.75" customHeight="1" x14ac:dyDescent="0.3">
      <c r="B119" s="1">
        <v>108</v>
      </c>
      <c r="E119" s="51" t="s">
        <v>162</v>
      </c>
      <c r="F119" s="32"/>
      <c r="G119" s="64">
        <f t="shared" si="5"/>
        <v>233661780.93517995</v>
      </c>
      <c r="H119" s="32">
        <f t="shared" ref="H119:N119" si="13">H113*H118</f>
        <v>245885214.83935797</v>
      </c>
      <c r="I119" s="32">
        <f t="shared" si="13"/>
        <v>253070241.75280404</v>
      </c>
      <c r="J119" s="32">
        <f t="shared" si="13"/>
        <v>270708454.67042547</v>
      </c>
      <c r="K119" s="32">
        <f t="shared" si="13"/>
        <v>292002046.68758935</v>
      </c>
      <c r="L119" s="32">
        <f t="shared" si="13"/>
        <v>311987963.96972466</v>
      </c>
      <c r="M119" s="32">
        <f t="shared" si="13"/>
        <v>325618396.11270976</v>
      </c>
      <c r="N119" s="32">
        <f t="shared" si="13"/>
        <v>340809303.67608857</v>
      </c>
      <c r="O119" s="35"/>
      <c r="P119" s="30">
        <v>117</v>
      </c>
      <c r="Q119" s="6"/>
      <c r="R119" s="32">
        <v>667033540.08534718</v>
      </c>
      <c r="S119" s="32">
        <v>21053071.487678107</v>
      </c>
      <c r="T119" s="32">
        <v>697538.93317830644</v>
      </c>
      <c r="U119" s="32">
        <v>18631927.816713665</v>
      </c>
      <c r="V119" s="32">
        <v>35988491.244390197</v>
      </c>
      <c r="W119" s="32">
        <v>24171235.204174221</v>
      </c>
      <c r="X119" s="32">
        <v>3037050.0065211239</v>
      </c>
      <c r="Y119" s="32">
        <v>292064.86858240212</v>
      </c>
      <c r="Z119" s="32">
        <v>655015.76839332469</v>
      </c>
      <c r="AA119" s="32">
        <v>3360300.5097289169</v>
      </c>
      <c r="AB119" s="32">
        <v>93608203.513420835</v>
      </c>
      <c r="AC119" s="32">
        <v>28662966.837491509</v>
      </c>
      <c r="AD119" s="32">
        <v>47269396.520414419</v>
      </c>
      <c r="AE119" s="32">
        <v>6982250.5580557976</v>
      </c>
      <c r="AF119" s="32">
        <v>11806645.22584367</v>
      </c>
      <c r="AG119" s="32">
        <v>13749240.785218233</v>
      </c>
      <c r="AH119" s="32">
        <v>9934513.7856301833</v>
      </c>
      <c r="AI119" s="32">
        <v>1185895.5292978613</v>
      </c>
      <c r="AJ119" s="32">
        <v>22642501.601607166</v>
      </c>
      <c r="AK119" s="32">
        <v>4881497.9516436113</v>
      </c>
      <c r="AL119" s="32">
        <v>15347475.654420031</v>
      </c>
      <c r="AM119" s="32">
        <v>505937.56795795396</v>
      </c>
      <c r="AN119" s="32">
        <v>212073.66446072151</v>
      </c>
      <c r="AO119" s="32">
        <v>772099.27993219765</v>
      </c>
      <c r="AP119" s="32">
        <v>1310817210.7138174</v>
      </c>
      <c r="AQ119" s="32">
        <v>233661780.93517995</v>
      </c>
      <c r="AR119" s="32">
        <v>16974530.608185474</v>
      </c>
      <c r="AS119" s="32">
        <v>10898407.792492967</v>
      </c>
      <c r="AT119" s="32">
        <v>4094257.9951413781</v>
      </c>
      <c r="AU119" s="32">
        <v>6939694.6988822808</v>
      </c>
      <c r="AV119" s="32">
        <v>73140920.19983153</v>
      </c>
      <c r="AW119" s="32">
        <v>23607597.73523042</v>
      </c>
      <c r="AX119" s="32">
        <v>21773795.852994483</v>
      </c>
      <c r="AY119" s="32">
        <v>33710993.274747461</v>
      </c>
      <c r="AZ119" s="32">
        <v>5720060.0772574721</v>
      </c>
      <c r="BA119" s="32">
        <v>15406222.63500898</v>
      </c>
      <c r="BB119" s="32">
        <v>1744750.4355450498</v>
      </c>
      <c r="BC119" s="32">
        <v>47200783.149345741</v>
      </c>
      <c r="BD119" s="32">
        <v>4885998.0270057181</v>
      </c>
      <c r="BE119" s="32">
        <v>30361104.098029628</v>
      </c>
      <c r="BF119" s="32">
        <v>3684454.1451108255</v>
      </c>
      <c r="BG119" s="32">
        <v>20737214.373821866</v>
      </c>
      <c r="BH119" s="32">
        <v>1637346.4273183206</v>
      </c>
      <c r="BI119" s="32">
        <v>1675179.04813057</v>
      </c>
      <c r="BJ119" s="32">
        <v>1146181.0682559451</v>
      </c>
      <c r="BK119" s="32">
        <v>28434669.868582789</v>
      </c>
      <c r="BL119" s="32">
        <v>3559868.9057295588</v>
      </c>
      <c r="BM119" s="32">
        <v>936283805.32539046</v>
      </c>
      <c r="BN119" s="32">
        <v>5464224.0942799281</v>
      </c>
      <c r="BO119" s="32">
        <v>7341486.8060296588</v>
      </c>
      <c r="BP119" s="32">
        <v>1947649.6792996067</v>
      </c>
      <c r="BQ119" s="32">
        <v>11144185.728378328</v>
      </c>
      <c r="BR119" s="32">
        <v>89392497.522494659</v>
      </c>
      <c r="BS119" s="32">
        <v>52734669.948917247</v>
      </c>
      <c r="BT119" s="39"/>
      <c r="BU119" s="39"/>
      <c r="BV119" s="39"/>
      <c r="BW119" s="39"/>
    </row>
    <row r="120" spans="1:80" ht="12.75" customHeight="1" x14ac:dyDescent="0.3">
      <c r="B120" s="1">
        <v>109</v>
      </c>
      <c r="O120" s="1"/>
      <c r="P120" s="30">
        <v>118</v>
      </c>
      <c r="Q120" s="6"/>
      <c r="BT120" s="39"/>
      <c r="BU120" s="39"/>
      <c r="BV120" s="39"/>
      <c r="BW120" s="39"/>
    </row>
    <row r="121" spans="1:80" ht="12.75" customHeight="1" x14ac:dyDescent="0.3">
      <c r="B121" s="1">
        <v>110</v>
      </c>
      <c r="C121" s="51" t="s">
        <v>163</v>
      </c>
      <c r="F121" s="32"/>
      <c r="G121" s="64">
        <f t="shared" ref="G121:N121" si="14">G107+G119</f>
        <v>340549989.88967997</v>
      </c>
      <c r="H121" s="32">
        <f t="shared" si="14"/>
        <v>353111222.75435799</v>
      </c>
      <c r="I121" s="32">
        <f t="shared" si="14"/>
        <v>363293757.10730404</v>
      </c>
      <c r="J121" s="32">
        <f t="shared" si="14"/>
        <v>402447625.02492547</v>
      </c>
      <c r="K121" s="32">
        <f t="shared" si="14"/>
        <v>427163154.04208934</v>
      </c>
      <c r="L121" s="32">
        <f t="shared" si="14"/>
        <v>450659976.32422465</v>
      </c>
      <c r="M121" s="32">
        <f t="shared" si="14"/>
        <v>467892596.46720976</v>
      </c>
      <c r="N121" s="32">
        <f t="shared" si="14"/>
        <v>486779350.03058857</v>
      </c>
      <c r="O121" s="35"/>
      <c r="P121" s="30">
        <v>119</v>
      </c>
      <c r="Q121" s="6"/>
      <c r="R121" s="32">
        <v>942774254.74934721</v>
      </c>
      <c r="S121" s="32">
        <v>34849262.717678107</v>
      </c>
      <c r="T121" s="32">
        <v>1886192.2331783064</v>
      </c>
      <c r="U121" s="32">
        <v>32316692.736713663</v>
      </c>
      <c r="V121" s="32">
        <v>59075630.546990201</v>
      </c>
      <c r="W121" s="32">
        <v>34826573.444174223</v>
      </c>
      <c r="X121" s="32">
        <v>5841776.4865211239</v>
      </c>
      <c r="Y121" s="32">
        <v>1228068.5485824021</v>
      </c>
      <c r="Z121" s="32">
        <v>1449490.6883933246</v>
      </c>
      <c r="AA121" s="32">
        <v>7512635.4957289165</v>
      </c>
      <c r="AB121" s="32">
        <v>140395907.91342083</v>
      </c>
      <c r="AC121" s="32">
        <v>44845620.877491511</v>
      </c>
      <c r="AD121" s="32">
        <v>74717237.210414425</v>
      </c>
      <c r="AE121" s="32">
        <v>13050566.508055799</v>
      </c>
      <c r="AF121" s="32">
        <v>19985358.015843671</v>
      </c>
      <c r="AG121" s="32">
        <v>22373958.545218233</v>
      </c>
      <c r="AH121" s="32">
        <v>16981017.605630182</v>
      </c>
      <c r="AI121" s="32">
        <v>3085096.3192978613</v>
      </c>
      <c r="AJ121" s="32">
        <v>38745397.051607169</v>
      </c>
      <c r="AK121" s="32">
        <v>8770641.7316436116</v>
      </c>
      <c r="AL121" s="32">
        <v>22924338.124420032</v>
      </c>
      <c r="AM121" s="32">
        <v>1792430.2079579541</v>
      </c>
      <c r="AN121" s="32">
        <v>891445.62446072162</v>
      </c>
      <c r="AO121" s="32">
        <v>2226046.9499321971</v>
      </c>
      <c r="AP121" s="32">
        <v>1995441067.6038175</v>
      </c>
      <c r="AQ121" s="32">
        <v>340549989.88967997</v>
      </c>
      <c r="AR121" s="32">
        <v>25063464.388185471</v>
      </c>
      <c r="AS121" s="32">
        <v>18900263.592492968</v>
      </c>
      <c r="AT121" s="32">
        <v>7201325.3251413777</v>
      </c>
      <c r="AU121" s="32">
        <v>13025657.25888228</v>
      </c>
      <c r="AV121" s="32">
        <v>117299000.72983153</v>
      </c>
      <c r="AW121" s="32">
        <v>35329065.775230423</v>
      </c>
      <c r="AX121" s="32">
        <v>35873459.462994486</v>
      </c>
      <c r="AY121" s="32">
        <v>53653685.17474746</v>
      </c>
      <c r="AZ121" s="32">
        <v>9087123.7272574715</v>
      </c>
      <c r="BA121" s="32">
        <v>23979184.545508981</v>
      </c>
      <c r="BB121" s="32">
        <v>5048793.2255450496</v>
      </c>
      <c r="BC121" s="32">
        <v>66810100.379345737</v>
      </c>
      <c r="BD121" s="32">
        <v>8573353.3770057186</v>
      </c>
      <c r="BE121" s="32">
        <v>44969380.798029631</v>
      </c>
      <c r="BF121" s="32">
        <v>7838695.4451108258</v>
      </c>
      <c r="BG121" s="32">
        <v>33365401.733821865</v>
      </c>
      <c r="BH121" s="32">
        <v>3227158.7873183205</v>
      </c>
      <c r="BI121" s="32">
        <v>4439026.08813057</v>
      </c>
      <c r="BJ121" s="32">
        <v>2711036.3482559444</v>
      </c>
      <c r="BK121" s="32">
        <v>47487983.618582785</v>
      </c>
      <c r="BL121" s="32">
        <v>6406481.0357295591</v>
      </c>
      <c r="BM121" s="32">
        <v>1208838640.5653903</v>
      </c>
      <c r="BN121" s="32">
        <v>8925723.9442799278</v>
      </c>
      <c r="BO121" s="32">
        <v>14452917.636029659</v>
      </c>
      <c r="BP121" s="32">
        <v>4267720.7692996068</v>
      </c>
      <c r="BQ121" s="32">
        <v>17692210.368378326</v>
      </c>
      <c r="BR121" s="32">
        <v>128684761.69249466</v>
      </c>
      <c r="BS121" s="32">
        <v>85273346.468917251</v>
      </c>
      <c r="BT121" s="39"/>
      <c r="BU121" s="39"/>
      <c r="BV121" s="39"/>
      <c r="BW121" s="39"/>
    </row>
    <row r="122" spans="1:80" ht="12.75" customHeight="1" x14ac:dyDescent="0.3">
      <c r="O122" s="1"/>
      <c r="P122" s="30">
        <v>120</v>
      </c>
      <c r="Q122" s="6"/>
      <c r="BT122" s="39"/>
      <c r="BU122" s="39"/>
      <c r="BV122" s="39"/>
      <c r="BW122" s="39"/>
    </row>
    <row r="123" spans="1:80" ht="12.75" customHeight="1" x14ac:dyDescent="0.3">
      <c r="A123" s="170" t="s">
        <v>164</v>
      </c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69"/>
      <c r="N123" s="69"/>
      <c r="O123" s="35"/>
      <c r="P123" s="30">
        <v>121</v>
      </c>
      <c r="Q123" s="6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39"/>
      <c r="BU123" s="39"/>
      <c r="BV123" s="39"/>
      <c r="BW123" s="39"/>
      <c r="BX123" s="32"/>
      <c r="BY123" s="32"/>
      <c r="BZ123" s="32"/>
      <c r="CA123" s="32"/>
      <c r="CB123" s="32"/>
    </row>
    <row r="124" spans="1:80" ht="12.75" customHeight="1" x14ac:dyDescent="0.3">
      <c r="O124" s="1"/>
      <c r="P124" s="30">
        <v>122</v>
      </c>
      <c r="Q124" s="6"/>
      <c r="BT124" s="39"/>
      <c r="BU124" s="39"/>
      <c r="BV124" s="39"/>
      <c r="BW124" s="39"/>
    </row>
    <row r="125" spans="1:80" ht="12.75" customHeight="1" x14ac:dyDescent="0.3">
      <c r="B125" s="1">
        <v>111</v>
      </c>
      <c r="C125" s="53" t="s">
        <v>165</v>
      </c>
      <c r="D125" s="22"/>
      <c r="O125" s="1"/>
      <c r="P125" s="30">
        <v>123</v>
      </c>
      <c r="Q125" s="6"/>
      <c r="BT125" s="39"/>
      <c r="BU125" s="39"/>
      <c r="BV125" s="39"/>
      <c r="BW125" s="39"/>
    </row>
    <row r="126" spans="1:80" ht="12.75" customHeight="1" x14ac:dyDescent="0.3">
      <c r="B126" s="1">
        <v>112</v>
      </c>
      <c r="O126" s="1"/>
      <c r="P126" s="30">
        <v>124</v>
      </c>
      <c r="Q126" s="6"/>
      <c r="BT126" s="39"/>
      <c r="BU126" s="39"/>
      <c r="BV126" s="39"/>
      <c r="BW126" s="39"/>
    </row>
    <row r="127" spans="1:80" ht="12.75" customHeight="1" x14ac:dyDescent="0.3">
      <c r="B127" s="1">
        <v>113</v>
      </c>
      <c r="E127" s="70" t="s">
        <v>166</v>
      </c>
      <c r="F127" s="4"/>
      <c r="G127" s="4"/>
      <c r="H127" s="4"/>
      <c r="I127" s="4"/>
      <c r="J127" s="4"/>
      <c r="K127" s="4"/>
      <c r="L127" s="4"/>
      <c r="M127" s="4"/>
      <c r="N127" s="4"/>
      <c r="O127" s="1"/>
      <c r="P127" s="30">
        <v>125</v>
      </c>
      <c r="Q127" s="6"/>
      <c r="BT127" s="39"/>
      <c r="BU127" s="39"/>
      <c r="BV127" s="39"/>
      <c r="BW127" s="39"/>
    </row>
    <row r="128" spans="1:80" ht="12.75" customHeight="1" x14ac:dyDescent="0.3">
      <c r="B128" s="1">
        <v>114</v>
      </c>
      <c r="E128" s="51" t="s">
        <v>145</v>
      </c>
      <c r="F128" s="32"/>
      <c r="G128" s="64">
        <f t="shared" ref="G128:N128" si="15">G96</f>
        <v>364334</v>
      </c>
      <c r="H128" s="32">
        <f t="shared" si="15"/>
        <v>371749</v>
      </c>
      <c r="I128" s="32">
        <f t="shared" si="15"/>
        <v>376291</v>
      </c>
      <c r="J128" s="32">
        <f t="shared" si="15"/>
        <v>380882</v>
      </c>
      <c r="K128" s="32">
        <f t="shared" si="15"/>
        <v>385494</v>
      </c>
      <c r="L128" s="32">
        <f t="shared" si="15"/>
        <v>390186</v>
      </c>
      <c r="M128" s="32">
        <f t="shared" si="15"/>
        <v>394945</v>
      </c>
      <c r="N128" s="32">
        <f t="shared" si="15"/>
        <v>399774</v>
      </c>
      <c r="O128" s="35"/>
      <c r="P128" s="30">
        <v>126</v>
      </c>
      <c r="Q128" s="6"/>
      <c r="R128" s="32">
        <v>1082647</v>
      </c>
      <c r="S128" s="32">
        <v>12332</v>
      </c>
      <c r="T128" s="32">
        <v>1619</v>
      </c>
      <c r="U128" s="32">
        <v>37321</v>
      </c>
      <c r="V128" s="32">
        <v>68879</v>
      </c>
      <c r="W128" s="32">
        <v>30434</v>
      </c>
      <c r="X128" s="32">
        <v>7459</v>
      </c>
      <c r="Y128" s="32">
        <v>1224</v>
      </c>
      <c r="Z128" s="32">
        <v>2575</v>
      </c>
      <c r="AA128" s="32">
        <v>12429</v>
      </c>
      <c r="AB128" s="32">
        <v>174153</v>
      </c>
      <c r="AC128" s="32">
        <v>62443</v>
      </c>
      <c r="AD128" s="32">
        <v>91128</v>
      </c>
      <c r="AE128" s="32">
        <v>18701</v>
      </c>
      <c r="AF128" s="32">
        <v>24390</v>
      </c>
      <c r="AG128" s="32">
        <v>31139</v>
      </c>
      <c r="AH128" s="32">
        <v>22211</v>
      </c>
      <c r="AI128" s="32">
        <v>3744</v>
      </c>
      <c r="AJ128" s="32">
        <v>47962</v>
      </c>
      <c r="AK128" s="32">
        <v>11871</v>
      </c>
      <c r="AL128" s="32">
        <v>22908</v>
      </c>
      <c r="AM128" s="32">
        <v>2720</v>
      </c>
      <c r="AN128" s="32">
        <v>1268</v>
      </c>
      <c r="AO128" s="32">
        <v>5627</v>
      </c>
      <c r="AP128" s="32">
        <v>1440430</v>
      </c>
      <c r="AQ128" s="32">
        <v>358901</v>
      </c>
      <c r="AR128" s="32">
        <v>20513</v>
      </c>
      <c r="AS128" s="32">
        <v>27992</v>
      </c>
      <c r="AT128" s="32">
        <v>10835</v>
      </c>
      <c r="AU128" s="32">
        <v>14351</v>
      </c>
      <c r="AV128" s="32">
        <v>166044</v>
      </c>
      <c r="AW128" s="32">
        <v>42634</v>
      </c>
      <c r="AX128" s="32">
        <v>44795</v>
      </c>
      <c r="AY128" s="32">
        <v>58226</v>
      </c>
      <c r="AZ128" s="32">
        <v>9816</v>
      </c>
      <c r="BA128" s="32">
        <v>27678</v>
      </c>
      <c r="BB128" s="32">
        <v>5941</v>
      </c>
      <c r="BC128" s="32">
        <v>75885</v>
      </c>
      <c r="BD128" s="32">
        <v>12846</v>
      </c>
      <c r="BE128" s="32">
        <v>60839</v>
      </c>
      <c r="BF128" s="32">
        <v>11638</v>
      </c>
      <c r="BG128" s="32">
        <v>33938</v>
      </c>
      <c r="BH128" s="32">
        <v>4384</v>
      </c>
      <c r="BI128" s="32">
        <v>5980</v>
      </c>
      <c r="BJ128" s="32">
        <v>2915</v>
      </c>
      <c r="BK128" s="32">
        <v>57088</v>
      </c>
      <c r="BL128" s="32">
        <v>8189</v>
      </c>
      <c r="BM128" s="32">
        <v>790518</v>
      </c>
      <c r="BN128" s="32">
        <v>14863</v>
      </c>
      <c r="BO128" s="32">
        <v>25063</v>
      </c>
      <c r="BP128" s="32">
        <v>4053</v>
      </c>
      <c r="BQ128" s="32">
        <v>24429</v>
      </c>
      <c r="BR128" s="32">
        <v>160489</v>
      </c>
      <c r="BS128" s="32">
        <v>111053</v>
      </c>
      <c r="BT128" s="39"/>
      <c r="BU128" s="39"/>
      <c r="BV128" s="39"/>
      <c r="BW128" s="39"/>
    </row>
    <row r="129" spans="2:75" ht="12.75" customHeight="1" x14ac:dyDescent="0.3">
      <c r="B129" s="1">
        <v>115</v>
      </c>
      <c r="E129" s="51" t="s">
        <v>146</v>
      </c>
      <c r="F129" s="71"/>
      <c r="G129" s="72">
        <f t="shared" ref="G129:N129" si="16">G97</f>
        <v>7227010710</v>
      </c>
      <c r="H129" s="71">
        <f t="shared" si="16"/>
        <v>7298068534</v>
      </c>
      <c r="I129" s="71">
        <f t="shared" si="16"/>
        <v>7379706322</v>
      </c>
      <c r="J129" s="71">
        <f t="shared" si="16"/>
        <v>7459013962</v>
      </c>
      <c r="K129" s="71">
        <f t="shared" si="16"/>
        <v>7511681581</v>
      </c>
      <c r="L129" s="71">
        <f t="shared" si="16"/>
        <v>7632037710</v>
      </c>
      <c r="M129" s="71">
        <f t="shared" si="16"/>
        <v>7754472611</v>
      </c>
      <c r="N129" s="71">
        <f t="shared" si="16"/>
        <v>7896390032</v>
      </c>
      <c r="O129" s="73"/>
      <c r="P129" s="30">
        <v>127</v>
      </c>
      <c r="Q129" s="6"/>
      <c r="R129" s="71">
        <v>26593222139.9939</v>
      </c>
      <c r="S129" s="71">
        <v>255694605.13</v>
      </c>
      <c r="T129" s="71">
        <v>29586414.649999999</v>
      </c>
      <c r="U129" s="71">
        <v>958263631</v>
      </c>
      <c r="V129" s="71">
        <v>1523001350</v>
      </c>
      <c r="W129" s="71">
        <v>479765521.31999999</v>
      </c>
      <c r="X129" s="71">
        <v>145762372.83000001</v>
      </c>
      <c r="Y129" s="71">
        <v>23149670</v>
      </c>
      <c r="Z129" s="71">
        <v>30386998</v>
      </c>
      <c r="AA129" s="71">
        <v>236201881.56</v>
      </c>
      <c r="AB129" s="71">
        <v>3557114201</v>
      </c>
      <c r="AC129" s="71">
        <v>1241635413.01</v>
      </c>
      <c r="AD129" s="71">
        <v>2111867772.0699999</v>
      </c>
      <c r="AE129" s="71">
        <v>312403334.14999998</v>
      </c>
      <c r="AF129" s="71">
        <v>634616160</v>
      </c>
      <c r="AG129" s="71">
        <v>551718279.20000005</v>
      </c>
      <c r="AH129" s="71">
        <v>611606380.99000001</v>
      </c>
      <c r="AI129" s="71">
        <v>72625000.819999993</v>
      </c>
      <c r="AJ129" s="71">
        <v>845434936.58000004</v>
      </c>
      <c r="AK129" s="71">
        <v>257757138.5</v>
      </c>
      <c r="AL129" s="71">
        <v>498519342</v>
      </c>
      <c r="AM129" s="71">
        <v>75311912</v>
      </c>
      <c r="AN129" s="71">
        <v>19982076</v>
      </c>
      <c r="AO129" s="71">
        <v>140288222.84</v>
      </c>
      <c r="AP129" s="71">
        <v>37352917583.019997</v>
      </c>
      <c r="AQ129" s="71">
        <v>7195259722</v>
      </c>
      <c r="AR129" s="71">
        <v>282181078.80000001</v>
      </c>
      <c r="AS129" s="71">
        <v>682239160.97000003</v>
      </c>
      <c r="AT129" s="71">
        <v>244751251.56</v>
      </c>
      <c r="AU129" s="71">
        <v>301812636.48000002</v>
      </c>
      <c r="AV129" s="71">
        <v>3170302876.02</v>
      </c>
      <c r="AW129" s="71">
        <v>951413564</v>
      </c>
      <c r="AX129" s="71">
        <v>831369726</v>
      </c>
      <c r="AY129" s="71">
        <v>1234789719</v>
      </c>
      <c r="AZ129" s="71">
        <v>210032240.94999999</v>
      </c>
      <c r="BA129" s="71">
        <v>547971952.99000001</v>
      </c>
      <c r="BB129" s="71">
        <v>114374592</v>
      </c>
      <c r="BC129" s="71">
        <v>1601362054.1600001</v>
      </c>
      <c r="BD129" s="71">
        <v>266766857.25</v>
      </c>
      <c r="BE129" s="71">
        <v>1077184584</v>
      </c>
      <c r="BF129" s="71">
        <v>181597096</v>
      </c>
      <c r="BG129" s="71">
        <v>611477975.40999997</v>
      </c>
      <c r="BH129" s="71">
        <v>85463936</v>
      </c>
      <c r="BI129" s="71">
        <v>101903178</v>
      </c>
      <c r="BJ129" s="71">
        <v>83438445.930000007</v>
      </c>
      <c r="BK129" s="71">
        <v>963264477.01999998</v>
      </c>
      <c r="BL129" s="71">
        <v>181457123.08000001</v>
      </c>
      <c r="BM129" s="71">
        <v>23480523117.110001</v>
      </c>
      <c r="BN129" s="71">
        <v>144890599</v>
      </c>
      <c r="BO129" s="71">
        <v>374393811</v>
      </c>
      <c r="BP129" s="71">
        <v>105030649.42</v>
      </c>
      <c r="BQ129" s="71">
        <v>442566800</v>
      </c>
      <c r="BR129" s="71">
        <v>3283082795.7399998</v>
      </c>
      <c r="BS129" s="71">
        <v>2786312238.7399998</v>
      </c>
      <c r="BT129" s="39"/>
      <c r="BU129" s="39"/>
      <c r="BV129" s="39"/>
      <c r="BW129" s="39"/>
    </row>
    <row r="130" spans="2:75" ht="12.75" customHeight="1" x14ac:dyDescent="0.3">
      <c r="B130" s="1">
        <v>116</v>
      </c>
      <c r="E130" s="51" t="s">
        <v>147</v>
      </c>
      <c r="F130" s="32"/>
      <c r="G130" s="64">
        <f t="shared" ref="G130:N130" si="17">G98</f>
        <v>1518168</v>
      </c>
      <c r="H130" s="32">
        <f t="shared" si="17"/>
        <v>1518168</v>
      </c>
      <c r="I130" s="32">
        <f t="shared" si="17"/>
        <v>1518168</v>
      </c>
      <c r="J130" s="32">
        <f t="shared" si="17"/>
        <v>1518168</v>
      </c>
      <c r="K130" s="32">
        <f t="shared" si="17"/>
        <v>1525274</v>
      </c>
      <c r="L130" s="32">
        <f t="shared" si="17"/>
        <v>1546499</v>
      </c>
      <c r="M130" s="32">
        <f t="shared" si="17"/>
        <v>1569753</v>
      </c>
      <c r="N130" s="32">
        <f t="shared" si="17"/>
        <v>1597455</v>
      </c>
      <c r="O130" s="35"/>
      <c r="P130" s="30">
        <v>128</v>
      </c>
      <c r="Q130" s="6"/>
      <c r="R130" s="32">
        <v>5256976</v>
      </c>
      <c r="S130" s="32">
        <v>50393</v>
      </c>
      <c r="T130" s="32">
        <v>6400</v>
      </c>
      <c r="U130" s="32">
        <v>170238</v>
      </c>
      <c r="V130" s="32">
        <v>318420</v>
      </c>
      <c r="W130" s="32">
        <v>98750</v>
      </c>
      <c r="X130" s="32">
        <v>28168</v>
      </c>
      <c r="Y130" s="32">
        <v>5772</v>
      </c>
      <c r="Z130" s="32">
        <v>7112</v>
      </c>
      <c r="AA130" s="32">
        <v>64385</v>
      </c>
      <c r="AB130" s="32">
        <v>700859</v>
      </c>
      <c r="AC130" s="32">
        <v>248595</v>
      </c>
      <c r="AD130" s="32">
        <v>464900</v>
      </c>
      <c r="AE130" s="32">
        <v>56623</v>
      </c>
      <c r="AF130" s="32">
        <v>110240</v>
      </c>
      <c r="AG130" s="32">
        <v>122714</v>
      </c>
      <c r="AH130" s="32">
        <v>107738</v>
      </c>
      <c r="AI130" s="32">
        <v>15248</v>
      </c>
      <c r="AJ130" s="32">
        <v>163773</v>
      </c>
      <c r="AK130" s="32">
        <v>56065</v>
      </c>
      <c r="AL130" s="32">
        <v>106610</v>
      </c>
      <c r="AM130" s="32">
        <v>15372</v>
      </c>
      <c r="AN130" s="32">
        <v>5092</v>
      </c>
      <c r="AO130" s="32">
        <v>30865</v>
      </c>
      <c r="AP130" s="32">
        <v>6821370</v>
      </c>
      <c r="AQ130" s="32">
        <v>1279664</v>
      </c>
      <c r="AR130" s="32">
        <v>63546</v>
      </c>
      <c r="AS130" s="32">
        <v>118722</v>
      </c>
      <c r="AT130" s="32">
        <v>43906</v>
      </c>
      <c r="AU130" s="32">
        <v>51997</v>
      </c>
      <c r="AV130" s="32">
        <v>659979</v>
      </c>
      <c r="AW130" s="32">
        <v>189339</v>
      </c>
      <c r="AX130" s="32">
        <v>173351</v>
      </c>
      <c r="AY130" s="32">
        <v>250247</v>
      </c>
      <c r="AZ130" s="32">
        <v>45600</v>
      </c>
      <c r="BA130" s="32">
        <v>112810</v>
      </c>
      <c r="BB130" s="32">
        <v>23217</v>
      </c>
      <c r="BC130" s="32">
        <v>370408</v>
      </c>
      <c r="BD130" s="32">
        <v>49506</v>
      </c>
      <c r="BE130" s="32">
        <v>226815</v>
      </c>
      <c r="BF130" s="32">
        <v>37022</v>
      </c>
      <c r="BG130" s="32">
        <v>118975</v>
      </c>
      <c r="BH130" s="32">
        <v>14755</v>
      </c>
      <c r="BI130" s="32">
        <v>20489</v>
      </c>
      <c r="BJ130" s="32">
        <v>20283</v>
      </c>
      <c r="BK130" s="32">
        <v>171697</v>
      </c>
      <c r="BL130" s="32">
        <v>37761</v>
      </c>
      <c r="BM130" s="32">
        <v>4276455</v>
      </c>
      <c r="BN130" s="32">
        <v>36740</v>
      </c>
      <c r="BO130" s="32">
        <v>76731</v>
      </c>
      <c r="BP130" s="32">
        <v>17965</v>
      </c>
      <c r="BQ130" s="32">
        <v>77910</v>
      </c>
      <c r="BR130" s="32">
        <v>645698</v>
      </c>
      <c r="BS130" s="32">
        <v>518646</v>
      </c>
      <c r="BT130" s="39"/>
      <c r="BU130" s="39"/>
      <c r="BV130" s="39"/>
      <c r="BW130" s="39"/>
    </row>
    <row r="131" spans="2:75" ht="12.75" customHeight="1" x14ac:dyDescent="0.3">
      <c r="B131" s="1">
        <v>117</v>
      </c>
      <c r="E131" s="51" t="s">
        <v>167</v>
      </c>
      <c r="F131" s="32"/>
      <c r="G131" s="64">
        <f>G130</f>
        <v>1518168</v>
      </c>
      <c r="H131" s="32">
        <f t="shared" ref="H131:N131" si="18">MAX(G131,H130)</f>
        <v>1518168</v>
      </c>
      <c r="I131" s="32">
        <f t="shared" si="18"/>
        <v>1518168</v>
      </c>
      <c r="J131" s="32">
        <f t="shared" si="18"/>
        <v>1518168</v>
      </c>
      <c r="K131" s="32">
        <f t="shared" si="18"/>
        <v>1525274</v>
      </c>
      <c r="L131" s="32">
        <f t="shared" si="18"/>
        <v>1546499</v>
      </c>
      <c r="M131" s="32">
        <f t="shared" si="18"/>
        <v>1569753</v>
      </c>
      <c r="N131" s="32">
        <f t="shared" si="18"/>
        <v>1597455</v>
      </c>
      <c r="O131" s="35"/>
      <c r="P131" s="30">
        <v>129</v>
      </c>
      <c r="Q131" s="6"/>
      <c r="R131" s="32">
        <v>51073</v>
      </c>
      <c r="S131" s="32">
        <v>2112</v>
      </c>
      <c r="T131" s="32">
        <v>92</v>
      </c>
      <c r="U131" s="32">
        <v>1223</v>
      </c>
      <c r="V131" s="32">
        <v>1516</v>
      </c>
      <c r="W131" s="32">
        <v>1623</v>
      </c>
      <c r="X131" s="32">
        <v>160</v>
      </c>
      <c r="Y131" s="32">
        <v>54</v>
      </c>
      <c r="Z131" s="32">
        <v>39</v>
      </c>
      <c r="AA131" s="32">
        <v>174</v>
      </c>
      <c r="AB131" s="32">
        <v>4013</v>
      </c>
      <c r="AC131" s="32">
        <v>3266</v>
      </c>
      <c r="AD131" s="32">
        <v>4724</v>
      </c>
      <c r="AE131" s="32">
        <v>391</v>
      </c>
      <c r="AF131" s="32">
        <v>451</v>
      </c>
      <c r="AG131" s="32">
        <v>1691</v>
      </c>
      <c r="AH131" s="32">
        <v>291</v>
      </c>
      <c r="AI131" s="32">
        <v>83</v>
      </c>
      <c r="AJ131" s="32">
        <v>2554</v>
      </c>
      <c r="AK131" s="32">
        <v>699</v>
      </c>
      <c r="AL131" s="32">
        <v>1700</v>
      </c>
      <c r="AM131" s="32">
        <v>97</v>
      </c>
      <c r="AN131" s="32">
        <v>21</v>
      </c>
      <c r="AO131" s="32">
        <v>73</v>
      </c>
      <c r="AP131" s="32">
        <v>124948</v>
      </c>
      <c r="AQ131" s="32">
        <v>6282</v>
      </c>
      <c r="AR131" s="32">
        <v>1792</v>
      </c>
      <c r="AS131" s="32">
        <v>689</v>
      </c>
      <c r="AT131" s="32">
        <v>244</v>
      </c>
      <c r="AU131" s="32">
        <v>385</v>
      </c>
      <c r="AV131" s="32">
        <v>3110</v>
      </c>
      <c r="AW131" s="32">
        <v>2869</v>
      </c>
      <c r="AX131" s="32">
        <v>1030</v>
      </c>
      <c r="AY131" s="32">
        <v>4600</v>
      </c>
      <c r="AZ131" s="32">
        <v>324</v>
      </c>
      <c r="BA131" s="32">
        <v>678</v>
      </c>
      <c r="BB131" s="32">
        <v>370</v>
      </c>
      <c r="BC131" s="32">
        <v>2044</v>
      </c>
      <c r="BD131" s="32">
        <v>220</v>
      </c>
      <c r="BE131" s="32">
        <v>2429</v>
      </c>
      <c r="BF131" s="32">
        <v>510</v>
      </c>
      <c r="BG131" s="32">
        <v>740</v>
      </c>
      <c r="BH131" s="32">
        <v>81</v>
      </c>
      <c r="BI131" s="32">
        <v>115</v>
      </c>
      <c r="BJ131" s="32">
        <v>714</v>
      </c>
      <c r="BK131" s="32">
        <v>1274</v>
      </c>
      <c r="BL131" s="32">
        <v>146</v>
      </c>
      <c r="BM131" s="32">
        <v>29293</v>
      </c>
      <c r="BN131" s="32">
        <v>305</v>
      </c>
      <c r="BO131" s="32">
        <v>495</v>
      </c>
      <c r="BP131" s="32">
        <v>234</v>
      </c>
      <c r="BQ131" s="32">
        <v>604</v>
      </c>
      <c r="BR131" s="32">
        <v>3688</v>
      </c>
      <c r="BS131" s="32">
        <v>2099</v>
      </c>
      <c r="BT131" s="39"/>
      <c r="BU131" s="39"/>
      <c r="BV131" s="39"/>
      <c r="BW131" s="39"/>
    </row>
    <row r="132" spans="2:75" ht="12.75" customHeight="1" x14ac:dyDescent="0.3">
      <c r="B132" s="1">
        <v>118</v>
      </c>
      <c r="O132" s="1"/>
      <c r="P132" s="30">
        <v>130</v>
      </c>
      <c r="Q132" s="6"/>
      <c r="BT132" s="39"/>
      <c r="BU132" s="39"/>
      <c r="BV132" s="39"/>
      <c r="BW132" s="39"/>
    </row>
    <row r="133" spans="2:75" ht="12.75" customHeight="1" x14ac:dyDescent="0.3">
      <c r="B133" s="1">
        <v>119</v>
      </c>
      <c r="E133" s="70" t="s">
        <v>168</v>
      </c>
      <c r="F133" s="4"/>
      <c r="G133" s="4"/>
      <c r="O133" s="1"/>
      <c r="P133" s="30">
        <v>131</v>
      </c>
      <c r="Q133" s="6"/>
      <c r="BT133" s="39"/>
      <c r="BU133" s="39"/>
      <c r="BV133" s="39"/>
      <c r="BW133" s="39"/>
    </row>
    <row r="134" spans="2:75" ht="12.75" customHeight="1" x14ac:dyDescent="0.3">
      <c r="B134" s="1">
        <v>120</v>
      </c>
      <c r="E134" s="51" t="s">
        <v>169</v>
      </c>
      <c r="F134" s="74">
        <f t="shared" ref="F134:F136" si="19">CA134</f>
        <v>0</v>
      </c>
      <c r="G134" s="59">
        <f t="shared" ref="G134:G137" si="20">HLOOKUP($E$3,$Q$3:$BY$269,P134,FALSE)</f>
        <v>4.1405222738299059E-2</v>
      </c>
      <c r="H134" s="75">
        <f>G134*EXP('Model Inputs'!H21)</f>
        <v>4.2654997912951048E-2</v>
      </c>
      <c r="I134" s="76">
        <f>H134*EXP('Model Inputs'!I21)</f>
        <v>4.335597179600182E-2</v>
      </c>
      <c r="J134" s="76">
        <f>I134*EXP('Model Inputs'!J21)</f>
        <v>4.4542529480734207E-2</v>
      </c>
      <c r="K134" s="76">
        <f>J134*EXP('Model Inputs'!K21)</f>
        <v>4.5319819412498727E-2</v>
      </c>
      <c r="L134" s="76">
        <f>K134*EXP('Model Inputs'!L21)</f>
        <v>4.6115284749216473E-2</v>
      </c>
      <c r="M134" s="76">
        <f>L134*EXP('Model Inputs'!M21)</f>
        <v>4.6924712301806268E-2</v>
      </c>
      <c r="N134" s="76">
        <f>M134*EXP('Model Inputs'!N21)</f>
        <v>4.7748347138736914E-2</v>
      </c>
      <c r="O134" s="77"/>
      <c r="P134" s="30">
        <v>132</v>
      </c>
      <c r="Q134" s="6"/>
      <c r="R134" s="78">
        <v>4.1405222738299101E-2</v>
      </c>
      <c r="S134" s="78">
        <v>4.1405222738299059E-2</v>
      </c>
      <c r="T134" s="78">
        <v>4.1405222738299059E-2</v>
      </c>
      <c r="U134" s="78">
        <v>4.1405222738299059E-2</v>
      </c>
      <c r="V134" s="78">
        <v>4.1405222738299059E-2</v>
      </c>
      <c r="W134" s="78">
        <v>4.1405222738299059E-2</v>
      </c>
      <c r="X134" s="78">
        <v>4.1405222738299059E-2</v>
      </c>
      <c r="Y134" s="78">
        <v>4.1405222738299059E-2</v>
      </c>
      <c r="Z134" s="78">
        <v>4.1405222738299059E-2</v>
      </c>
      <c r="AA134" s="78">
        <v>4.1405222738299059E-2</v>
      </c>
      <c r="AB134" s="78">
        <v>4.1405222738299059E-2</v>
      </c>
      <c r="AC134" s="78">
        <v>4.1405222738299059E-2</v>
      </c>
      <c r="AD134" s="78">
        <v>4.1405222738299059E-2</v>
      </c>
      <c r="AE134" s="78">
        <v>4.1405222738299059E-2</v>
      </c>
      <c r="AF134" s="78">
        <v>4.1405222738299059E-2</v>
      </c>
      <c r="AG134" s="78">
        <v>4.1405222738299059E-2</v>
      </c>
      <c r="AH134" s="78">
        <v>4.1405222738299059E-2</v>
      </c>
      <c r="AI134" s="78">
        <v>4.1405222738299059E-2</v>
      </c>
      <c r="AJ134" s="78">
        <v>4.1405222738299059E-2</v>
      </c>
      <c r="AK134" s="78">
        <v>4.1405222738299059E-2</v>
      </c>
      <c r="AL134" s="78">
        <v>4.1405222738299059E-2</v>
      </c>
      <c r="AM134" s="78">
        <v>4.1405222738299059E-2</v>
      </c>
      <c r="AN134" s="78">
        <v>4.1405222738299059E-2</v>
      </c>
      <c r="AO134" s="78">
        <v>4.1405222738299059E-2</v>
      </c>
      <c r="AP134" s="78">
        <v>4.1405222738299059E-2</v>
      </c>
      <c r="AQ134" s="78">
        <v>4.1405222738299059E-2</v>
      </c>
      <c r="AR134" s="78">
        <v>4.1405222738299059E-2</v>
      </c>
      <c r="AS134" s="78">
        <v>4.1405222738299059E-2</v>
      </c>
      <c r="AT134" s="78">
        <v>4.1405222738299059E-2</v>
      </c>
      <c r="AU134" s="78">
        <v>4.1405222738299059E-2</v>
      </c>
      <c r="AV134" s="78">
        <v>4.1405222738299059E-2</v>
      </c>
      <c r="AW134" s="78">
        <v>4.1405222738299059E-2</v>
      </c>
      <c r="AX134" s="78">
        <v>4.1405222738299059E-2</v>
      </c>
      <c r="AY134" s="78">
        <v>4.1405222738299059E-2</v>
      </c>
      <c r="AZ134" s="78">
        <v>4.1405222738299059E-2</v>
      </c>
      <c r="BA134" s="78">
        <v>4.1405222738299059E-2</v>
      </c>
      <c r="BB134" s="78">
        <v>4.1405222738299059E-2</v>
      </c>
      <c r="BC134" s="78">
        <v>4.1405222738299059E-2</v>
      </c>
      <c r="BD134" s="78">
        <v>4.1405222738299059E-2</v>
      </c>
      <c r="BE134" s="78">
        <v>4.1405222738299059E-2</v>
      </c>
      <c r="BF134" s="78">
        <v>4.1405222738299059E-2</v>
      </c>
      <c r="BG134" s="78">
        <v>4.1405222738299059E-2</v>
      </c>
      <c r="BH134" s="78">
        <v>4.1405222738299059E-2</v>
      </c>
      <c r="BI134" s="78">
        <v>4.1405222738299059E-2</v>
      </c>
      <c r="BJ134" s="78">
        <v>4.1405222738299059E-2</v>
      </c>
      <c r="BK134" s="78">
        <v>4.1405222738299059E-2</v>
      </c>
      <c r="BL134" s="78">
        <v>4.1405222738299059E-2</v>
      </c>
      <c r="BM134" s="78">
        <v>4.1405222738299059E-2</v>
      </c>
      <c r="BN134" s="78">
        <v>4.1405222738299059E-2</v>
      </c>
      <c r="BO134" s="78">
        <v>4.1405222738299059E-2</v>
      </c>
      <c r="BP134" s="78">
        <v>4.1405222738299059E-2</v>
      </c>
      <c r="BQ134" s="78">
        <v>4.1405222738299059E-2</v>
      </c>
      <c r="BR134" s="78">
        <v>4.1405222738299059E-2</v>
      </c>
      <c r="BS134" s="78">
        <v>4.1405222738299059E-2</v>
      </c>
      <c r="BT134" s="39"/>
      <c r="BU134" s="39"/>
      <c r="BV134" s="39"/>
      <c r="BW134" s="39"/>
    </row>
    <row r="135" spans="2:75" ht="12.75" customHeight="1" x14ac:dyDescent="0.3">
      <c r="B135" s="1">
        <v>121</v>
      </c>
      <c r="E135" s="51" t="s">
        <v>170</v>
      </c>
      <c r="F135" s="74">
        <f t="shared" si="19"/>
        <v>0</v>
      </c>
      <c r="G135" s="59">
        <f t="shared" si="20"/>
        <v>3.3329106197923807E-2</v>
      </c>
      <c r="H135" s="75">
        <f>G135*EXP('Model Inputs'!H20)</f>
        <v>3.4985729952963562E-2</v>
      </c>
      <c r="I135" s="76">
        <f>H135*EXP('Model Inputs'!I20)</f>
        <v>3.5835544455156486E-2</v>
      </c>
      <c r="J135" s="76">
        <f>I135*EXP('Model Inputs'!J20)</f>
        <v>3.6559470473739024E-2</v>
      </c>
      <c r="K135" s="76">
        <f>J135*EXP('Model Inputs'!K20)</f>
        <v>3.7335337443973417E-2</v>
      </c>
      <c r="L135" s="76">
        <f>K135*EXP('Model Inputs'!L20)</f>
        <v>3.8165816643208242E-2</v>
      </c>
      <c r="M135" s="76">
        <f>L135*EXP('Model Inputs'!M20)</f>
        <v>3.9014768842758028E-2</v>
      </c>
      <c r="N135" s="76">
        <f>M135*EXP('Model Inputs'!N20)</f>
        <v>3.9882604952060308E-2</v>
      </c>
      <c r="O135" s="77"/>
      <c r="P135" s="30">
        <v>133</v>
      </c>
      <c r="Q135" s="6"/>
      <c r="R135" s="78">
        <v>3.3329106197923807E-2</v>
      </c>
      <c r="S135" s="78">
        <v>3.3329106197923807E-2</v>
      </c>
      <c r="T135" s="78">
        <v>3.3329106197923807E-2</v>
      </c>
      <c r="U135" s="78">
        <v>3.3329106197923807E-2</v>
      </c>
      <c r="V135" s="78">
        <v>3.3329106197923807E-2</v>
      </c>
      <c r="W135" s="78">
        <v>3.3329106197923807E-2</v>
      </c>
      <c r="X135" s="78">
        <v>3.3329106197923807E-2</v>
      </c>
      <c r="Y135" s="78">
        <v>3.3329106197923807E-2</v>
      </c>
      <c r="Z135" s="78">
        <v>3.3329106197923807E-2</v>
      </c>
      <c r="AA135" s="78">
        <v>3.3329106197923807E-2</v>
      </c>
      <c r="AB135" s="78">
        <v>3.3329106197923807E-2</v>
      </c>
      <c r="AC135" s="78">
        <v>3.3329106197923807E-2</v>
      </c>
      <c r="AD135" s="78">
        <v>3.3329106197923807E-2</v>
      </c>
      <c r="AE135" s="78">
        <v>3.3329106197923807E-2</v>
      </c>
      <c r="AF135" s="78">
        <v>3.3329106197923807E-2</v>
      </c>
      <c r="AG135" s="78">
        <v>3.3329106197923807E-2</v>
      </c>
      <c r="AH135" s="78">
        <v>3.3329106197923807E-2</v>
      </c>
      <c r="AI135" s="78">
        <v>3.3329106197923807E-2</v>
      </c>
      <c r="AJ135" s="78">
        <v>3.3329106197923807E-2</v>
      </c>
      <c r="AK135" s="78">
        <v>3.3329106197923807E-2</v>
      </c>
      <c r="AL135" s="78">
        <v>3.3329106197923807E-2</v>
      </c>
      <c r="AM135" s="78">
        <v>3.3329106197923807E-2</v>
      </c>
      <c r="AN135" s="78">
        <v>3.3329106197923807E-2</v>
      </c>
      <c r="AO135" s="78">
        <v>3.3329106197923807E-2</v>
      </c>
      <c r="AP135" s="78">
        <v>3.3329106197923807E-2</v>
      </c>
      <c r="AQ135" s="78">
        <v>3.3329106197923807E-2</v>
      </c>
      <c r="AR135" s="78">
        <v>3.3329106197923807E-2</v>
      </c>
      <c r="AS135" s="78">
        <v>3.3329106197923807E-2</v>
      </c>
      <c r="AT135" s="78">
        <v>3.3329106197923807E-2</v>
      </c>
      <c r="AU135" s="78">
        <v>3.3329106197923807E-2</v>
      </c>
      <c r="AV135" s="78">
        <v>3.3329106197923807E-2</v>
      </c>
      <c r="AW135" s="78">
        <v>3.3329106197923807E-2</v>
      </c>
      <c r="AX135" s="78">
        <v>3.3329106197923807E-2</v>
      </c>
      <c r="AY135" s="78">
        <v>3.3329106197923807E-2</v>
      </c>
      <c r="AZ135" s="78">
        <v>3.3329106197923807E-2</v>
      </c>
      <c r="BA135" s="78">
        <v>3.3329106197923807E-2</v>
      </c>
      <c r="BB135" s="78">
        <v>3.3329106197923807E-2</v>
      </c>
      <c r="BC135" s="78">
        <v>3.3329106197923807E-2</v>
      </c>
      <c r="BD135" s="78">
        <v>3.3329106197923807E-2</v>
      </c>
      <c r="BE135" s="78">
        <v>3.3329106197923807E-2</v>
      </c>
      <c r="BF135" s="78">
        <v>3.3329106197923807E-2</v>
      </c>
      <c r="BG135" s="78">
        <v>3.3329106197923807E-2</v>
      </c>
      <c r="BH135" s="78">
        <v>3.3329106197923807E-2</v>
      </c>
      <c r="BI135" s="78">
        <v>3.3329106197923807E-2</v>
      </c>
      <c r="BJ135" s="78">
        <v>3.3329106197923807E-2</v>
      </c>
      <c r="BK135" s="78">
        <v>3.3329106197923807E-2</v>
      </c>
      <c r="BL135" s="78">
        <v>3.3329106197923807E-2</v>
      </c>
      <c r="BM135" s="78">
        <v>3.3329106197923807E-2</v>
      </c>
      <c r="BN135" s="78">
        <v>3.3329106197923807E-2</v>
      </c>
      <c r="BO135" s="78">
        <v>3.3329106197923807E-2</v>
      </c>
      <c r="BP135" s="78">
        <v>3.3329106197923807E-2</v>
      </c>
      <c r="BQ135" s="78">
        <v>3.3329106197923807E-2</v>
      </c>
      <c r="BR135" s="78">
        <v>3.3329106197923807E-2</v>
      </c>
      <c r="BS135" s="78">
        <v>3.3329106197923807E-2</v>
      </c>
      <c r="BT135" s="39"/>
      <c r="BU135" s="39"/>
      <c r="BV135" s="39"/>
      <c r="BW135" s="39"/>
    </row>
    <row r="136" spans="2:75" ht="12.75" customHeight="1" x14ac:dyDescent="0.3">
      <c r="B136" s="1">
        <v>122</v>
      </c>
      <c r="E136" s="51" t="s">
        <v>171</v>
      </c>
      <c r="F136" s="55">
        <f t="shared" si="19"/>
        <v>0</v>
      </c>
      <c r="G136" s="79">
        <f t="shared" si="20"/>
        <v>3.5751941160036382E-2</v>
      </c>
      <c r="H136" s="80">
        <f t="shared" ref="H136:N136" si="21">LN(H134/G134)*0.3+LN(H135/G135)*0.7</f>
        <v>4.2877658891077003E-2</v>
      </c>
      <c r="I136" s="80">
        <f t="shared" si="21"/>
        <v>2.1689999999999966E-2</v>
      </c>
      <c r="J136" s="80">
        <f t="shared" si="21"/>
        <v>2.209999999999997E-2</v>
      </c>
      <c r="K136" s="80">
        <f t="shared" si="21"/>
        <v>1.9889999999999897E-2</v>
      </c>
      <c r="L136" s="80">
        <f t="shared" si="21"/>
        <v>2.0619999999999958E-2</v>
      </c>
      <c r="M136" s="80">
        <f t="shared" si="21"/>
        <v>2.0619999999999958E-2</v>
      </c>
      <c r="N136" s="80">
        <f t="shared" si="21"/>
        <v>2.0619999999999958E-2</v>
      </c>
      <c r="O136" s="81"/>
      <c r="P136" s="30">
        <v>134</v>
      </c>
      <c r="Q136" s="6"/>
      <c r="R136" s="80">
        <v>3.5751941160036382E-2</v>
      </c>
      <c r="S136" s="80">
        <v>3.5751941160036382E-2</v>
      </c>
      <c r="T136" s="80">
        <v>3.5751941160036382E-2</v>
      </c>
      <c r="U136" s="80">
        <v>3.5751941160036382E-2</v>
      </c>
      <c r="V136" s="80">
        <v>3.5751941160036382E-2</v>
      </c>
      <c r="W136" s="80">
        <v>3.5751941160036382E-2</v>
      </c>
      <c r="X136" s="80">
        <v>3.5751941160036382E-2</v>
      </c>
      <c r="Y136" s="80">
        <v>3.5751941160036382E-2</v>
      </c>
      <c r="Z136" s="80">
        <v>3.5751941160036382E-2</v>
      </c>
      <c r="AA136" s="80">
        <v>3.5751941160036382E-2</v>
      </c>
      <c r="AB136" s="80">
        <v>3.5751941160036382E-2</v>
      </c>
      <c r="AC136" s="80">
        <v>3.5751941160036382E-2</v>
      </c>
      <c r="AD136" s="80">
        <v>3.5751941160036382E-2</v>
      </c>
      <c r="AE136" s="80">
        <v>3.5751941160036382E-2</v>
      </c>
      <c r="AF136" s="80">
        <v>3.5751941160036382E-2</v>
      </c>
      <c r="AG136" s="80">
        <v>3.5751941160036382E-2</v>
      </c>
      <c r="AH136" s="80">
        <v>3.5751941160036382E-2</v>
      </c>
      <c r="AI136" s="80">
        <v>3.5751941160036382E-2</v>
      </c>
      <c r="AJ136" s="80">
        <v>3.5751941160036382E-2</v>
      </c>
      <c r="AK136" s="80">
        <v>3.5751941160036382E-2</v>
      </c>
      <c r="AL136" s="80">
        <v>3.5751941160036382E-2</v>
      </c>
      <c r="AM136" s="80">
        <v>3.5751941160036382E-2</v>
      </c>
      <c r="AN136" s="80">
        <v>3.5751941160036382E-2</v>
      </c>
      <c r="AO136" s="80">
        <v>3.5751941160036382E-2</v>
      </c>
      <c r="AP136" s="80">
        <v>3.5751941160036382E-2</v>
      </c>
      <c r="AQ136" s="80">
        <v>3.5751941160036382E-2</v>
      </c>
      <c r="AR136" s="80">
        <v>3.5751941160036382E-2</v>
      </c>
      <c r="AS136" s="80">
        <v>3.5751941160036382E-2</v>
      </c>
      <c r="AT136" s="80">
        <v>3.5751941160036382E-2</v>
      </c>
      <c r="AU136" s="80">
        <v>3.5751941160036382E-2</v>
      </c>
      <c r="AV136" s="80">
        <v>3.5751941160036382E-2</v>
      </c>
      <c r="AW136" s="80">
        <v>3.5751941160036382E-2</v>
      </c>
      <c r="AX136" s="80">
        <v>3.5751941160036382E-2</v>
      </c>
      <c r="AY136" s="80">
        <v>3.5751941160036382E-2</v>
      </c>
      <c r="AZ136" s="80">
        <v>3.5751941160036382E-2</v>
      </c>
      <c r="BA136" s="80">
        <v>3.5751941160036382E-2</v>
      </c>
      <c r="BB136" s="80">
        <v>3.5751941160036382E-2</v>
      </c>
      <c r="BC136" s="80">
        <v>3.5751941160036382E-2</v>
      </c>
      <c r="BD136" s="80">
        <v>3.5751941160036382E-2</v>
      </c>
      <c r="BE136" s="80">
        <v>3.5751941160036382E-2</v>
      </c>
      <c r="BF136" s="80">
        <v>3.5751941160036382E-2</v>
      </c>
      <c r="BG136" s="80">
        <v>3.5751941160036382E-2</v>
      </c>
      <c r="BH136" s="80">
        <v>3.5751941160036382E-2</v>
      </c>
      <c r="BI136" s="80">
        <v>3.5751941160036382E-2</v>
      </c>
      <c r="BJ136" s="80">
        <v>3.5751941160036382E-2</v>
      </c>
      <c r="BK136" s="80">
        <v>3.5751941160036382E-2</v>
      </c>
      <c r="BL136" s="80">
        <v>3.5751941160036382E-2</v>
      </c>
      <c r="BM136" s="80">
        <v>3.5751941160036382E-2</v>
      </c>
      <c r="BN136" s="80">
        <v>3.5751941160036382E-2</v>
      </c>
      <c r="BO136" s="80">
        <v>3.5751941160036382E-2</v>
      </c>
      <c r="BP136" s="80">
        <v>3.5751941160036382E-2</v>
      </c>
      <c r="BQ136" s="80">
        <v>3.5751941160036382E-2</v>
      </c>
      <c r="BR136" s="80">
        <v>3.5751941160036382E-2</v>
      </c>
      <c r="BS136" s="80">
        <v>3.5751941160036382E-2</v>
      </c>
      <c r="BT136" s="39"/>
      <c r="BU136" s="39"/>
      <c r="BV136" s="39"/>
      <c r="BW136" s="39"/>
    </row>
    <row r="137" spans="2:75" ht="12.75" customHeight="1" x14ac:dyDescent="0.3">
      <c r="B137" s="1">
        <v>123</v>
      </c>
      <c r="E137" s="51" t="s">
        <v>172</v>
      </c>
      <c r="F137" s="74"/>
      <c r="G137" s="54">
        <f t="shared" si="20"/>
        <v>177.80984500725421</v>
      </c>
      <c r="H137" s="51">
        <f t="shared" ref="H137:N137" si="22">G137*EXP(H136)</f>
        <v>185.59972741509449</v>
      </c>
      <c r="I137" s="45">
        <f t="shared" si="22"/>
        <v>189.66936113298209</v>
      </c>
      <c r="J137" s="45">
        <f t="shared" si="22"/>
        <v>193.90771532469606</v>
      </c>
      <c r="K137" s="45">
        <f t="shared" si="22"/>
        <v>197.80315147236669</v>
      </c>
      <c r="L137" s="45">
        <f t="shared" si="22"/>
        <v>201.9241943923364</v>
      </c>
      <c r="M137" s="45">
        <f t="shared" si="22"/>
        <v>206.13109537180526</v>
      </c>
      <c r="N137" s="45">
        <f t="shared" si="22"/>
        <v>210.42564318282055</v>
      </c>
      <c r="O137" s="39"/>
      <c r="P137" s="30">
        <v>135</v>
      </c>
      <c r="Q137" s="6"/>
      <c r="R137" s="45">
        <v>179.18668522499516</v>
      </c>
      <c r="S137" s="45">
        <v>142.11431616146714</v>
      </c>
      <c r="T137" s="45">
        <v>150.87480525091394</v>
      </c>
      <c r="U137" s="45">
        <v>163.35104849991151</v>
      </c>
      <c r="V137" s="45">
        <v>172.13652489185196</v>
      </c>
      <c r="W137" s="45">
        <v>151.10014583784704</v>
      </c>
      <c r="X137" s="45">
        <v>160.9168754236251</v>
      </c>
      <c r="Y137" s="45">
        <v>152.85456962719172</v>
      </c>
      <c r="Z137" s="45">
        <v>177.80984500725421</v>
      </c>
      <c r="AA137" s="45">
        <v>183.4049474915854</v>
      </c>
      <c r="AB137" s="45">
        <v>180.04037606657184</v>
      </c>
      <c r="AC137" s="45">
        <v>156.06790785353886</v>
      </c>
      <c r="AD137" s="45">
        <v>183.4049474915854</v>
      </c>
      <c r="AE137" s="45">
        <v>145.76887817905907</v>
      </c>
      <c r="AF137" s="45">
        <v>157.01020185533594</v>
      </c>
      <c r="AG137" s="45">
        <v>183.4049474915854</v>
      </c>
      <c r="AH137" s="45">
        <v>153.38454595307815</v>
      </c>
      <c r="AI137" s="45">
        <v>150.87480525091394</v>
      </c>
      <c r="AJ137" s="45">
        <v>152.85456962719172</v>
      </c>
      <c r="AK137" s="45">
        <v>172.13652489185196</v>
      </c>
      <c r="AL137" s="45">
        <v>175.66160505842271</v>
      </c>
      <c r="AM137" s="45">
        <v>152.85456962719172</v>
      </c>
      <c r="AN137" s="45">
        <v>139.35579327106967</v>
      </c>
      <c r="AO137" s="45">
        <v>139.35579327106967</v>
      </c>
      <c r="AP137" s="45">
        <v>169.58747391485505</v>
      </c>
      <c r="AQ137" s="45">
        <v>177.80984500725421</v>
      </c>
      <c r="AR137" s="45">
        <v>168.11606278332857</v>
      </c>
      <c r="AS137" s="45">
        <v>145.66217372203593</v>
      </c>
      <c r="AT137" s="45">
        <v>153.92788337274288</v>
      </c>
      <c r="AU137" s="45">
        <v>155.31378975024552</v>
      </c>
      <c r="AV137" s="45">
        <v>157.01020185533594</v>
      </c>
      <c r="AW137" s="45">
        <v>172.13652489185196</v>
      </c>
      <c r="AX137" s="45">
        <v>173.65137400416219</v>
      </c>
      <c r="AY137" s="45">
        <v>151.10014583784704</v>
      </c>
      <c r="AZ137" s="45">
        <v>151.10014583784704</v>
      </c>
      <c r="BA137" s="45">
        <v>142.51151671716252</v>
      </c>
      <c r="BB137" s="45">
        <v>158.52744668556986</v>
      </c>
      <c r="BC137" s="45">
        <v>175.66160505842271</v>
      </c>
      <c r="BD137" s="45">
        <v>173.65137400416219</v>
      </c>
      <c r="BE137" s="45">
        <v>179.18668522499516</v>
      </c>
      <c r="BF137" s="45">
        <v>131.14978148452332</v>
      </c>
      <c r="BG137" s="45">
        <v>142.11431616146714</v>
      </c>
      <c r="BH137" s="45">
        <v>131.14978148452332</v>
      </c>
      <c r="BI137" s="45">
        <v>151.64346593207466</v>
      </c>
      <c r="BJ137" s="45">
        <v>150.87480525091394</v>
      </c>
      <c r="BK137" s="45">
        <v>150.87480525091394</v>
      </c>
      <c r="BL137" s="45">
        <v>161.71107921614202</v>
      </c>
      <c r="BM137" s="45">
        <v>179.18668522499516</v>
      </c>
      <c r="BN137" s="45">
        <v>168.11606278332857</v>
      </c>
      <c r="BO137" s="45">
        <v>151.10014583784704</v>
      </c>
      <c r="BP137" s="45">
        <v>152.64519948844227</v>
      </c>
      <c r="BQ137" s="45">
        <v>138.07208974753485</v>
      </c>
      <c r="BR137" s="45">
        <v>145.66217372203593</v>
      </c>
      <c r="BS137" s="45">
        <v>167.21830922934981</v>
      </c>
      <c r="BT137" s="39"/>
      <c r="BU137" s="39"/>
      <c r="BV137" s="39"/>
      <c r="BW137" s="39"/>
    </row>
    <row r="138" spans="2:75" ht="12.75" customHeight="1" x14ac:dyDescent="0.3">
      <c r="B138" s="1">
        <v>124</v>
      </c>
      <c r="E138" s="1"/>
      <c r="F138" s="74"/>
      <c r="G138" s="45"/>
      <c r="H138" s="45"/>
      <c r="I138" s="45"/>
      <c r="J138" s="45"/>
      <c r="K138" s="45"/>
      <c r="L138" s="45"/>
      <c r="M138" s="45"/>
      <c r="N138" s="45"/>
      <c r="O138" s="39"/>
      <c r="P138" s="30">
        <v>136</v>
      </c>
      <c r="Q138" s="6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39"/>
      <c r="BU138" s="39"/>
      <c r="BV138" s="39"/>
      <c r="BW138" s="39"/>
    </row>
    <row r="139" spans="2:75" ht="12.75" customHeight="1" x14ac:dyDescent="0.3">
      <c r="B139" s="1">
        <v>125</v>
      </c>
      <c r="E139" s="51" t="s">
        <v>173</v>
      </c>
      <c r="F139" s="78">
        <f>CA139</f>
        <v>0</v>
      </c>
      <c r="G139" s="54">
        <f>HLOOKUP($E$3,$Q$3:$BY$269,P139,FALSE)</f>
        <v>22.295162686498919</v>
      </c>
      <c r="H139" s="45">
        <f t="shared" ref="H139:N139" si="23">H113</f>
        <v>22.779322766231168</v>
      </c>
      <c r="I139" s="45">
        <f t="shared" si="23"/>
        <v>22.879279040808136</v>
      </c>
      <c r="J139" s="45">
        <f t="shared" si="23"/>
        <v>23.616858399143471</v>
      </c>
      <c r="K139" s="45">
        <f t="shared" si="23"/>
        <v>24.16383795017925</v>
      </c>
      <c r="L139" s="45">
        <f t="shared" si="23"/>
        <v>24.586546517894355</v>
      </c>
      <c r="M139" s="45">
        <f t="shared" si="23"/>
        <v>25.018096020035344</v>
      </c>
      <c r="N139" s="45">
        <f t="shared" si="23"/>
        <v>25.45722019203339</v>
      </c>
      <c r="O139" s="39"/>
      <c r="P139" s="30">
        <v>137</v>
      </c>
      <c r="Q139" s="6"/>
      <c r="R139" s="45">
        <v>22.295162686498919</v>
      </c>
      <c r="S139" s="45">
        <v>22.295162686498919</v>
      </c>
      <c r="T139" s="45">
        <v>22.295162686498919</v>
      </c>
      <c r="U139" s="45">
        <v>22.295162686498919</v>
      </c>
      <c r="V139" s="45">
        <v>22.295162686498919</v>
      </c>
      <c r="W139" s="45">
        <v>22.295162686498919</v>
      </c>
      <c r="X139" s="45">
        <v>22.295162686498919</v>
      </c>
      <c r="Y139" s="45">
        <v>22.295162686498919</v>
      </c>
      <c r="Z139" s="45">
        <v>22.295162686498919</v>
      </c>
      <c r="AA139" s="45">
        <v>22.295162686498919</v>
      </c>
      <c r="AB139" s="45">
        <v>22.295162686498919</v>
      </c>
      <c r="AC139" s="45">
        <v>22.295162686498919</v>
      </c>
      <c r="AD139" s="45">
        <v>22.295162686498919</v>
      </c>
      <c r="AE139" s="45">
        <v>22.295162686498919</v>
      </c>
      <c r="AF139" s="45">
        <v>22.295162686498919</v>
      </c>
      <c r="AG139" s="45">
        <v>22.295162686498919</v>
      </c>
      <c r="AH139" s="45">
        <v>22.295162686498919</v>
      </c>
      <c r="AI139" s="45">
        <v>22.295162686498919</v>
      </c>
      <c r="AJ139" s="45">
        <v>22.295162686498919</v>
      </c>
      <c r="AK139" s="45">
        <v>22.295162686498919</v>
      </c>
      <c r="AL139" s="45">
        <v>22.295162686498919</v>
      </c>
      <c r="AM139" s="45">
        <v>22.295162686498919</v>
      </c>
      <c r="AN139" s="45">
        <v>22.295162686498919</v>
      </c>
      <c r="AO139" s="45">
        <v>22.295162686498919</v>
      </c>
      <c r="AP139" s="45">
        <v>22.295162686498919</v>
      </c>
      <c r="AQ139" s="45">
        <v>22.295162686498919</v>
      </c>
      <c r="AR139" s="45">
        <v>22.295162686498919</v>
      </c>
      <c r="AS139" s="45">
        <v>22.295162686498919</v>
      </c>
      <c r="AT139" s="45">
        <v>22.295162686498919</v>
      </c>
      <c r="AU139" s="45">
        <v>22.295162686498919</v>
      </c>
      <c r="AV139" s="45">
        <v>22.295162686498919</v>
      </c>
      <c r="AW139" s="45">
        <v>22.295162686498919</v>
      </c>
      <c r="AX139" s="45">
        <v>22.295162686498919</v>
      </c>
      <c r="AY139" s="45">
        <v>22.295162686498919</v>
      </c>
      <c r="AZ139" s="45">
        <v>22.295162686498919</v>
      </c>
      <c r="BA139" s="45">
        <v>22.295162686498919</v>
      </c>
      <c r="BB139" s="45">
        <v>22.295162686498919</v>
      </c>
      <c r="BC139" s="45">
        <v>22.295162686498919</v>
      </c>
      <c r="BD139" s="45">
        <v>22.295162686498919</v>
      </c>
      <c r="BE139" s="45">
        <v>22.295162686498919</v>
      </c>
      <c r="BF139" s="45">
        <v>22.295162686498919</v>
      </c>
      <c r="BG139" s="45">
        <v>22.295162686498919</v>
      </c>
      <c r="BH139" s="45">
        <v>22.295162686498919</v>
      </c>
      <c r="BI139" s="45">
        <v>22.295162686498919</v>
      </c>
      <c r="BJ139" s="45">
        <v>22.295162686498919</v>
      </c>
      <c r="BK139" s="45">
        <v>22.295162686498919</v>
      </c>
      <c r="BL139" s="45">
        <v>22.295162686498919</v>
      </c>
      <c r="BM139" s="45">
        <v>22.295162686498919</v>
      </c>
      <c r="BN139" s="45">
        <v>22.295162686498919</v>
      </c>
      <c r="BO139" s="45">
        <v>22.295162686498919</v>
      </c>
      <c r="BP139" s="45">
        <v>22.295162686498919</v>
      </c>
      <c r="BQ139" s="45">
        <v>22.295162686498919</v>
      </c>
      <c r="BR139" s="45">
        <v>22.295162686498919</v>
      </c>
      <c r="BS139" s="45">
        <v>22.295162686498919</v>
      </c>
      <c r="BT139" s="39"/>
      <c r="BU139" s="39"/>
      <c r="BV139" s="39"/>
      <c r="BW139" s="39"/>
    </row>
    <row r="140" spans="2:75" ht="12.75" customHeight="1" x14ac:dyDescent="0.3">
      <c r="B140" s="1">
        <v>126</v>
      </c>
      <c r="E140" s="1"/>
      <c r="O140" s="1"/>
      <c r="P140" s="30">
        <v>138</v>
      </c>
      <c r="Q140" s="6"/>
      <c r="BT140" s="39"/>
      <c r="BU140" s="39"/>
      <c r="BV140" s="39"/>
      <c r="BW140" s="39"/>
    </row>
    <row r="141" spans="2:75" ht="12.75" customHeight="1" x14ac:dyDescent="0.3">
      <c r="B141" s="1">
        <v>127</v>
      </c>
      <c r="E141" s="70" t="s">
        <v>174</v>
      </c>
      <c r="F141" s="4"/>
      <c r="G141" s="4"/>
      <c r="H141" s="4"/>
      <c r="I141" s="4"/>
      <c r="J141" s="4"/>
      <c r="K141" s="4"/>
      <c r="L141" s="4"/>
      <c r="M141" s="4"/>
      <c r="N141" s="4"/>
      <c r="O141" s="1"/>
      <c r="P141" s="30">
        <v>139</v>
      </c>
      <c r="Q141" s="6"/>
      <c r="BT141" s="39"/>
      <c r="BU141" s="39"/>
      <c r="BV141" s="39"/>
      <c r="BW141" s="39"/>
    </row>
    <row r="142" spans="2:75" ht="12.75" customHeight="1" x14ac:dyDescent="0.3">
      <c r="B142" s="1">
        <v>128</v>
      </c>
      <c r="E142" s="51" t="s">
        <v>175</v>
      </c>
      <c r="F142" s="45"/>
      <c r="G142" s="54">
        <f>G99</f>
        <v>12742</v>
      </c>
      <c r="H142" s="82">
        <f>'Model Inputs'!H16</f>
        <v>12914</v>
      </c>
      <c r="I142" s="82">
        <f>'Model Inputs'!I16</f>
        <v>13160</v>
      </c>
      <c r="J142" s="82">
        <f>'Model Inputs'!J16</f>
        <v>13321</v>
      </c>
      <c r="K142" s="82">
        <f>'Model Inputs'!K16</f>
        <v>13482</v>
      </c>
      <c r="L142" s="82">
        <f>'Model Inputs'!L16</f>
        <v>13646</v>
      </c>
      <c r="M142" s="82">
        <f>'Model Inputs'!M16</f>
        <v>13813</v>
      </c>
      <c r="N142" s="82">
        <f>'Model Inputs'!N16</f>
        <v>13982</v>
      </c>
      <c r="O142" s="39"/>
      <c r="P142" s="30">
        <v>140</v>
      </c>
      <c r="Q142" s="6"/>
      <c r="R142" s="45">
        <v>51073</v>
      </c>
      <c r="S142" s="45">
        <v>2112</v>
      </c>
      <c r="T142" s="45">
        <v>92</v>
      </c>
      <c r="U142" s="45">
        <v>1223</v>
      </c>
      <c r="V142" s="45">
        <v>1516</v>
      </c>
      <c r="W142" s="45">
        <v>1623</v>
      </c>
      <c r="X142" s="45">
        <v>160</v>
      </c>
      <c r="Y142" s="45">
        <v>54</v>
      </c>
      <c r="Z142" s="45">
        <v>39</v>
      </c>
      <c r="AA142" s="45">
        <v>174</v>
      </c>
      <c r="AB142" s="45">
        <v>4013</v>
      </c>
      <c r="AC142" s="45">
        <v>3266</v>
      </c>
      <c r="AD142" s="45">
        <v>4724</v>
      </c>
      <c r="AE142" s="45">
        <v>391</v>
      </c>
      <c r="AF142" s="45">
        <v>451</v>
      </c>
      <c r="AG142" s="45">
        <v>1691</v>
      </c>
      <c r="AH142" s="45">
        <v>291</v>
      </c>
      <c r="AI142" s="45">
        <v>83</v>
      </c>
      <c r="AJ142" s="45">
        <v>2554</v>
      </c>
      <c r="AK142" s="45">
        <v>699</v>
      </c>
      <c r="AL142" s="45">
        <v>1700</v>
      </c>
      <c r="AM142" s="45">
        <v>97</v>
      </c>
      <c r="AN142" s="45">
        <v>21</v>
      </c>
      <c r="AO142" s="45">
        <v>73</v>
      </c>
      <c r="AP142" s="45">
        <v>124948</v>
      </c>
      <c r="AQ142" s="45">
        <v>6282</v>
      </c>
      <c r="AR142" s="45">
        <v>1792</v>
      </c>
      <c r="AS142" s="45">
        <v>689</v>
      </c>
      <c r="AT142" s="45">
        <v>244</v>
      </c>
      <c r="AU142" s="45">
        <v>385</v>
      </c>
      <c r="AV142" s="45">
        <v>3110</v>
      </c>
      <c r="AW142" s="45">
        <v>2869</v>
      </c>
      <c r="AX142" s="45">
        <v>1030</v>
      </c>
      <c r="AY142" s="45">
        <v>4600</v>
      </c>
      <c r="AZ142" s="45">
        <v>324</v>
      </c>
      <c r="BA142" s="45">
        <v>678</v>
      </c>
      <c r="BB142" s="45">
        <v>370</v>
      </c>
      <c r="BC142" s="45">
        <v>2044</v>
      </c>
      <c r="BD142" s="45">
        <v>220</v>
      </c>
      <c r="BE142" s="45">
        <v>2429</v>
      </c>
      <c r="BF142" s="45">
        <v>510</v>
      </c>
      <c r="BG142" s="45">
        <v>740</v>
      </c>
      <c r="BH142" s="45">
        <v>81</v>
      </c>
      <c r="BI142" s="45">
        <v>115</v>
      </c>
      <c r="BJ142" s="45">
        <v>714</v>
      </c>
      <c r="BK142" s="45">
        <v>1274</v>
      </c>
      <c r="BL142" s="45">
        <v>146</v>
      </c>
      <c r="BM142" s="45">
        <v>29293</v>
      </c>
      <c r="BN142" s="45">
        <v>305</v>
      </c>
      <c r="BO142" s="45">
        <v>495</v>
      </c>
      <c r="BP142" s="45">
        <v>234</v>
      </c>
      <c r="BQ142" s="45">
        <v>604</v>
      </c>
      <c r="BR142" s="45">
        <v>3688</v>
      </c>
      <c r="BS142" s="45">
        <v>2099</v>
      </c>
      <c r="BT142" s="39"/>
      <c r="BU142" s="39"/>
      <c r="BV142" s="39"/>
      <c r="BW142" s="39"/>
    </row>
    <row r="143" spans="2:75" ht="12.75" customHeight="1" x14ac:dyDescent="0.3">
      <c r="B143" s="1">
        <v>129</v>
      </c>
      <c r="E143" s="51" t="s">
        <v>176</v>
      </c>
      <c r="F143" s="45"/>
      <c r="G143" s="83">
        <v>9870</v>
      </c>
      <c r="H143" s="84">
        <f>(G143*22+H142)/23</f>
        <v>10002.347826086956</v>
      </c>
      <c r="I143" s="84">
        <f>(H143*23+I142)/24</f>
        <v>10133.916666666666</v>
      </c>
      <c r="J143" s="84">
        <f>(I143*24+J142)/25</f>
        <v>10261.4</v>
      </c>
      <c r="K143" s="84">
        <f>(J143*25+K142)/26</f>
        <v>10385.26923076923</v>
      </c>
      <c r="L143" s="84">
        <f>(K143*26+L142)/27</f>
        <v>10506.037037037036</v>
      </c>
      <c r="M143" s="84">
        <f>(L143*27+M142)/28</f>
        <v>10624.142857142857</v>
      </c>
      <c r="N143" s="84">
        <f>(M143*28+N142)/29</f>
        <v>10739.931034482759</v>
      </c>
      <c r="O143" s="39"/>
      <c r="P143" s="30">
        <v>141</v>
      </c>
      <c r="Q143" s="6"/>
      <c r="R143" s="45">
        <v>26899.113636363636</v>
      </c>
      <c r="S143" s="45">
        <v>1912.9</v>
      </c>
      <c r="T143" s="45">
        <v>92.068181818181813</v>
      </c>
      <c r="U143" s="45">
        <v>851.44545454545448</v>
      </c>
      <c r="V143" s="45">
        <v>1529.4045454545455</v>
      </c>
      <c r="W143" s="45">
        <v>1118.6727272727271</v>
      </c>
      <c r="X143" s="45">
        <v>150.36363636363637</v>
      </c>
      <c r="Y143" s="45">
        <v>33.477272727272727</v>
      </c>
      <c r="Z143" s="45">
        <v>31.459090909090911</v>
      </c>
      <c r="AA143" s="45">
        <v>153.29545454545456</v>
      </c>
      <c r="AB143" s="45">
        <v>3409.409090909091</v>
      </c>
      <c r="AC143" s="45">
        <v>1630.9363636363639</v>
      </c>
      <c r="AD143" s="45">
        <v>2289.681818181818</v>
      </c>
      <c r="AE143" s="45">
        <v>344.90909090909093</v>
      </c>
      <c r="AF143" s="45">
        <v>403.31363636363636</v>
      </c>
      <c r="AG143" s="45">
        <v>723.33181818181811</v>
      </c>
      <c r="AH143" s="45">
        <v>270.62272727272716</v>
      </c>
      <c r="AI143" s="45">
        <v>80.672727272727244</v>
      </c>
      <c r="AJ143" s="45">
        <v>1093.5363636363636</v>
      </c>
      <c r="AK143" s="45">
        <v>376.90909090909093</v>
      </c>
      <c r="AL143" s="45">
        <v>1469.1909090909089</v>
      </c>
      <c r="AM143" s="45">
        <v>76.827272727272714</v>
      </c>
      <c r="AN143" s="45">
        <v>21.136363636363637</v>
      </c>
      <c r="AO143" s="45">
        <v>67.795454545454547</v>
      </c>
      <c r="AP143" s="45">
        <v>123584.75909090908</v>
      </c>
      <c r="AQ143" s="45">
        <v>5566.1818181818189</v>
      </c>
      <c r="AR143" s="45">
        <v>907.90909090909088</v>
      </c>
      <c r="AS143" s="45">
        <v>380.80909090909097</v>
      </c>
      <c r="AT143" s="45">
        <v>157.40909090909091</v>
      </c>
      <c r="AU143" s="45">
        <v>477.40909090909093</v>
      </c>
      <c r="AV143" s="45">
        <v>2815.2272727272725</v>
      </c>
      <c r="AW143" s="45">
        <v>1611.7045454545455</v>
      </c>
      <c r="AX143" s="45">
        <v>1059.4545454545455</v>
      </c>
      <c r="AY143" s="45">
        <v>2484.4545454545455</v>
      </c>
      <c r="AZ143" s="45">
        <v>336.20909090909083</v>
      </c>
      <c r="BA143" s="45">
        <v>714.3</v>
      </c>
      <c r="BB143" s="45">
        <v>370</v>
      </c>
      <c r="BC143" s="45">
        <v>1654.9545454545455</v>
      </c>
      <c r="BD143" s="45">
        <v>195.83181818181819</v>
      </c>
      <c r="BE143" s="45">
        <v>1230.4545454545455</v>
      </c>
      <c r="BF143" s="45">
        <v>265.28181818181815</v>
      </c>
      <c r="BG143" s="45">
        <v>732.22727272727275</v>
      </c>
      <c r="BH143" s="45">
        <v>69.5</v>
      </c>
      <c r="BI143" s="45">
        <v>98.790909090909096</v>
      </c>
      <c r="BJ143" s="45">
        <v>389.24545454545455</v>
      </c>
      <c r="BK143" s="45">
        <v>1250.522727272727</v>
      </c>
      <c r="BL143" s="45">
        <v>147.7772727272727</v>
      </c>
      <c r="BM143" s="45">
        <v>18904.590909090908</v>
      </c>
      <c r="BN143" s="45">
        <v>255.97727272727272</v>
      </c>
      <c r="BO143" s="45">
        <v>451.85454545454542</v>
      </c>
      <c r="BP143" s="45">
        <v>121.68181818181819</v>
      </c>
      <c r="BQ143" s="45">
        <v>501.91818181818184</v>
      </c>
      <c r="BR143" s="45">
        <v>3422.2136363636364</v>
      </c>
      <c r="BS143" s="45">
        <v>2043.3954545454546</v>
      </c>
      <c r="BT143" s="39"/>
      <c r="BU143" s="39"/>
      <c r="BV143" s="39"/>
      <c r="BW143" s="39"/>
    </row>
    <row r="144" spans="2:75" ht="12.75" customHeight="1" x14ac:dyDescent="0.3">
      <c r="B144" s="1">
        <v>130</v>
      </c>
      <c r="E144" s="51" t="s">
        <v>177</v>
      </c>
      <c r="F144" s="32"/>
      <c r="G144" s="64">
        <v>314722</v>
      </c>
      <c r="H144" s="32"/>
      <c r="I144" s="32"/>
      <c r="J144" s="32"/>
      <c r="K144" s="32"/>
      <c r="L144" s="32"/>
      <c r="M144" s="32"/>
      <c r="N144" s="32"/>
      <c r="O144" s="35"/>
      <c r="P144" s="30">
        <v>142</v>
      </c>
      <c r="Q144" s="6"/>
      <c r="R144" s="32">
        <v>26899.113636363636</v>
      </c>
      <c r="S144" s="32">
        <v>1912.9</v>
      </c>
      <c r="T144" s="32">
        <v>92.068181818181813</v>
      </c>
      <c r="U144" s="32">
        <v>851.44545454545448</v>
      </c>
      <c r="V144" s="32">
        <v>1529.4045454545455</v>
      </c>
      <c r="W144" s="32">
        <v>1118.6727272727271</v>
      </c>
      <c r="X144" s="32">
        <v>150.36363636363637</v>
      </c>
      <c r="Y144" s="32">
        <v>33.477272727272727</v>
      </c>
      <c r="Z144" s="32">
        <v>31.459090909090911</v>
      </c>
      <c r="AA144" s="32">
        <v>153.29545454545456</v>
      </c>
      <c r="AB144" s="32">
        <v>3409.409090909091</v>
      </c>
      <c r="AC144" s="32">
        <v>1630.9363636363639</v>
      </c>
      <c r="AD144" s="32">
        <v>2289.681818181818</v>
      </c>
      <c r="AE144" s="32">
        <v>344.90909090909093</v>
      </c>
      <c r="AF144" s="32">
        <v>403.31363636363636</v>
      </c>
      <c r="AG144" s="32">
        <v>723.33181818181811</v>
      </c>
      <c r="AH144" s="32">
        <v>270.62272727272716</v>
      </c>
      <c r="AI144" s="32">
        <v>80.672727272727244</v>
      </c>
      <c r="AJ144" s="32">
        <v>1093.5363636363636</v>
      </c>
      <c r="AK144" s="32">
        <v>376.90909090909093</v>
      </c>
      <c r="AL144" s="32">
        <v>1469.1909090909089</v>
      </c>
      <c r="AM144" s="32">
        <v>76.827272727272714</v>
      </c>
      <c r="AN144" s="32">
        <v>21.136363636363637</v>
      </c>
      <c r="AO144" s="32">
        <v>67.795454545454547</v>
      </c>
      <c r="AP144" s="32">
        <v>123584.75909090908</v>
      </c>
      <c r="AQ144" s="32">
        <v>5566.1818181818189</v>
      </c>
      <c r="AR144" s="32">
        <v>907.90909090909088</v>
      </c>
      <c r="AS144" s="32">
        <v>380.80909090909097</v>
      </c>
      <c r="AT144" s="32">
        <v>157.40909090909091</v>
      </c>
      <c r="AU144" s="32">
        <v>477.40909090909093</v>
      </c>
      <c r="AV144" s="32">
        <v>2815.2272727272725</v>
      </c>
      <c r="AW144" s="32">
        <v>1611.7045454545455</v>
      </c>
      <c r="AX144" s="32">
        <v>1059.4545454545455</v>
      </c>
      <c r="AY144" s="32">
        <v>2484.4545454545455</v>
      </c>
      <c r="AZ144" s="32">
        <v>336.20909090909083</v>
      </c>
      <c r="BA144" s="32">
        <v>714.3</v>
      </c>
      <c r="BB144" s="32">
        <v>370</v>
      </c>
      <c r="BC144" s="32">
        <v>1654.9545454545455</v>
      </c>
      <c r="BD144" s="32">
        <v>195.83181818181819</v>
      </c>
      <c r="BE144" s="32">
        <v>1230.4545454545455</v>
      </c>
      <c r="BF144" s="32">
        <v>265.28181818181815</v>
      </c>
      <c r="BG144" s="32">
        <v>732.22727272727275</v>
      </c>
      <c r="BH144" s="32">
        <v>69.5</v>
      </c>
      <c r="BI144" s="32">
        <v>98.790909090909096</v>
      </c>
      <c r="BJ144" s="32">
        <v>389.24545454545455</v>
      </c>
      <c r="BK144" s="32">
        <v>1250.522727272727</v>
      </c>
      <c r="BL144" s="32">
        <v>147.7772727272727</v>
      </c>
      <c r="BM144" s="32">
        <v>18904.590909090908</v>
      </c>
      <c r="BN144" s="32">
        <v>255.97727272727272</v>
      </c>
      <c r="BO144" s="32">
        <v>451.85454545454542</v>
      </c>
      <c r="BP144" s="32">
        <v>121.68181818181819</v>
      </c>
      <c r="BQ144" s="32">
        <v>501.91818181818184</v>
      </c>
      <c r="BR144" s="32">
        <v>3422.2136363636364</v>
      </c>
      <c r="BS144" s="32">
        <v>2043.3954545454546</v>
      </c>
      <c r="BT144" s="39"/>
      <c r="BU144" s="39"/>
      <c r="BV144" s="39"/>
      <c r="BW144" s="39"/>
    </row>
    <row r="145" spans="2:75" ht="12.75" customHeight="1" x14ac:dyDescent="0.3">
      <c r="B145" s="1">
        <v>131</v>
      </c>
      <c r="E145" s="51" t="s">
        <v>178</v>
      </c>
      <c r="F145" s="55"/>
      <c r="G145" s="59">
        <f>HLOOKUP($E$3,$Q$3:$BY$269,P145,FALSE)</f>
        <v>0.15763753407769396</v>
      </c>
      <c r="H145" s="55">
        <f>'Model Inputs'!H17</f>
        <v>0.16340255871012968</v>
      </c>
      <c r="I145" s="55">
        <f>'Model Inputs'!I17</f>
        <v>0.16170000000000001</v>
      </c>
      <c r="J145" s="55">
        <f>'Model Inputs'!J17</f>
        <v>0.16170000000000001</v>
      </c>
      <c r="K145" s="55">
        <f>'Model Inputs'!K17</f>
        <v>0.16189999999999999</v>
      </c>
      <c r="L145" s="55">
        <f>'Model Inputs'!L17</f>
        <v>0.1636</v>
      </c>
      <c r="M145" s="55">
        <f>'Model Inputs'!M17</f>
        <v>0.16239999999999999</v>
      </c>
      <c r="N145" s="55">
        <f>'Model Inputs'!N17</f>
        <v>0.15429999999999999</v>
      </c>
      <c r="O145" s="60"/>
      <c r="P145" s="30">
        <v>143</v>
      </c>
      <c r="Q145" s="6"/>
      <c r="R145" s="55">
        <v>0.10072978897325259</v>
      </c>
      <c r="S145" s="55">
        <v>6.7239158437097463E-2</v>
      </c>
      <c r="T145" s="55">
        <v>-2.8228228228228229E-2</v>
      </c>
      <c r="U145" s="55">
        <v>4.3716302595742315E-2</v>
      </c>
      <c r="V145" s="55">
        <v>3.6984288798272966E-2</v>
      </c>
      <c r="W145" s="55">
        <v>7.423733557234817E-2</v>
      </c>
      <c r="X145" s="55">
        <v>0.11773472429210134</v>
      </c>
      <c r="Y145" s="55">
        <v>-1.764234161988773E-2</v>
      </c>
      <c r="Z145" s="55">
        <v>0.33435270132517841</v>
      </c>
      <c r="AA145" s="55">
        <v>0.10415396673343202</v>
      </c>
      <c r="AB145" s="55">
        <v>0.12212048865974144</v>
      </c>
      <c r="AC145" s="55">
        <v>0.10074359198670282</v>
      </c>
      <c r="AD145" s="55">
        <v>6.3475086609779352E-2</v>
      </c>
      <c r="AE145" s="55">
        <v>0.16845018450184501</v>
      </c>
      <c r="AF145" s="55">
        <v>0.12291523874800091</v>
      </c>
      <c r="AG145" s="55">
        <v>0.10390845070422536</v>
      </c>
      <c r="AH145" s="55">
        <v>0.10704909099915787</v>
      </c>
      <c r="AI145" s="55">
        <v>1.5147416824452259E-2</v>
      </c>
      <c r="AJ145" s="55">
        <v>2.2305306538641288E-2</v>
      </c>
      <c r="AK145" s="55">
        <v>0.12675790467201511</v>
      </c>
      <c r="AL145" s="55">
        <v>7.2375459323689467E-2</v>
      </c>
      <c r="AM145" s="55">
        <v>-3.9110154287764619E-2</v>
      </c>
      <c r="AN145" s="55">
        <v>4.7540983606557376E-2</v>
      </c>
      <c r="AO145" s="55">
        <v>2.2294725394235999E-2</v>
      </c>
      <c r="AP145" s="55">
        <v>9.9892052222283409E-2</v>
      </c>
      <c r="AQ145" s="55">
        <v>0.15763753407769396</v>
      </c>
      <c r="AR145" s="55">
        <v>0.45596766833974317</v>
      </c>
      <c r="AS145" s="55">
        <v>3.9744630600044281E-2</v>
      </c>
      <c r="AT145" s="55">
        <v>0.12543164736949014</v>
      </c>
      <c r="AU145" s="55">
        <v>0.10326579981856668</v>
      </c>
      <c r="AV145" s="55">
        <v>0.10710523002710098</v>
      </c>
      <c r="AW145" s="55">
        <v>0.27036069615237873</v>
      </c>
      <c r="AX145" s="55">
        <v>9.9786258075362039E-2</v>
      </c>
      <c r="AY145" s="55">
        <v>0.15228555249643644</v>
      </c>
      <c r="AZ145" s="55">
        <v>0.1582526509912402</v>
      </c>
      <c r="BA145" s="55">
        <v>1.7049204370462711E-2</v>
      </c>
      <c r="BB145" s="55">
        <v>-1.7147568013190437E-2</v>
      </c>
      <c r="BC145" s="55">
        <v>0.18344574259565077</v>
      </c>
      <c r="BD145" s="55">
        <v>0.12704205769899202</v>
      </c>
      <c r="BE145" s="55">
        <v>0.15149437640126739</v>
      </c>
      <c r="BF145" s="55">
        <v>9.3994778067885115E-2</v>
      </c>
      <c r="BG145" s="55">
        <v>2.0499295711331553E-2</v>
      </c>
      <c r="BH145" s="55">
        <v>4.0710059171597632E-2</v>
      </c>
      <c r="BI145" s="55">
        <v>5.273937532002048E-2</v>
      </c>
      <c r="BJ145" s="55">
        <v>6.4691001084206723E-2</v>
      </c>
      <c r="BK145" s="55">
        <v>2.6812776871065515E-2</v>
      </c>
      <c r="BL145" s="55">
        <v>0.22557596967045787</v>
      </c>
      <c r="BM145" s="55">
        <v>7.9169480081026339E-2</v>
      </c>
      <c r="BN145" s="55">
        <v>0.20333957553058676</v>
      </c>
      <c r="BO145" s="55">
        <v>0.15329153605015675</v>
      </c>
      <c r="BP145" s="55">
        <v>0.14830852503382949</v>
      </c>
      <c r="BQ145" s="55">
        <v>8.6248624862486245E-2</v>
      </c>
      <c r="BR145" s="55">
        <v>0.12372299476367167</v>
      </c>
      <c r="BS145" s="55">
        <v>0.12389433302192451</v>
      </c>
      <c r="BT145" s="39"/>
      <c r="BU145" s="39"/>
      <c r="BV145" s="39"/>
      <c r="BW145" s="39"/>
    </row>
    <row r="146" spans="2:75" ht="12.75" customHeight="1" x14ac:dyDescent="0.3">
      <c r="B146" s="1">
        <v>132</v>
      </c>
      <c r="E146" s="1"/>
      <c r="O146" s="1"/>
      <c r="P146" s="30">
        <v>144</v>
      </c>
      <c r="Q146" s="6"/>
      <c r="BT146" s="39"/>
      <c r="BU146" s="39"/>
      <c r="BV146" s="39"/>
      <c r="BW146" s="39"/>
    </row>
    <row r="147" spans="2:75" ht="12.75" customHeight="1" x14ac:dyDescent="0.3">
      <c r="B147" s="1">
        <v>133</v>
      </c>
      <c r="C147" s="51" t="s">
        <v>179</v>
      </c>
      <c r="O147" s="1"/>
      <c r="P147" s="30">
        <v>145</v>
      </c>
      <c r="Q147" s="6"/>
      <c r="BT147" s="39"/>
      <c r="BU147" s="39"/>
      <c r="BV147" s="39"/>
      <c r="BW147" s="39"/>
    </row>
    <row r="148" spans="2:75" ht="12.75" customHeight="1" x14ac:dyDescent="0.3">
      <c r="B148" s="1">
        <v>134</v>
      </c>
      <c r="O148" s="1"/>
      <c r="P148" s="30">
        <v>146</v>
      </c>
      <c r="Q148" s="6"/>
      <c r="BT148" s="39"/>
      <c r="BU148" s="39"/>
      <c r="BV148" s="39"/>
      <c r="BW148" s="39"/>
    </row>
    <row r="149" spans="2:75" ht="12.75" customHeight="1" outlineLevel="1" x14ac:dyDescent="0.3">
      <c r="B149" s="1">
        <v>135</v>
      </c>
      <c r="C149" s="22" t="s">
        <v>180</v>
      </c>
      <c r="D149" s="22"/>
      <c r="O149" s="1"/>
      <c r="P149" s="30">
        <v>147</v>
      </c>
      <c r="Q149" s="6"/>
      <c r="BT149" s="39"/>
      <c r="BU149" s="39"/>
      <c r="BV149" s="39"/>
      <c r="BW149" s="39"/>
    </row>
    <row r="150" spans="2:75" ht="12.75" customHeight="1" outlineLevel="1" x14ac:dyDescent="0.3">
      <c r="B150" s="1">
        <v>136</v>
      </c>
      <c r="C150" s="22"/>
      <c r="D150" s="22"/>
      <c r="O150" s="1"/>
      <c r="P150" s="30">
        <v>148</v>
      </c>
      <c r="Q150" s="6"/>
      <c r="BT150" s="39"/>
      <c r="BU150" s="39"/>
      <c r="BV150" s="39"/>
      <c r="BW150" s="39"/>
    </row>
    <row r="151" spans="2:75" ht="12.75" customHeight="1" outlineLevel="1" x14ac:dyDescent="0.3">
      <c r="B151" s="1">
        <v>137</v>
      </c>
      <c r="E151" s="51" t="s">
        <v>181</v>
      </c>
      <c r="F151" s="78"/>
      <c r="G151" s="85">
        <f t="shared" ref="G151:G152" si="24">HLOOKUP($E$3,$Q$3:$BY$269,P151,FALSE)</f>
        <v>1</v>
      </c>
      <c r="H151" s="78">
        <f t="shared" ref="H151:N151" si="25">G151</f>
        <v>1</v>
      </c>
      <c r="I151" s="78">
        <f t="shared" si="25"/>
        <v>1</v>
      </c>
      <c r="J151" s="78">
        <f t="shared" si="25"/>
        <v>1</v>
      </c>
      <c r="K151" s="78">
        <f t="shared" si="25"/>
        <v>1</v>
      </c>
      <c r="L151" s="78">
        <f t="shared" si="25"/>
        <v>1</v>
      </c>
      <c r="M151" s="78">
        <f t="shared" si="25"/>
        <v>1</v>
      </c>
      <c r="N151" s="78">
        <f t="shared" si="25"/>
        <v>1</v>
      </c>
      <c r="O151" s="86"/>
      <c r="P151" s="30">
        <v>149</v>
      </c>
      <c r="Q151" s="6"/>
      <c r="R151" s="78">
        <v>1</v>
      </c>
      <c r="S151" s="78">
        <v>1</v>
      </c>
      <c r="T151" s="78">
        <v>1</v>
      </c>
      <c r="U151" s="78">
        <v>1</v>
      </c>
      <c r="V151" s="78">
        <v>1</v>
      </c>
      <c r="W151" s="78">
        <v>1</v>
      </c>
      <c r="X151" s="78">
        <v>1</v>
      </c>
      <c r="Y151" s="78">
        <v>1</v>
      </c>
      <c r="Z151" s="78">
        <v>1</v>
      </c>
      <c r="AA151" s="78">
        <v>1</v>
      </c>
      <c r="AB151" s="78">
        <v>1</v>
      </c>
      <c r="AC151" s="78">
        <v>1</v>
      </c>
      <c r="AD151" s="78">
        <v>1</v>
      </c>
      <c r="AE151" s="78">
        <v>1</v>
      </c>
      <c r="AF151" s="78">
        <v>1</v>
      </c>
      <c r="AG151" s="78">
        <v>1</v>
      </c>
      <c r="AH151" s="78">
        <v>1</v>
      </c>
      <c r="AI151" s="78">
        <v>1</v>
      </c>
      <c r="AJ151" s="78">
        <v>1</v>
      </c>
      <c r="AK151" s="78">
        <v>1</v>
      </c>
      <c r="AL151" s="78">
        <v>1</v>
      </c>
      <c r="AM151" s="78">
        <v>1</v>
      </c>
      <c r="AN151" s="78">
        <v>1</v>
      </c>
      <c r="AO151" s="78">
        <v>1</v>
      </c>
      <c r="AP151" s="78">
        <v>1</v>
      </c>
      <c r="AQ151" s="78">
        <v>1</v>
      </c>
      <c r="AR151" s="78">
        <v>1</v>
      </c>
      <c r="AS151" s="78">
        <v>1</v>
      </c>
      <c r="AT151" s="78">
        <v>1</v>
      </c>
      <c r="AU151" s="78">
        <v>1</v>
      </c>
      <c r="AV151" s="78">
        <v>1</v>
      </c>
      <c r="AW151" s="78">
        <v>1</v>
      </c>
      <c r="AX151" s="78">
        <v>1</v>
      </c>
      <c r="AY151" s="78">
        <v>1</v>
      </c>
      <c r="AZ151" s="78">
        <v>1</v>
      </c>
      <c r="BA151" s="78">
        <v>1</v>
      </c>
      <c r="BB151" s="78">
        <v>1</v>
      </c>
      <c r="BC151" s="78">
        <v>1</v>
      </c>
      <c r="BD151" s="78">
        <v>1</v>
      </c>
      <c r="BE151" s="78">
        <v>1</v>
      </c>
      <c r="BF151" s="78">
        <v>1</v>
      </c>
      <c r="BG151" s="78">
        <v>1</v>
      </c>
      <c r="BH151" s="78">
        <v>1</v>
      </c>
      <c r="BI151" s="78">
        <v>1</v>
      </c>
      <c r="BJ151" s="78">
        <v>1</v>
      </c>
      <c r="BK151" s="78">
        <v>1</v>
      </c>
      <c r="BL151" s="78">
        <v>1</v>
      </c>
      <c r="BM151" s="78">
        <v>1</v>
      </c>
      <c r="BN151" s="78">
        <v>1</v>
      </c>
      <c r="BO151" s="78">
        <v>1</v>
      </c>
      <c r="BP151" s="78">
        <v>1</v>
      </c>
      <c r="BQ151" s="78">
        <v>1</v>
      </c>
      <c r="BR151" s="78">
        <v>1</v>
      </c>
      <c r="BS151" s="78">
        <v>1</v>
      </c>
      <c r="BT151" s="39"/>
      <c r="BU151" s="39"/>
      <c r="BV151" s="39"/>
      <c r="BW151" s="39"/>
    </row>
    <row r="152" spans="2:75" ht="12.75" customHeight="1" outlineLevel="1" x14ac:dyDescent="0.3">
      <c r="B152" s="1">
        <v>138</v>
      </c>
      <c r="E152" s="51" t="s">
        <v>182</v>
      </c>
      <c r="F152" s="87"/>
      <c r="G152" s="88">
        <f t="shared" si="24"/>
        <v>0.12538767291310179</v>
      </c>
      <c r="H152" s="87">
        <f t="shared" ref="H152:N152" si="26">H113/H137</f>
        <v>0.12273360033167036</v>
      </c>
      <c r="I152" s="87">
        <f t="shared" si="26"/>
        <v>0.12062717406828234</v>
      </c>
      <c r="J152" s="87">
        <f t="shared" si="26"/>
        <v>0.12179432035284071</v>
      </c>
      <c r="K152" s="87">
        <f t="shared" si="26"/>
        <v>0.12216103621359624</v>
      </c>
      <c r="L152" s="87">
        <f t="shared" si="26"/>
        <v>0.12176127081692338</v>
      </c>
      <c r="M152" s="87">
        <f t="shared" si="26"/>
        <v>0.12136983008269278</v>
      </c>
      <c r="N152" s="87">
        <f t="shared" si="26"/>
        <v>0.12097964776049573</v>
      </c>
      <c r="O152" s="89"/>
      <c r="P152" s="30">
        <v>150</v>
      </c>
      <c r="Q152" s="6"/>
      <c r="R152" s="87">
        <v>0.12442421521724158</v>
      </c>
      <c r="S152" s="87">
        <v>0.15688189120347065</v>
      </c>
      <c r="T152" s="87">
        <v>0.14777260291684033</v>
      </c>
      <c r="U152" s="87">
        <v>0.13648619271954657</v>
      </c>
      <c r="V152" s="87">
        <v>0.12952023227206591</v>
      </c>
      <c r="W152" s="87">
        <v>0.14755222480344227</v>
      </c>
      <c r="X152" s="87">
        <v>0.13855080536336117</v>
      </c>
      <c r="Y152" s="87">
        <v>0.14585865990710148</v>
      </c>
      <c r="Z152" s="87">
        <v>0.12538767291310179</v>
      </c>
      <c r="AA152" s="87">
        <v>0.12156249322293675</v>
      </c>
      <c r="AB152" s="87">
        <v>0.12383423748379112</v>
      </c>
      <c r="AC152" s="87">
        <v>0.14285552355466766</v>
      </c>
      <c r="AD152" s="87">
        <v>0.12156249322293675</v>
      </c>
      <c r="AE152" s="87">
        <v>0.15294871556267356</v>
      </c>
      <c r="AF152" s="87">
        <v>0.1419981786090623</v>
      </c>
      <c r="AG152" s="87">
        <v>0.12156249322293675</v>
      </c>
      <c r="AH152" s="87">
        <v>0.14535468712290761</v>
      </c>
      <c r="AI152" s="87">
        <v>0.14777260291684033</v>
      </c>
      <c r="AJ152" s="87">
        <v>0.14585865990710148</v>
      </c>
      <c r="AK152" s="87">
        <v>0.12952023227206591</v>
      </c>
      <c r="AL152" s="87">
        <v>0.12692109171542548</v>
      </c>
      <c r="AM152" s="87">
        <v>0.14585865990710148</v>
      </c>
      <c r="AN152" s="87">
        <v>0.15998734005360798</v>
      </c>
      <c r="AO152" s="87">
        <v>0.15998734005360798</v>
      </c>
      <c r="AP152" s="87">
        <v>0.13146703687380043</v>
      </c>
      <c r="AQ152" s="87">
        <v>0.12538767291310179</v>
      </c>
      <c r="AR152" s="87">
        <v>0.13261768279235389</v>
      </c>
      <c r="AS152" s="87">
        <v>0.15306075775749653</v>
      </c>
      <c r="AT152" s="87">
        <v>0.14484161152603028</v>
      </c>
      <c r="AU152" s="87">
        <v>0.14354915118838427</v>
      </c>
      <c r="AV152" s="87">
        <v>0.1419981786090623</v>
      </c>
      <c r="AW152" s="87">
        <v>0.12952023227206591</v>
      </c>
      <c r="AX152" s="87">
        <v>0.12839036151804092</v>
      </c>
      <c r="AY152" s="87">
        <v>0.14755222480344227</v>
      </c>
      <c r="AZ152" s="87">
        <v>0.14755222480344227</v>
      </c>
      <c r="BA152" s="87">
        <v>0.15644463830068783</v>
      </c>
      <c r="BB152" s="87">
        <v>0.14063913317622595</v>
      </c>
      <c r="BC152" s="87">
        <v>0.12692109171542548</v>
      </c>
      <c r="BD152" s="87">
        <v>0.12839036151804092</v>
      </c>
      <c r="BE152" s="87">
        <v>0.12442421521724158</v>
      </c>
      <c r="BF152" s="87">
        <v>0.1699977112743411</v>
      </c>
      <c r="BG152" s="87">
        <v>0.15688189120347065</v>
      </c>
      <c r="BH152" s="87">
        <v>0.1699977112743411</v>
      </c>
      <c r="BI152" s="87">
        <v>0.14702356312856596</v>
      </c>
      <c r="BJ152" s="87">
        <v>0.14777260291684033</v>
      </c>
      <c r="BK152" s="87">
        <v>0.14777260291684033</v>
      </c>
      <c r="BL152" s="87">
        <v>0.13787034750228427</v>
      </c>
      <c r="BM152" s="87">
        <v>0.12442421521724158</v>
      </c>
      <c r="BN152" s="87">
        <v>0.13261768279235389</v>
      </c>
      <c r="BO152" s="87">
        <v>0.14755222480344227</v>
      </c>
      <c r="BP152" s="87">
        <v>0.146058721539992</v>
      </c>
      <c r="BQ152" s="87">
        <v>0.16147479716766566</v>
      </c>
      <c r="BR152" s="87">
        <v>0.15306075775749653</v>
      </c>
      <c r="BS152" s="87">
        <v>0.13332967418011496</v>
      </c>
      <c r="BT152" s="39"/>
      <c r="BU152" s="39"/>
      <c r="BV152" s="39"/>
      <c r="BW152" s="39"/>
    </row>
    <row r="153" spans="2:75" ht="12.75" customHeight="1" outlineLevel="1" x14ac:dyDescent="0.3">
      <c r="B153" s="1">
        <v>139</v>
      </c>
      <c r="E153" s="51" t="s">
        <v>183</v>
      </c>
      <c r="F153" s="32"/>
      <c r="G153" s="64">
        <f>G128</f>
        <v>364334</v>
      </c>
      <c r="H153" s="32">
        <f t="shared" ref="H153:N153" si="27">H96</f>
        <v>371749</v>
      </c>
      <c r="I153" s="32">
        <f t="shared" si="27"/>
        <v>376291</v>
      </c>
      <c r="J153" s="32">
        <f t="shared" si="27"/>
        <v>380882</v>
      </c>
      <c r="K153" s="32">
        <f t="shared" si="27"/>
        <v>385494</v>
      </c>
      <c r="L153" s="32">
        <f t="shared" si="27"/>
        <v>390186</v>
      </c>
      <c r="M153" s="32">
        <f t="shared" si="27"/>
        <v>394945</v>
      </c>
      <c r="N153" s="32">
        <f t="shared" si="27"/>
        <v>399774</v>
      </c>
      <c r="O153" s="35"/>
      <c r="P153" s="30">
        <v>151</v>
      </c>
      <c r="Q153" s="6"/>
      <c r="R153" s="32">
        <v>1082647</v>
      </c>
      <c r="S153" s="32">
        <v>12332</v>
      </c>
      <c r="T153" s="32">
        <v>1619</v>
      </c>
      <c r="U153" s="32">
        <v>37321</v>
      </c>
      <c r="V153" s="32">
        <v>68879</v>
      </c>
      <c r="W153" s="32">
        <v>30434</v>
      </c>
      <c r="X153" s="32">
        <v>7459</v>
      </c>
      <c r="Y153" s="32">
        <v>1224</v>
      </c>
      <c r="Z153" s="32">
        <v>2575</v>
      </c>
      <c r="AA153" s="32">
        <v>12429</v>
      </c>
      <c r="AB153" s="32">
        <v>174153</v>
      </c>
      <c r="AC153" s="32">
        <v>62443</v>
      </c>
      <c r="AD153" s="32">
        <v>91128</v>
      </c>
      <c r="AE153" s="32">
        <v>18701</v>
      </c>
      <c r="AF153" s="32">
        <v>24390</v>
      </c>
      <c r="AG153" s="32">
        <v>31139</v>
      </c>
      <c r="AH153" s="32">
        <v>22211</v>
      </c>
      <c r="AI153" s="32">
        <v>3744</v>
      </c>
      <c r="AJ153" s="32">
        <v>47962</v>
      </c>
      <c r="AK153" s="32">
        <v>11871</v>
      </c>
      <c r="AL153" s="32">
        <v>22908</v>
      </c>
      <c r="AM153" s="32">
        <v>2720</v>
      </c>
      <c r="AN153" s="32">
        <v>1268</v>
      </c>
      <c r="AO153" s="32">
        <v>5627</v>
      </c>
      <c r="AP153" s="32">
        <v>1440430</v>
      </c>
      <c r="AQ153" s="32">
        <v>358901</v>
      </c>
      <c r="AR153" s="32">
        <v>20513</v>
      </c>
      <c r="AS153" s="32">
        <v>27992</v>
      </c>
      <c r="AT153" s="32">
        <v>10835</v>
      </c>
      <c r="AU153" s="32">
        <v>14351</v>
      </c>
      <c r="AV153" s="32">
        <v>166044</v>
      </c>
      <c r="AW153" s="32">
        <v>42634</v>
      </c>
      <c r="AX153" s="32">
        <v>44795</v>
      </c>
      <c r="AY153" s="32">
        <v>58226</v>
      </c>
      <c r="AZ153" s="32">
        <v>9816</v>
      </c>
      <c r="BA153" s="32">
        <v>27678</v>
      </c>
      <c r="BB153" s="32">
        <v>5941</v>
      </c>
      <c r="BC153" s="32">
        <v>75885</v>
      </c>
      <c r="BD153" s="32">
        <v>12846</v>
      </c>
      <c r="BE153" s="32">
        <v>60839</v>
      </c>
      <c r="BF153" s="32">
        <v>11638</v>
      </c>
      <c r="BG153" s="32">
        <v>33938</v>
      </c>
      <c r="BH153" s="32">
        <v>4384</v>
      </c>
      <c r="BI153" s="32">
        <v>5980</v>
      </c>
      <c r="BJ153" s="32">
        <v>2915</v>
      </c>
      <c r="BK153" s="32">
        <v>57088</v>
      </c>
      <c r="BL153" s="32">
        <v>8189</v>
      </c>
      <c r="BM153" s="32">
        <v>790518</v>
      </c>
      <c r="BN153" s="32">
        <v>14863</v>
      </c>
      <c r="BO153" s="32">
        <v>25063</v>
      </c>
      <c r="BP153" s="32">
        <v>4053</v>
      </c>
      <c r="BQ153" s="32">
        <v>24429</v>
      </c>
      <c r="BR153" s="32">
        <v>160489</v>
      </c>
      <c r="BS153" s="32">
        <v>111053</v>
      </c>
      <c r="BT153" s="39"/>
      <c r="BU153" s="39"/>
      <c r="BV153" s="39"/>
      <c r="BW153" s="39"/>
    </row>
    <row r="154" spans="2:75" ht="12.75" customHeight="1" outlineLevel="1" x14ac:dyDescent="0.3">
      <c r="B154" s="1">
        <v>140</v>
      </c>
      <c r="E154" s="51" t="s">
        <v>184</v>
      </c>
      <c r="F154" s="32"/>
      <c r="G154" s="83">
        <f t="shared" ref="G154:N154" si="28">G131</f>
        <v>1518168</v>
      </c>
      <c r="H154" s="32">
        <f t="shared" si="28"/>
        <v>1518168</v>
      </c>
      <c r="I154" s="32">
        <f t="shared" si="28"/>
        <v>1518168</v>
      </c>
      <c r="J154" s="32">
        <f t="shared" si="28"/>
        <v>1518168</v>
      </c>
      <c r="K154" s="32">
        <f t="shared" si="28"/>
        <v>1525274</v>
      </c>
      <c r="L154" s="32">
        <f t="shared" si="28"/>
        <v>1546499</v>
      </c>
      <c r="M154" s="32">
        <f t="shared" si="28"/>
        <v>1569753</v>
      </c>
      <c r="N154" s="32">
        <f t="shared" si="28"/>
        <v>1597455</v>
      </c>
      <c r="O154" s="35"/>
      <c r="P154" s="30">
        <v>152</v>
      </c>
      <c r="Q154" s="6"/>
      <c r="R154" s="32">
        <v>6110911.2599999998</v>
      </c>
      <c r="S154" s="32">
        <v>50393</v>
      </c>
      <c r="T154" s="32">
        <v>8722</v>
      </c>
      <c r="U154" s="32">
        <v>219364</v>
      </c>
      <c r="V154" s="32">
        <v>379690</v>
      </c>
      <c r="W154" s="32">
        <v>116948</v>
      </c>
      <c r="X154" s="32">
        <v>39945</v>
      </c>
      <c r="Y154" s="32">
        <v>8879</v>
      </c>
      <c r="Z154" s="32">
        <v>7643</v>
      </c>
      <c r="AA154" s="32">
        <v>65612</v>
      </c>
      <c r="AB154" s="32">
        <v>750598</v>
      </c>
      <c r="AC154" s="32">
        <v>314474</v>
      </c>
      <c r="AD154" s="32">
        <v>656700</v>
      </c>
      <c r="AE154" s="32">
        <v>70523</v>
      </c>
      <c r="AF154" s="32">
        <v>136289</v>
      </c>
      <c r="AG154" s="32">
        <v>143420</v>
      </c>
      <c r="AH154" s="32">
        <v>116734</v>
      </c>
      <c r="AI154" s="32">
        <v>18859</v>
      </c>
      <c r="AJ154" s="32">
        <v>206940</v>
      </c>
      <c r="AK154" s="32">
        <v>69436</v>
      </c>
      <c r="AL154" s="32">
        <v>214152</v>
      </c>
      <c r="AM154" s="32">
        <v>22617</v>
      </c>
      <c r="AN154" s="32">
        <v>7653</v>
      </c>
      <c r="AO154" s="32">
        <v>40003</v>
      </c>
      <c r="AP154" s="32">
        <v>6832143</v>
      </c>
      <c r="AQ154" s="32">
        <v>1518168</v>
      </c>
      <c r="AR154" s="32">
        <v>66861</v>
      </c>
      <c r="AS154" s="32">
        <v>147462</v>
      </c>
      <c r="AT154" s="32">
        <v>50701</v>
      </c>
      <c r="AU154" s="32">
        <v>69984</v>
      </c>
      <c r="AV154" s="32">
        <v>719375</v>
      </c>
      <c r="AW154" s="32">
        <v>194762</v>
      </c>
      <c r="AX154" s="32">
        <v>204588</v>
      </c>
      <c r="AY154" s="32">
        <v>269269</v>
      </c>
      <c r="AZ154" s="32">
        <v>52067</v>
      </c>
      <c r="BA154" s="32">
        <v>138403</v>
      </c>
      <c r="BB154" s="32">
        <v>26895</v>
      </c>
      <c r="BC154" s="32">
        <v>380100</v>
      </c>
      <c r="BD154" s="32">
        <v>53650</v>
      </c>
      <c r="BE154" s="32">
        <v>244040</v>
      </c>
      <c r="BF154" s="32">
        <v>47940</v>
      </c>
      <c r="BG154" s="32">
        <v>156336</v>
      </c>
      <c r="BH154" s="32">
        <v>19991</v>
      </c>
      <c r="BI154" s="32">
        <v>39622</v>
      </c>
      <c r="BJ154" s="32">
        <v>22753</v>
      </c>
      <c r="BK154" s="32">
        <v>221752</v>
      </c>
      <c r="BL154" s="32">
        <v>48436</v>
      </c>
      <c r="BM154" s="32">
        <v>5018278</v>
      </c>
      <c r="BN154" s="32">
        <v>37410</v>
      </c>
      <c r="BO154" s="32">
        <v>104372</v>
      </c>
      <c r="BP154" s="32">
        <v>19206</v>
      </c>
      <c r="BQ154" s="32">
        <v>94390</v>
      </c>
      <c r="BR154" s="32">
        <v>681698</v>
      </c>
      <c r="BS154" s="32">
        <v>580026</v>
      </c>
      <c r="BT154" s="39"/>
      <c r="BU154" s="39"/>
      <c r="BV154" s="39"/>
      <c r="BW154" s="39"/>
    </row>
    <row r="155" spans="2:75" ht="12.75" customHeight="1" outlineLevel="1" x14ac:dyDescent="0.3">
      <c r="B155" s="1">
        <v>141</v>
      </c>
      <c r="E155" s="51" t="s">
        <v>185</v>
      </c>
      <c r="F155" s="71"/>
      <c r="G155" s="72">
        <f>G129</f>
        <v>7227010710</v>
      </c>
      <c r="H155" s="71">
        <f t="shared" ref="H155:N155" si="29">H97</f>
        <v>7298068534</v>
      </c>
      <c r="I155" s="71">
        <f t="shared" si="29"/>
        <v>7379706322</v>
      </c>
      <c r="J155" s="71">
        <f t="shared" si="29"/>
        <v>7459013962</v>
      </c>
      <c r="K155" s="71">
        <f t="shared" si="29"/>
        <v>7511681581</v>
      </c>
      <c r="L155" s="71">
        <f t="shared" si="29"/>
        <v>7632037710</v>
      </c>
      <c r="M155" s="71">
        <f t="shared" si="29"/>
        <v>7754472611</v>
      </c>
      <c r="N155" s="71">
        <f t="shared" si="29"/>
        <v>7896390032</v>
      </c>
      <c r="O155" s="73"/>
      <c r="P155" s="30">
        <v>153</v>
      </c>
      <c r="Q155" s="6"/>
      <c r="R155" s="71">
        <v>26593222139.9939</v>
      </c>
      <c r="S155" s="71">
        <v>255694605.13</v>
      </c>
      <c r="T155" s="71">
        <v>29586414.649999999</v>
      </c>
      <c r="U155" s="71">
        <v>958263631</v>
      </c>
      <c r="V155" s="71">
        <v>1523001350</v>
      </c>
      <c r="W155" s="71">
        <v>479765521.31999999</v>
      </c>
      <c r="X155" s="71">
        <v>145762372.83000001</v>
      </c>
      <c r="Y155" s="71">
        <v>23149670</v>
      </c>
      <c r="Z155" s="71">
        <v>30386998</v>
      </c>
      <c r="AA155" s="71">
        <v>236201881.56</v>
      </c>
      <c r="AB155" s="71">
        <v>3557114201</v>
      </c>
      <c r="AC155" s="71">
        <v>1241635413.01</v>
      </c>
      <c r="AD155" s="71">
        <v>2111867772.0699999</v>
      </c>
      <c r="AE155" s="71">
        <v>312403334.14999998</v>
      </c>
      <c r="AF155" s="71">
        <v>634616160</v>
      </c>
      <c r="AG155" s="71">
        <v>551718279.20000005</v>
      </c>
      <c r="AH155" s="71">
        <v>611606380.99000001</v>
      </c>
      <c r="AI155" s="71">
        <v>72625000.819999993</v>
      </c>
      <c r="AJ155" s="71">
        <v>845434936.58000004</v>
      </c>
      <c r="AK155" s="71">
        <v>257757138.5</v>
      </c>
      <c r="AL155" s="71">
        <v>498519342</v>
      </c>
      <c r="AM155" s="71">
        <v>75311912</v>
      </c>
      <c r="AN155" s="71">
        <v>19982076</v>
      </c>
      <c r="AO155" s="71">
        <v>140288222.84</v>
      </c>
      <c r="AP155" s="71">
        <v>37352917583.019997</v>
      </c>
      <c r="AQ155" s="71">
        <v>7195259722</v>
      </c>
      <c r="AR155" s="71">
        <v>282181078.80000001</v>
      </c>
      <c r="AS155" s="71">
        <v>682239160.97000003</v>
      </c>
      <c r="AT155" s="71">
        <v>244751251.56</v>
      </c>
      <c r="AU155" s="71">
        <v>301812636.48000002</v>
      </c>
      <c r="AV155" s="71">
        <v>3170302876.02</v>
      </c>
      <c r="AW155" s="71">
        <v>951413564</v>
      </c>
      <c r="AX155" s="71">
        <v>831369726</v>
      </c>
      <c r="AY155" s="71">
        <v>1234789719</v>
      </c>
      <c r="AZ155" s="71">
        <v>210032240.94999999</v>
      </c>
      <c r="BA155" s="71">
        <v>547971952.99000001</v>
      </c>
      <c r="BB155" s="71">
        <v>114374592</v>
      </c>
      <c r="BC155" s="71">
        <v>1601362054.1600001</v>
      </c>
      <c r="BD155" s="71">
        <v>266766857.25</v>
      </c>
      <c r="BE155" s="71">
        <v>1077184584</v>
      </c>
      <c r="BF155" s="71">
        <v>181597096</v>
      </c>
      <c r="BG155" s="71">
        <v>611477975.40999997</v>
      </c>
      <c r="BH155" s="71">
        <v>85463936</v>
      </c>
      <c r="BI155" s="71">
        <v>101903178</v>
      </c>
      <c r="BJ155" s="71">
        <v>83438445.930000007</v>
      </c>
      <c r="BK155" s="71">
        <v>963264477.01999998</v>
      </c>
      <c r="BL155" s="71">
        <v>181457123.08000001</v>
      </c>
      <c r="BM155" s="71">
        <v>23480523117.110001</v>
      </c>
      <c r="BN155" s="71">
        <v>144890599</v>
      </c>
      <c r="BO155" s="71">
        <v>374393811</v>
      </c>
      <c r="BP155" s="71">
        <v>105030649.42</v>
      </c>
      <c r="BQ155" s="71">
        <v>442566800</v>
      </c>
      <c r="BR155" s="71">
        <v>3283082795.7399998</v>
      </c>
      <c r="BS155" s="71">
        <v>2786312238.7399998</v>
      </c>
      <c r="BT155" s="39"/>
      <c r="BU155" s="39"/>
      <c r="BV155" s="39"/>
      <c r="BW155" s="39"/>
    </row>
    <row r="156" spans="2:75" ht="12.75" customHeight="1" outlineLevel="1" x14ac:dyDescent="0.3">
      <c r="B156" s="1">
        <v>142</v>
      </c>
      <c r="E156" s="51" t="s">
        <v>186</v>
      </c>
      <c r="F156" s="90"/>
      <c r="G156" s="91">
        <f t="shared" ref="G156:N156" si="30">G143</f>
        <v>9870</v>
      </c>
      <c r="H156" s="90">
        <f t="shared" si="30"/>
        <v>10002.347826086956</v>
      </c>
      <c r="I156" s="90">
        <f t="shared" si="30"/>
        <v>10133.916666666666</v>
      </c>
      <c r="J156" s="90">
        <f t="shared" si="30"/>
        <v>10261.4</v>
      </c>
      <c r="K156" s="90">
        <f t="shared" si="30"/>
        <v>10385.26923076923</v>
      </c>
      <c r="L156" s="90">
        <f t="shared" si="30"/>
        <v>10506.037037037036</v>
      </c>
      <c r="M156" s="90">
        <f t="shared" si="30"/>
        <v>10624.142857142857</v>
      </c>
      <c r="N156" s="90">
        <f t="shared" si="30"/>
        <v>10739.931034482759</v>
      </c>
      <c r="O156" s="92"/>
      <c r="P156" s="30">
        <v>154</v>
      </c>
      <c r="Q156" s="6"/>
      <c r="R156" s="90">
        <v>26899.113636363636</v>
      </c>
      <c r="S156" s="90">
        <v>1912.9</v>
      </c>
      <c r="T156" s="90">
        <v>92.068181818181813</v>
      </c>
      <c r="U156" s="90">
        <v>851.44545454545448</v>
      </c>
      <c r="V156" s="90">
        <v>1529.4045454545455</v>
      </c>
      <c r="W156" s="90">
        <v>1118.6727272727271</v>
      </c>
      <c r="X156" s="90">
        <v>150.36363636363637</v>
      </c>
      <c r="Y156" s="90">
        <v>33.477272727272727</v>
      </c>
      <c r="Z156" s="90">
        <v>31.459090909090911</v>
      </c>
      <c r="AA156" s="90">
        <v>153.29545454545456</v>
      </c>
      <c r="AB156" s="90">
        <v>3409.409090909091</v>
      </c>
      <c r="AC156" s="90">
        <v>1630.9363636363639</v>
      </c>
      <c r="AD156" s="90">
        <v>2289.681818181818</v>
      </c>
      <c r="AE156" s="90">
        <v>344.90909090909093</v>
      </c>
      <c r="AF156" s="90">
        <v>403.31363636363636</v>
      </c>
      <c r="AG156" s="90">
        <v>723.33181818181811</v>
      </c>
      <c r="AH156" s="90">
        <v>270.62272727272716</v>
      </c>
      <c r="AI156" s="90">
        <v>80.672727272727244</v>
      </c>
      <c r="AJ156" s="90">
        <v>1093.5363636363636</v>
      </c>
      <c r="AK156" s="90">
        <v>376.90909090909093</v>
      </c>
      <c r="AL156" s="90">
        <v>1469.1909090909089</v>
      </c>
      <c r="AM156" s="90">
        <v>76.827272727272714</v>
      </c>
      <c r="AN156" s="90">
        <v>21.136363636363637</v>
      </c>
      <c r="AO156" s="90">
        <v>67.795454545454547</v>
      </c>
      <c r="AP156" s="90">
        <v>123584.75909090908</v>
      </c>
      <c r="AQ156" s="90">
        <v>5566.1818181818189</v>
      </c>
      <c r="AR156" s="90">
        <v>907.90909090909088</v>
      </c>
      <c r="AS156" s="90">
        <v>380.80909090909097</v>
      </c>
      <c r="AT156" s="90">
        <v>157.40909090909091</v>
      </c>
      <c r="AU156" s="90">
        <v>477.40909090909093</v>
      </c>
      <c r="AV156" s="90">
        <v>2815.2272727272725</v>
      </c>
      <c r="AW156" s="90">
        <v>1611.7045454545455</v>
      </c>
      <c r="AX156" s="90">
        <v>1059.4545454545455</v>
      </c>
      <c r="AY156" s="90">
        <v>2484.4545454545455</v>
      </c>
      <c r="AZ156" s="90">
        <v>336.20909090909083</v>
      </c>
      <c r="BA156" s="90">
        <v>714.3</v>
      </c>
      <c r="BB156" s="90">
        <v>370</v>
      </c>
      <c r="BC156" s="90">
        <v>1654.9545454545455</v>
      </c>
      <c r="BD156" s="90">
        <v>195.83181818181819</v>
      </c>
      <c r="BE156" s="90">
        <v>1230.4545454545455</v>
      </c>
      <c r="BF156" s="90">
        <v>265.28181818181815</v>
      </c>
      <c r="BG156" s="90">
        <v>732.22727272727275</v>
      </c>
      <c r="BH156" s="90">
        <v>69.5</v>
      </c>
      <c r="BI156" s="90">
        <v>98.790909090909096</v>
      </c>
      <c r="BJ156" s="90">
        <v>389.24545454545455</v>
      </c>
      <c r="BK156" s="90">
        <v>1250.522727272727</v>
      </c>
      <c r="BL156" s="90">
        <v>147.7772727272727</v>
      </c>
      <c r="BM156" s="90">
        <v>18904.590909090908</v>
      </c>
      <c r="BN156" s="90">
        <v>255.97727272727272</v>
      </c>
      <c r="BO156" s="90">
        <v>451.85454545454542</v>
      </c>
      <c r="BP156" s="90">
        <v>121.68181818181819</v>
      </c>
      <c r="BQ156" s="90">
        <v>501.91818181818184</v>
      </c>
      <c r="BR156" s="90">
        <v>3422.2136363636364</v>
      </c>
      <c r="BS156" s="90">
        <v>2043.3954545454546</v>
      </c>
      <c r="BT156" s="39"/>
      <c r="BU156" s="39"/>
      <c r="BV156" s="39"/>
      <c r="BW156" s="39"/>
    </row>
    <row r="157" spans="2:75" ht="12.75" customHeight="1" outlineLevel="1" x14ac:dyDescent="0.3">
      <c r="B157" s="1">
        <v>143</v>
      </c>
      <c r="E157" s="51" t="s">
        <v>187</v>
      </c>
      <c r="F157" s="55"/>
      <c r="G157" s="59">
        <f t="shared" ref="G157:G158" si="31">HLOOKUP($E$3,$Q$3:$BY$269,P157,FALSE)</f>
        <v>0.15763753407769396</v>
      </c>
      <c r="H157" s="55">
        <f t="shared" ref="H157:N157" si="32">H145</f>
        <v>0.16340255871012968</v>
      </c>
      <c r="I157" s="55">
        <f t="shared" si="32"/>
        <v>0.16170000000000001</v>
      </c>
      <c r="J157" s="55">
        <f t="shared" si="32"/>
        <v>0.16170000000000001</v>
      </c>
      <c r="K157" s="55">
        <f t="shared" si="32"/>
        <v>0.16189999999999999</v>
      </c>
      <c r="L157" s="55">
        <f t="shared" si="32"/>
        <v>0.1636</v>
      </c>
      <c r="M157" s="55">
        <f t="shared" si="32"/>
        <v>0.16239999999999999</v>
      </c>
      <c r="N157" s="55">
        <f t="shared" si="32"/>
        <v>0.15429999999999999</v>
      </c>
      <c r="O157" s="60"/>
      <c r="P157" s="30">
        <v>155</v>
      </c>
      <c r="Q157" s="6"/>
      <c r="R157" s="55">
        <v>0.10072978897325259</v>
      </c>
      <c r="S157" s="55">
        <v>6.7239158437097463E-2</v>
      </c>
      <c r="T157" s="55">
        <v>-2.8228228228228229E-2</v>
      </c>
      <c r="U157" s="55">
        <v>4.3716302595742315E-2</v>
      </c>
      <c r="V157" s="55">
        <v>3.6984288798272966E-2</v>
      </c>
      <c r="W157" s="55">
        <v>7.423733557234817E-2</v>
      </c>
      <c r="X157" s="55">
        <v>0.11773472429210134</v>
      </c>
      <c r="Y157" s="55">
        <v>-1.764234161988773E-2</v>
      </c>
      <c r="Z157" s="55">
        <v>0.33435270132517841</v>
      </c>
      <c r="AA157" s="55">
        <v>0.10415396673343202</v>
      </c>
      <c r="AB157" s="55">
        <v>0.12212048865974144</v>
      </c>
      <c r="AC157" s="55">
        <v>0.10074359198670282</v>
      </c>
      <c r="AD157" s="55">
        <v>6.3475086609779352E-2</v>
      </c>
      <c r="AE157" s="55">
        <v>0.16845018450184501</v>
      </c>
      <c r="AF157" s="55">
        <v>0.12291523874800091</v>
      </c>
      <c r="AG157" s="55">
        <v>0.10390845070422536</v>
      </c>
      <c r="AH157" s="55">
        <v>0.10704909099915787</v>
      </c>
      <c r="AI157" s="55">
        <v>1.5147416824452259E-2</v>
      </c>
      <c r="AJ157" s="55">
        <v>2.2305306538641288E-2</v>
      </c>
      <c r="AK157" s="55">
        <v>0.12675790467201511</v>
      </c>
      <c r="AL157" s="55">
        <v>7.2375459323689467E-2</v>
      </c>
      <c r="AM157" s="55">
        <v>-3.9110154287764619E-2</v>
      </c>
      <c r="AN157" s="55">
        <v>4.7540983606557376E-2</v>
      </c>
      <c r="AO157" s="55">
        <v>2.2294725394235999E-2</v>
      </c>
      <c r="AP157" s="55">
        <v>9.9892052222283409E-2</v>
      </c>
      <c r="AQ157" s="55">
        <v>0.15763753407769396</v>
      </c>
      <c r="AR157" s="55">
        <v>0.45596766833974317</v>
      </c>
      <c r="AS157" s="55">
        <v>3.9744630600044281E-2</v>
      </c>
      <c r="AT157" s="55">
        <v>0.12543164736949014</v>
      </c>
      <c r="AU157" s="55">
        <v>0.10326579981856668</v>
      </c>
      <c r="AV157" s="55">
        <v>0.10710523002710098</v>
      </c>
      <c r="AW157" s="55">
        <v>0.27036069615237873</v>
      </c>
      <c r="AX157" s="55">
        <v>9.9786258075362039E-2</v>
      </c>
      <c r="AY157" s="55">
        <v>0.15228555249643644</v>
      </c>
      <c r="AZ157" s="55">
        <v>0.1582526509912402</v>
      </c>
      <c r="BA157" s="55">
        <v>1.7049204370462711E-2</v>
      </c>
      <c r="BB157" s="55">
        <v>-1.7147568013190437E-2</v>
      </c>
      <c r="BC157" s="55">
        <v>0.18344574259565077</v>
      </c>
      <c r="BD157" s="55">
        <v>0.12704205769899202</v>
      </c>
      <c r="BE157" s="55">
        <v>0.15149437640126739</v>
      </c>
      <c r="BF157" s="55">
        <v>9.3994778067885115E-2</v>
      </c>
      <c r="BG157" s="55">
        <v>2.0499295711331553E-2</v>
      </c>
      <c r="BH157" s="55">
        <v>4.0710059171597632E-2</v>
      </c>
      <c r="BI157" s="55">
        <v>5.273937532002048E-2</v>
      </c>
      <c r="BJ157" s="55">
        <v>6.4691001084206723E-2</v>
      </c>
      <c r="BK157" s="55">
        <v>2.6812776871065515E-2</v>
      </c>
      <c r="BL157" s="55">
        <v>0.22557596967045787</v>
      </c>
      <c r="BM157" s="55">
        <v>7.9169480081026339E-2</v>
      </c>
      <c r="BN157" s="55">
        <v>0.20333957553058676</v>
      </c>
      <c r="BO157" s="55">
        <v>0.15329153605015675</v>
      </c>
      <c r="BP157" s="55">
        <v>0.14830852503382949</v>
      </c>
      <c r="BQ157" s="55">
        <v>8.6248624862486245E-2</v>
      </c>
      <c r="BR157" s="55">
        <v>0.12372299476367167</v>
      </c>
      <c r="BS157" s="55">
        <v>0.12389433302192451</v>
      </c>
      <c r="BT157" s="39"/>
      <c r="BU157" s="39"/>
      <c r="BV157" s="39"/>
      <c r="BW157" s="39"/>
    </row>
    <row r="158" spans="2:75" ht="12.75" customHeight="1" outlineLevel="1" x14ac:dyDescent="0.3">
      <c r="B158" s="1">
        <v>144</v>
      </c>
      <c r="E158" s="51" t="s">
        <v>188</v>
      </c>
      <c r="G158" s="93">
        <f t="shared" si="31"/>
        <v>17</v>
      </c>
      <c r="H158" s="51">
        <f t="shared" ref="H158:N158" si="33">H5-2006</f>
        <v>18</v>
      </c>
      <c r="I158" s="51">
        <f t="shared" si="33"/>
        <v>19</v>
      </c>
      <c r="J158" s="51">
        <f t="shared" si="33"/>
        <v>20</v>
      </c>
      <c r="K158" s="51">
        <f t="shared" si="33"/>
        <v>21</v>
      </c>
      <c r="L158" s="51">
        <f t="shared" si="33"/>
        <v>22</v>
      </c>
      <c r="M158" s="51">
        <f t="shared" si="33"/>
        <v>23</v>
      </c>
      <c r="N158" s="51">
        <f t="shared" si="33"/>
        <v>24</v>
      </c>
      <c r="O158" s="1"/>
      <c r="P158" s="30">
        <v>156</v>
      </c>
      <c r="Q158" s="6"/>
      <c r="R158" s="51">
        <v>17</v>
      </c>
      <c r="S158" s="51">
        <v>17</v>
      </c>
      <c r="T158" s="51">
        <v>17</v>
      </c>
      <c r="U158" s="51">
        <v>17</v>
      </c>
      <c r="V158" s="51">
        <v>17</v>
      </c>
      <c r="W158" s="51">
        <v>17</v>
      </c>
      <c r="X158" s="51">
        <v>17</v>
      </c>
      <c r="Y158" s="51">
        <v>17</v>
      </c>
      <c r="Z158" s="51">
        <v>17</v>
      </c>
      <c r="AA158" s="51">
        <v>17</v>
      </c>
      <c r="AB158" s="51">
        <v>17</v>
      </c>
      <c r="AC158" s="51">
        <v>17</v>
      </c>
      <c r="AD158" s="51">
        <v>17</v>
      </c>
      <c r="AE158" s="51">
        <v>17</v>
      </c>
      <c r="AF158" s="51">
        <v>17</v>
      </c>
      <c r="AG158" s="51">
        <v>17</v>
      </c>
      <c r="AH158" s="51">
        <v>17</v>
      </c>
      <c r="AI158" s="51">
        <v>17</v>
      </c>
      <c r="AJ158" s="51">
        <v>17</v>
      </c>
      <c r="AK158" s="51">
        <v>17</v>
      </c>
      <c r="AL158" s="51">
        <v>17</v>
      </c>
      <c r="AM158" s="51">
        <v>17</v>
      </c>
      <c r="AN158" s="51">
        <v>17</v>
      </c>
      <c r="AO158" s="51">
        <v>17</v>
      </c>
      <c r="AP158" s="51">
        <v>17</v>
      </c>
      <c r="AQ158" s="51">
        <v>17</v>
      </c>
      <c r="AR158" s="51">
        <v>17</v>
      </c>
      <c r="AS158" s="51">
        <v>17</v>
      </c>
      <c r="AT158" s="51">
        <v>17</v>
      </c>
      <c r="AU158" s="51">
        <v>17</v>
      </c>
      <c r="AV158" s="51">
        <v>17</v>
      </c>
      <c r="AW158" s="51">
        <v>17</v>
      </c>
      <c r="AX158" s="51">
        <v>17</v>
      </c>
      <c r="AY158" s="51">
        <v>17</v>
      </c>
      <c r="AZ158" s="51">
        <v>17</v>
      </c>
      <c r="BA158" s="51">
        <v>17</v>
      </c>
      <c r="BB158" s="51">
        <v>17</v>
      </c>
      <c r="BC158" s="51">
        <v>17</v>
      </c>
      <c r="BD158" s="51">
        <v>17</v>
      </c>
      <c r="BE158" s="51">
        <v>17</v>
      </c>
      <c r="BF158" s="51">
        <v>17</v>
      </c>
      <c r="BG158" s="51">
        <v>17</v>
      </c>
      <c r="BH158" s="51">
        <v>17</v>
      </c>
      <c r="BI158" s="51">
        <v>17</v>
      </c>
      <c r="BJ158" s="51">
        <v>17</v>
      </c>
      <c r="BK158" s="51">
        <v>17</v>
      </c>
      <c r="BL158" s="51">
        <v>17</v>
      </c>
      <c r="BM158" s="51">
        <v>17</v>
      </c>
      <c r="BN158" s="51">
        <v>17</v>
      </c>
      <c r="BO158" s="51">
        <v>17</v>
      </c>
      <c r="BP158" s="51">
        <v>17</v>
      </c>
      <c r="BQ158" s="51">
        <v>17</v>
      </c>
      <c r="BR158" s="51">
        <v>17</v>
      </c>
      <c r="BS158" s="51">
        <v>17</v>
      </c>
      <c r="BT158" s="39"/>
      <c r="BU158" s="39"/>
      <c r="BV158" s="39"/>
      <c r="BW158" s="39"/>
    </row>
    <row r="159" spans="2:75" ht="12.75" customHeight="1" outlineLevel="1" x14ac:dyDescent="0.3">
      <c r="B159" s="1">
        <v>145</v>
      </c>
      <c r="O159" s="1"/>
      <c r="P159" s="30">
        <v>157</v>
      </c>
      <c r="Q159" s="6"/>
      <c r="BT159" s="39"/>
      <c r="BU159" s="39"/>
      <c r="BV159" s="39"/>
      <c r="BW159" s="39"/>
    </row>
    <row r="160" spans="2:75" ht="12.75" customHeight="1" outlineLevel="1" x14ac:dyDescent="0.3">
      <c r="B160" s="1">
        <v>146</v>
      </c>
      <c r="D160" s="22"/>
      <c r="O160" s="1"/>
      <c r="P160" s="30">
        <v>158</v>
      </c>
      <c r="Q160" s="6"/>
      <c r="BT160" s="39"/>
      <c r="BU160" s="39"/>
      <c r="BV160" s="39"/>
      <c r="BW160" s="39"/>
    </row>
    <row r="161" spans="2:75" ht="12.75" customHeight="1" outlineLevel="1" x14ac:dyDescent="0.3">
      <c r="B161" s="1">
        <v>147</v>
      </c>
      <c r="C161" s="22" t="s">
        <v>189</v>
      </c>
      <c r="D161" s="22"/>
      <c r="O161" s="1"/>
      <c r="P161" s="30">
        <v>159</v>
      </c>
      <c r="Q161" s="6"/>
      <c r="BT161" s="39"/>
      <c r="BU161" s="39"/>
      <c r="BV161" s="39"/>
      <c r="BW161" s="39"/>
    </row>
    <row r="162" spans="2:75" ht="12.75" customHeight="1" outlineLevel="1" x14ac:dyDescent="0.3">
      <c r="B162" s="1">
        <v>148</v>
      </c>
      <c r="D162" s="51">
        <v>91</v>
      </c>
      <c r="E162" s="51" t="s">
        <v>181</v>
      </c>
      <c r="F162" s="94"/>
      <c r="G162" s="95">
        <f t="shared" ref="G162:G179" si="34">HLOOKUP($E$3,$Q$3:$BY$269,P162,FALSE)</f>
        <v>12.815281989642113</v>
      </c>
      <c r="H162" s="94">
        <f t="shared" ref="H162:N162" si="35">G162</f>
        <v>12.815281989642113</v>
      </c>
      <c r="I162" s="94">
        <f t="shared" si="35"/>
        <v>12.815281989642113</v>
      </c>
      <c r="J162" s="94">
        <f t="shared" si="35"/>
        <v>12.815281989642113</v>
      </c>
      <c r="K162" s="94">
        <f t="shared" si="35"/>
        <v>12.815281989642113</v>
      </c>
      <c r="L162" s="94">
        <f t="shared" si="35"/>
        <v>12.815281989642113</v>
      </c>
      <c r="M162" s="94">
        <f t="shared" si="35"/>
        <v>12.815281989642113</v>
      </c>
      <c r="N162" s="94">
        <f t="shared" si="35"/>
        <v>12.815281989642113</v>
      </c>
      <c r="O162" s="96"/>
      <c r="P162" s="30">
        <v>160</v>
      </c>
      <c r="Q162" s="6"/>
      <c r="R162" s="94">
        <v>12.817219145404639</v>
      </c>
      <c r="S162" s="94">
        <v>12.809732041092667</v>
      </c>
      <c r="T162" s="94">
        <v>12.815667288766317</v>
      </c>
      <c r="U162" s="94">
        <v>12.814549938113361</v>
      </c>
      <c r="V162" s="94">
        <v>12.816805233884939</v>
      </c>
      <c r="W162" s="94">
        <v>12.81288440307239</v>
      </c>
      <c r="X162" s="94">
        <v>12.81331330994302</v>
      </c>
      <c r="Y162" s="94">
        <v>12.814736982825067</v>
      </c>
      <c r="Z162" s="94">
        <v>12.810934558134596</v>
      </c>
      <c r="AA162" s="94">
        <v>12.811148202512005</v>
      </c>
      <c r="AB162" s="94">
        <v>12.814879887835255</v>
      </c>
      <c r="AC162" s="94">
        <v>12.821412544937436</v>
      </c>
      <c r="AD162" s="94">
        <v>12.819095782593745</v>
      </c>
      <c r="AE162" s="94">
        <v>12.812338831390388</v>
      </c>
      <c r="AF162" s="94">
        <v>12.812096781482326</v>
      </c>
      <c r="AG162" s="94">
        <v>12.815345078290729</v>
      </c>
      <c r="AH162" s="94">
        <v>12.815711468242117</v>
      </c>
      <c r="AI162" s="94">
        <v>12.812372588661209</v>
      </c>
      <c r="AJ162" s="94">
        <v>12.816091448430351</v>
      </c>
      <c r="AK162" s="94">
        <v>12.814546852239651</v>
      </c>
      <c r="AL162" s="94">
        <v>12.81145662132478</v>
      </c>
      <c r="AM162" s="94">
        <v>12.814922528786086</v>
      </c>
      <c r="AN162" s="94">
        <v>12.817662753008971</v>
      </c>
      <c r="AO162" s="94">
        <v>12.806567709189416</v>
      </c>
      <c r="AP162" s="94">
        <v>12.815090519596231</v>
      </c>
      <c r="AQ162" s="94">
        <v>12.815281989642113</v>
      </c>
      <c r="AR162" s="94">
        <v>12.815901074724351</v>
      </c>
      <c r="AS162" s="94">
        <v>12.814116835927887</v>
      </c>
      <c r="AT162" s="94">
        <v>12.812859046489152</v>
      </c>
      <c r="AU162" s="94">
        <v>12.819461334344746</v>
      </c>
      <c r="AV162" s="94">
        <v>12.813083541286099</v>
      </c>
      <c r="AW162" s="94">
        <v>12.819261214706257</v>
      </c>
      <c r="AX162" s="94">
        <v>12.814306444850608</v>
      </c>
      <c r="AY162" s="94">
        <v>12.787701892268222</v>
      </c>
      <c r="AZ162" s="94">
        <v>12.810935258155617</v>
      </c>
      <c r="BA162" s="94">
        <v>12.814773798938791</v>
      </c>
      <c r="BB162" s="94">
        <v>12.831090199996751</v>
      </c>
      <c r="BC162" s="94">
        <v>12.811928566157505</v>
      </c>
      <c r="BD162" s="94">
        <v>12.814734709841771</v>
      </c>
      <c r="BE162" s="94">
        <v>12.819457458886518</v>
      </c>
      <c r="BF162" s="94">
        <v>12.814374704096441</v>
      </c>
      <c r="BG162" s="94">
        <v>12.806437742471982</v>
      </c>
      <c r="BH162" s="94">
        <v>12.822060011014516</v>
      </c>
      <c r="BI162" s="94">
        <v>12.812317891678893</v>
      </c>
      <c r="BJ162" s="94">
        <v>12.814570121024731</v>
      </c>
      <c r="BK162" s="94">
        <v>12.809840579464703</v>
      </c>
      <c r="BL162" s="94">
        <v>12.814244071673096</v>
      </c>
      <c r="BM162" s="94">
        <v>12.802268129032575</v>
      </c>
      <c r="BN162" s="94">
        <v>12.815287046759257</v>
      </c>
      <c r="BO162" s="94">
        <v>12.815763359841434</v>
      </c>
      <c r="BP162" s="94">
        <v>12.815289735331385</v>
      </c>
      <c r="BQ162" s="94">
        <v>12.813463903341642</v>
      </c>
      <c r="BR162" s="94">
        <v>12.820177946526355</v>
      </c>
      <c r="BS162" s="94">
        <v>12.816571389915095</v>
      </c>
      <c r="BT162" s="39"/>
      <c r="BU162" s="39"/>
      <c r="BV162" s="39"/>
      <c r="BW162" s="39"/>
    </row>
    <row r="163" spans="2:75" ht="12.75" customHeight="1" outlineLevel="1" x14ac:dyDescent="0.3">
      <c r="B163" s="1">
        <v>149</v>
      </c>
      <c r="D163" s="51">
        <v>92</v>
      </c>
      <c r="E163" s="51" t="s">
        <v>182</v>
      </c>
      <c r="F163" s="94"/>
      <c r="G163" s="95">
        <f t="shared" si="34"/>
        <v>0.62764389189673109</v>
      </c>
      <c r="H163" s="94">
        <f t="shared" ref="H163:N163" si="36">G163</f>
        <v>0.62764389189673109</v>
      </c>
      <c r="I163" s="94">
        <f t="shared" si="36"/>
        <v>0.62764389189673109</v>
      </c>
      <c r="J163" s="94">
        <f t="shared" si="36"/>
        <v>0.62764389189673109</v>
      </c>
      <c r="K163" s="94">
        <f t="shared" si="36"/>
        <v>0.62764389189673109</v>
      </c>
      <c r="L163" s="94">
        <f t="shared" si="36"/>
        <v>0.62764389189673109</v>
      </c>
      <c r="M163" s="94">
        <f t="shared" si="36"/>
        <v>0.62764389189673109</v>
      </c>
      <c r="N163" s="94">
        <f t="shared" si="36"/>
        <v>0.62764389189673109</v>
      </c>
      <c r="O163" s="96"/>
      <c r="P163" s="30">
        <v>161</v>
      </c>
      <c r="Q163" s="6"/>
      <c r="R163" s="94">
        <v>0.62712970811613922</v>
      </c>
      <c r="S163" s="94">
        <v>0.62643242664315246</v>
      </c>
      <c r="T163" s="94">
        <v>0.62653853064688692</v>
      </c>
      <c r="U163" s="94">
        <v>0.6328047547232748</v>
      </c>
      <c r="V163" s="94">
        <v>0.62645281025512112</v>
      </c>
      <c r="W163" s="94">
        <v>0.62777892695115167</v>
      </c>
      <c r="X163" s="94">
        <v>0.62722193683244376</v>
      </c>
      <c r="Y163" s="94">
        <v>0.62665786861574369</v>
      </c>
      <c r="Z163" s="94">
        <v>0.63118119214696933</v>
      </c>
      <c r="AA163" s="94">
        <v>0.62748695413763633</v>
      </c>
      <c r="AB163" s="94">
        <v>0.62695084028967196</v>
      </c>
      <c r="AC163" s="94">
        <v>0.62821524004612495</v>
      </c>
      <c r="AD163" s="94">
        <v>0.62671730298834671</v>
      </c>
      <c r="AE163" s="94">
        <v>0.6293676487913592</v>
      </c>
      <c r="AF163" s="94">
        <v>0.62771962840268625</v>
      </c>
      <c r="AG163" s="94">
        <v>0.62607624823750918</v>
      </c>
      <c r="AH163" s="94">
        <v>0.62209521131343637</v>
      </c>
      <c r="AI163" s="94">
        <v>0.62704150513783619</v>
      </c>
      <c r="AJ163" s="94">
        <v>0.62747095513449158</v>
      </c>
      <c r="AK163" s="94">
        <v>0.6287665026882101</v>
      </c>
      <c r="AL163" s="94">
        <v>0.62561845200004551</v>
      </c>
      <c r="AM163" s="94">
        <v>0.62749416150340098</v>
      </c>
      <c r="AN163" s="94">
        <v>0.62696440111624496</v>
      </c>
      <c r="AO163" s="94">
        <v>0.630250030542991</v>
      </c>
      <c r="AP163" s="94">
        <v>0.63013282520267999</v>
      </c>
      <c r="AQ163" s="94">
        <v>0.62764389189673109</v>
      </c>
      <c r="AR163" s="94">
        <v>0.62779738691986353</v>
      </c>
      <c r="AS163" s="94">
        <v>0.62903862070960403</v>
      </c>
      <c r="AT163" s="94">
        <v>0.62667799323262352</v>
      </c>
      <c r="AU163" s="94">
        <v>0.62706798998948121</v>
      </c>
      <c r="AV163" s="94">
        <v>0.63057730008522872</v>
      </c>
      <c r="AW163" s="94">
        <v>0.62545240797989465</v>
      </c>
      <c r="AX163" s="94">
        <v>0.62769902096511809</v>
      </c>
      <c r="AY163" s="94">
        <v>0.62881456567055571</v>
      </c>
      <c r="AZ163" s="94">
        <v>0.62469391589931944</v>
      </c>
      <c r="BA163" s="94">
        <v>0.62569353366657343</v>
      </c>
      <c r="BB163" s="94">
        <v>0.62680751453324146</v>
      </c>
      <c r="BC163" s="94">
        <v>0.62460732905682403</v>
      </c>
      <c r="BD163" s="94">
        <v>0.62743525406525413</v>
      </c>
      <c r="BE163" s="94">
        <v>0.62689304939036861</v>
      </c>
      <c r="BF163" s="94">
        <v>0.62692417872216433</v>
      </c>
      <c r="BG163" s="94">
        <v>0.63089926250244477</v>
      </c>
      <c r="BH163" s="94">
        <v>0.62426122025757624</v>
      </c>
      <c r="BI163" s="94">
        <v>0.62763723446719488</v>
      </c>
      <c r="BJ163" s="94">
        <v>0.62666654379396858</v>
      </c>
      <c r="BK163" s="94">
        <v>0.63219180354371862</v>
      </c>
      <c r="BL163" s="94">
        <v>0.62698617183391536</v>
      </c>
      <c r="BM163" s="94">
        <v>0.63227166604871299</v>
      </c>
      <c r="BN163" s="94">
        <v>0.62622775446724177</v>
      </c>
      <c r="BO163" s="94">
        <v>0.62845189561653692</v>
      </c>
      <c r="BP163" s="94">
        <v>0.62705212360064444</v>
      </c>
      <c r="BQ163" s="94">
        <v>0.62689728434480774</v>
      </c>
      <c r="BR163" s="94">
        <v>0.62523314168334332</v>
      </c>
      <c r="BS163" s="94">
        <v>0.62625791288463828</v>
      </c>
      <c r="BT163" s="39"/>
      <c r="BU163" s="39"/>
      <c r="BV163" s="39"/>
      <c r="BW163" s="39"/>
    </row>
    <row r="164" spans="2:75" ht="12.75" customHeight="1" outlineLevel="1" x14ac:dyDescent="0.3">
      <c r="B164" s="1">
        <v>150</v>
      </c>
      <c r="D164" s="51">
        <v>93</v>
      </c>
      <c r="E164" s="51" t="s">
        <v>183</v>
      </c>
      <c r="F164" s="94"/>
      <c r="G164" s="95">
        <f t="shared" si="34"/>
        <v>0.44481289096321819</v>
      </c>
      <c r="H164" s="94">
        <f t="shared" ref="H164:N164" si="37">G164</f>
        <v>0.44481289096321819</v>
      </c>
      <c r="I164" s="94">
        <f t="shared" si="37"/>
        <v>0.44481289096321819</v>
      </c>
      <c r="J164" s="94">
        <f t="shared" si="37"/>
        <v>0.44481289096321819</v>
      </c>
      <c r="K164" s="94">
        <f t="shared" si="37"/>
        <v>0.44481289096321819</v>
      </c>
      <c r="L164" s="94">
        <f t="shared" si="37"/>
        <v>0.44481289096321819</v>
      </c>
      <c r="M164" s="94">
        <f t="shared" si="37"/>
        <v>0.44481289096321819</v>
      </c>
      <c r="N164" s="94">
        <f t="shared" si="37"/>
        <v>0.44481289096321819</v>
      </c>
      <c r="O164" s="96"/>
      <c r="P164" s="30">
        <v>162</v>
      </c>
      <c r="Q164" s="6"/>
      <c r="R164" s="94">
        <v>0.42381762023795266</v>
      </c>
      <c r="S164" s="94">
        <v>0.45713993689039062</v>
      </c>
      <c r="T164" s="94">
        <v>0.4439023607460244</v>
      </c>
      <c r="U164" s="94">
        <v>0.44057142147939932</v>
      </c>
      <c r="V164" s="94">
        <v>0.43873386187248575</v>
      </c>
      <c r="W164" s="94">
        <v>0.44479564805494209</v>
      </c>
      <c r="X164" s="94">
        <v>0.44755158910340032</v>
      </c>
      <c r="Y164" s="94">
        <v>0.44524665751828291</v>
      </c>
      <c r="Z164" s="94">
        <v>0.44745410998208301</v>
      </c>
      <c r="AA164" s="94">
        <v>0.44313835605104801</v>
      </c>
      <c r="AB164" s="94">
        <v>0.44037823971385298</v>
      </c>
      <c r="AC164" s="94">
        <v>0.42638488478866743</v>
      </c>
      <c r="AD164" s="94">
        <v>0.45244742162916041</v>
      </c>
      <c r="AE164" s="94">
        <v>0.44061715082506375</v>
      </c>
      <c r="AF164" s="94">
        <v>0.45271762057555354</v>
      </c>
      <c r="AG164" s="94">
        <v>0.44682826788847246</v>
      </c>
      <c r="AH164" s="94">
        <v>0.45201542149564689</v>
      </c>
      <c r="AI164" s="94">
        <v>0.4464027375197227</v>
      </c>
      <c r="AJ164" s="94">
        <v>0.43862936786240148</v>
      </c>
      <c r="AK164" s="94">
        <v>0.43902133767751522</v>
      </c>
      <c r="AL164" s="94">
        <v>0.43647701585188614</v>
      </c>
      <c r="AM164" s="94">
        <v>0.43962692290821337</v>
      </c>
      <c r="AN164" s="94">
        <v>0.45389437066785804</v>
      </c>
      <c r="AO164" s="94">
        <v>0.44425993474703762</v>
      </c>
      <c r="AP164" s="94">
        <v>0.40372588554868494</v>
      </c>
      <c r="AQ164" s="94">
        <v>0.44481289096321819</v>
      </c>
      <c r="AR164" s="94">
        <v>0.44245966585891083</v>
      </c>
      <c r="AS164" s="94">
        <v>0.44290459816855243</v>
      </c>
      <c r="AT164" s="94">
        <v>0.448688905956176</v>
      </c>
      <c r="AU164" s="94">
        <v>0.43982965445396532</v>
      </c>
      <c r="AV164" s="94">
        <v>0.4500217885029455</v>
      </c>
      <c r="AW164" s="94">
        <v>0.45820846274877775</v>
      </c>
      <c r="AX164" s="94">
        <v>0.44786381497226846</v>
      </c>
      <c r="AY164" s="94">
        <v>0.49067198763245296</v>
      </c>
      <c r="AZ164" s="94">
        <v>0.44850949404180862</v>
      </c>
      <c r="BA164" s="94">
        <v>0.44530287863498574</v>
      </c>
      <c r="BB164" s="94">
        <v>0.42476869962767549</v>
      </c>
      <c r="BC164" s="94">
        <v>0.45612132967833618</v>
      </c>
      <c r="BD164" s="94">
        <v>0.44337554057814377</v>
      </c>
      <c r="BE164" s="94">
        <v>0.45682379493569403</v>
      </c>
      <c r="BF164" s="94">
        <v>0.44494767057280865</v>
      </c>
      <c r="BG164" s="94">
        <v>0.44131893231242408</v>
      </c>
      <c r="BH164" s="94">
        <v>0.43709079094380021</v>
      </c>
      <c r="BI164" s="94">
        <v>0.45048620372916154</v>
      </c>
      <c r="BJ164" s="94">
        <v>0.44556299156779983</v>
      </c>
      <c r="BK164" s="94">
        <v>0.42625427330755833</v>
      </c>
      <c r="BL164" s="94">
        <v>0.44494104793733213</v>
      </c>
      <c r="BM164" s="94">
        <v>0.46436063113248105</v>
      </c>
      <c r="BN164" s="94">
        <v>0.44449362529585673</v>
      </c>
      <c r="BO164" s="94">
        <v>0.44342744550240265</v>
      </c>
      <c r="BP164" s="94">
        <v>0.44683231305323856</v>
      </c>
      <c r="BQ164" s="94">
        <v>0.44532584848564594</v>
      </c>
      <c r="BR164" s="94">
        <v>0.48009712300465496</v>
      </c>
      <c r="BS164" s="94">
        <v>0.4358896076051535</v>
      </c>
      <c r="BT164" s="39"/>
      <c r="BU164" s="39"/>
      <c r="BV164" s="39"/>
      <c r="BW164" s="39"/>
    </row>
    <row r="165" spans="2:75" ht="12.75" customHeight="1" outlineLevel="1" x14ac:dyDescent="0.3">
      <c r="B165" s="1">
        <v>151</v>
      </c>
      <c r="D165" s="51">
        <v>94</v>
      </c>
      <c r="E165" s="51" t="s">
        <v>184</v>
      </c>
      <c r="F165" s="94"/>
      <c r="G165" s="95">
        <f t="shared" si="34"/>
        <v>0.16028930385074378</v>
      </c>
      <c r="H165" s="94">
        <f t="shared" ref="H165:N165" si="38">G165</f>
        <v>0.16028930385074378</v>
      </c>
      <c r="I165" s="94">
        <f t="shared" si="38"/>
        <v>0.16028930385074378</v>
      </c>
      <c r="J165" s="94">
        <f t="shared" si="38"/>
        <v>0.16028930385074378</v>
      </c>
      <c r="K165" s="94">
        <f t="shared" si="38"/>
        <v>0.16028930385074378</v>
      </c>
      <c r="L165" s="94">
        <f t="shared" si="38"/>
        <v>0.16028930385074378</v>
      </c>
      <c r="M165" s="94">
        <f t="shared" si="38"/>
        <v>0.16028930385074378</v>
      </c>
      <c r="N165" s="94">
        <f t="shared" si="38"/>
        <v>0.16028930385074378</v>
      </c>
      <c r="O165" s="96"/>
      <c r="P165" s="30">
        <v>163</v>
      </c>
      <c r="Q165" s="6"/>
      <c r="R165" s="94">
        <v>0.19096276480396263</v>
      </c>
      <c r="S165" s="94">
        <v>0.15665784699970534</v>
      </c>
      <c r="T165" s="94">
        <v>0.1617444919555816</v>
      </c>
      <c r="U165" s="94">
        <v>0.16082604962565611</v>
      </c>
      <c r="V165" s="94">
        <v>0.16310337583390586</v>
      </c>
      <c r="W165" s="94">
        <v>0.16252049393951762</v>
      </c>
      <c r="X165" s="94">
        <v>0.15481466094418173</v>
      </c>
      <c r="Y165" s="94">
        <v>0.15517605381023231</v>
      </c>
      <c r="Z165" s="94">
        <v>0.16256292839174574</v>
      </c>
      <c r="AA165" s="94">
        <v>0.16819202909035297</v>
      </c>
      <c r="AB165" s="94">
        <v>0.16531318919302812</v>
      </c>
      <c r="AC165" s="94">
        <v>0.16915297456674111</v>
      </c>
      <c r="AD165" s="94">
        <v>0.16696938333937167</v>
      </c>
      <c r="AE165" s="94">
        <v>0.16553001458055727</v>
      </c>
      <c r="AF165" s="94">
        <v>0.15509730054549328</v>
      </c>
      <c r="AG165" s="94">
        <v>0.16157425539342624</v>
      </c>
      <c r="AH165" s="94">
        <v>0.15455513331555285</v>
      </c>
      <c r="AI165" s="94">
        <v>0.16160336889525384</v>
      </c>
      <c r="AJ165" s="94">
        <v>0.16456895098040686</v>
      </c>
      <c r="AK165" s="94">
        <v>0.15671309770681655</v>
      </c>
      <c r="AL165" s="94">
        <v>0.17461819600232706</v>
      </c>
      <c r="AM165" s="94">
        <v>0.15973801818190592</v>
      </c>
      <c r="AN165" s="94">
        <v>0.15558244874183169</v>
      </c>
      <c r="AO165" s="94">
        <v>0.16039174713949583</v>
      </c>
      <c r="AP165" s="94">
        <v>0.19340777889018368</v>
      </c>
      <c r="AQ165" s="94">
        <v>0.16028930385074378</v>
      </c>
      <c r="AR165" s="94">
        <v>0.16088555495078627</v>
      </c>
      <c r="AS165" s="94">
        <v>0.16303950431475447</v>
      </c>
      <c r="AT165" s="94">
        <v>0.16588739365653263</v>
      </c>
      <c r="AU165" s="94">
        <v>0.15708779987464641</v>
      </c>
      <c r="AV165" s="94">
        <v>0.15932646742524642</v>
      </c>
      <c r="AW165" s="94">
        <v>0.16040733392949291</v>
      </c>
      <c r="AX165" s="94">
        <v>0.15920812956331759</v>
      </c>
      <c r="AY165" s="94">
        <v>0.13794101340892354</v>
      </c>
      <c r="AZ165" s="94">
        <v>0.16228813491112656</v>
      </c>
      <c r="BA165" s="94">
        <v>0.15851879459963403</v>
      </c>
      <c r="BB165" s="94">
        <v>0.14776809242987449</v>
      </c>
      <c r="BC165" s="94">
        <v>0.15299708425545441</v>
      </c>
      <c r="BD165" s="94">
        <v>0.16051635196057754</v>
      </c>
      <c r="BE165" s="94">
        <v>0.15097438860357479</v>
      </c>
      <c r="BF165" s="94">
        <v>0.16021524631856379</v>
      </c>
      <c r="BG165" s="94">
        <v>0.16787525933291775</v>
      </c>
      <c r="BH165" s="94">
        <v>0.1556297157235631</v>
      </c>
      <c r="BI165" s="94">
        <v>0.15673422967828587</v>
      </c>
      <c r="BJ165" s="94">
        <v>0.15984140060233723</v>
      </c>
      <c r="BK165" s="94">
        <v>0.1755219698118943</v>
      </c>
      <c r="BL165" s="94">
        <v>0.15947803333162081</v>
      </c>
      <c r="BM165" s="94">
        <v>0.13103812705228901</v>
      </c>
      <c r="BN165" s="94">
        <v>0.16304420261765296</v>
      </c>
      <c r="BO165" s="94">
        <v>0.1623917780574746</v>
      </c>
      <c r="BP165" s="94">
        <v>0.15925517629622021</v>
      </c>
      <c r="BQ165" s="94">
        <v>0.16259340762324623</v>
      </c>
      <c r="BR165" s="94">
        <v>0.13324360811210118</v>
      </c>
      <c r="BS165" s="94">
        <v>0.16831921619179602</v>
      </c>
      <c r="BT165" s="39"/>
      <c r="BU165" s="39"/>
      <c r="BV165" s="39"/>
      <c r="BW165" s="39"/>
    </row>
    <row r="166" spans="2:75" ht="12.75" customHeight="1" outlineLevel="1" x14ac:dyDescent="0.3">
      <c r="B166" s="1">
        <v>152</v>
      </c>
      <c r="D166" s="51">
        <v>95</v>
      </c>
      <c r="E166" s="51" t="s">
        <v>185</v>
      </c>
      <c r="F166" s="94"/>
      <c r="G166" s="95">
        <f t="shared" si="34"/>
        <v>0.10539415660645776</v>
      </c>
      <c r="H166" s="94">
        <f t="shared" ref="H166:N166" si="39">G166</f>
        <v>0.10539415660645776</v>
      </c>
      <c r="I166" s="94">
        <f t="shared" si="39"/>
        <v>0.10539415660645776</v>
      </c>
      <c r="J166" s="94">
        <f t="shared" si="39"/>
        <v>0.10539415660645776</v>
      </c>
      <c r="K166" s="94">
        <f t="shared" si="39"/>
        <v>0.10539415660645776</v>
      </c>
      <c r="L166" s="94">
        <f t="shared" si="39"/>
        <v>0.10539415660645776</v>
      </c>
      <c r="M166" s="94">
        <f t="shared" si="39"/>
        <v>0.10539415660645776</v>
      </c>
      <c r="N166" s="94">
        <f t="shared" si="39"/>
        <v>0.10539415660645776</v>
      </c>
      <c r="O166" s="96"/>
      <c r="P166" s="30">
        <v>164</v>
      </c>
      <c r="Q166" s="6"/>
      <c r="R166" s="94">
        <v>9.4677511393098171E-2</v>
      </c>
      <c r="S166" s="94">
        <v>0.11095634019827018</v>
      </c>
      <c r="T166" s="94">
        <v>9.9479524361308885E-2</v>
      </c>
      <c r="U166" s="94">
        <v>0.11006314761137045</v>
      </c>
      <c r="V166" s="94">
        <v>0.10907159670629264</v>
      </c>
      <c r="W166" s="94">
        <v>0.10179342606131343</v>
      </c>
      <c r="X166" s="94">
        <v>0.10977007445625103</v>
      </c>
      <c r="Y166" s="94">
        <v>0.10876831095024361</v>
      </c>
      <c r="Z166" s="94">
        <v>0.10661130436832145</v>
      </c>
      <c r="AA166" s="94">
        <v>0.1018364785179439</v>
      </c>
      <c r="AB166" s="94">
        <v>0.10395212049695503</v>
      </c>
      <c r="AC166" s="94">
        <v>0.11285150840872868</v>
      </c>
      <c r="AD166" s="94">
        <v>8.6397660773184212E-2</v>
      </c>
      <c r="AE166" s="94">
        <v>0.10466523755598584</v>
      </c>
      <c r="AF166" s="94">
        <v>0.1057203064698805</v>
      </c>
      <c r="AG166" s="94">
        <v>0.10431420693070237</v>
      </c>
      <c r="AH166" s="94">
        <v>9.2676138236125125E-2</v>
      </c>
      <c r="AI166" s="94">
        <v>0.10612395466848289</v>
      </c>
      <c r="AJ166" s="94">
        <v>0.10433170770676883</v>
      </c>
      <c r="AK166" s="94">
        <v>0.11427851674253658</v>
      </c>
      <c r="AL166" s="94">
        <v>0.10573805416740537</v>
      </c>
      <c r="AM166" s="94">
        <v>0.10851015848503008</v>
      </c>
      <c r="AN166" s="94">
        <v>9.9503014400384018E-2</v>
      </c>
      <c r="AO166" s="94">
        <v>0.11689601504617993</v>
      </c>
      <c r="AP166" s="94">
        <v>0.10604040724435995</v>
      </c>
      <c r="AQ166" s="94">
        <v>0.10539415660645776</v>
      </c>
      <c r="AR166" s="94">
        <v>0.10313938778589071</v>
      </c>
      <c r="AS166" s="94">
        <v>0.10524242364690309</v>
      </c>
      <c r="AT166" s="94">
        <v>0.10020252734990942</v>
      </c>
      <c r="AU166" s="94">
        <v>0.10423208482699614</v>
      </c>
      <c r="AV166" s="94">
        <v>0.10628989100841502</v>
      </c>
      <c r="AW166" s="94">
        <v>0.10062789653882867</v>
      </c>
      <c r="AX166" s="94">
        <v>0.10380892089426159</v>
      </c>
      <c r="AY166" s="94">
        <v>0.10317535760217442</v>
      </c>
      <c r="AZ166" s="94">
        <v>0.1083221198069267</v>
      </c>
      <c r="BA166" s="94">
        <v>0.10727913758209669</v>
      </c>
      <c r="BB166" s="94">
        <v>0.11598211536671865</v>
      </c>
      <c r="BC166" s="94">
        <v>0.10317943236699752</v>
      </c>
      <c r="BD166" s="94">
        <v>0.10657520088673479</v>
      </c>
      <c r="BE166" s="94">
        <v>0.10513039650977005</v>
      </c>
      <c r="BF166" s="94">
        <v>0.10578038524992366</v>
      </c>
      <c r="BG166" s="94">
        <v>0.10111247781969618</v>
      </c>
      <c r="BH166" s="94">
        <v>0.10923611475842263</v>
      </c>
      <c r="BI166" s="94">
        <v>0.10739102691223297</v>
      </c>
      <c r="BJ166" s="94">
        <v>0.10708229676935903</v>
      </c>
      <c r="BK166" s="94">
        <v>0.10676639878525551</v>
      </c>
      <c r="BL166" s="94">
        <v>0.10513060531848911</v>
      </c>
      <c r="BM166" s="94">
        <v>8.9453099906663405E-2</v>
      </c>
      <c r="BN166" s="94">
        <v>0.10219327879520154</v>
      </c>
      <c r="BO166" s="94">
        <v>0.10415743115331262</v>
      </c>
      <c r="BP166" s="94">
        <v>0.1042627293398468</v>
      </c>
      <c r="BQ166" s="94">
        <v>0.10388159705056238</v>
      </c>
      <c r="BR166" s="94">
        <v>0.10888926911656939</v>
      </c>
      <c r="BS166" s="94">
        <v>0.10745367871077752</v>
      </c>
      <c r="BT166" s="39"/>
      <c r="BU166" s="39"/>
      <c r="BV166" s="39"/>
      <c r="BW166" s="39"/>
    </row>
    <row r="167" spans="2:75" ht="12.75" customHeight="1" outlineLevel="1" x14ac:dyDescent="0.3">
      <c r="B167" s="1">
        <v>153</v>
      </c>
      <c r="D167" s="51">
        <v>96</v>
      </c>
      <c r="E167" s="51" t="s">
        <v>190</v>
      </c>
      <c r="F167" s="94"/>
      <c r="G167" s="95">
        <f t="shared" si="34"/>
        <v>0.12368805787968395</v>
      </c>
      <c r="H167" s="94">
        <f t="shared" ref="H167:N167" si="40">G167</f>
        <v>0.12368805787968395</v>
      </c>
      <c r="I167" s="94">
        <f t="shared" si="40"/>
        <v>0.12368805787968395</v>
      </c>
      <c r="J167" s="94">
        <f t="shared" si="40"/>
        <v>0.12368805787968395</v>
      </c>
      <c r="K167" s="94">
        <f t="shared" si="40"/>
        <v>0.12368805787968395</v>
      </c>
      <c r="L167" s="94">
        <f t="shared" si="40"/>
        <v>0.12368805787968395</v>
      </c>
      <c r="M167" s="94">
        <f t="shared" si="40"/>
        <v>0.12368805787968395</v>
      </c>
      <c r="N167" s="94">
        <f t="shared" si="40"/>
        <v>0.12368805787968395</v>
      </c>
      <c r="O167" s="96"/>
      <c r="P167" s="30">
        <v>165</v>
      </c>
      <c r="Q167" s="6"/>
      <c r="R167" s="94">
        <v>0.12150468166324147</v>
      </c>
      <c r="S167" s="94">
        <v>0.12359159685608501</v>
      </c>
      <c r="T167" s="94">
        <v>0.12324787238901624</v>
      </c>
      <c r="U167" s="94">
        <v>0.13217376575351314</v>
      </c>
      <c r="V167" s="94">
        <v>0.12288769765677032</v>
      </c>
      <c r="W167" s="94">
        <v>0.12919440994006814</v>
      </c>
      <c r="X167" s="94">
        <v>0.12487470386764654</v>
      </c>
      <c r="Y167" s="94">
        <v>0.12097350377727345</v>
      </c>
      <c r="Z167" s="94">
        <v>0.13706018401500897</v>
      </c>
      <c r="AA167" s="94">
        <v>0.12870964222518633</v>
      </c>
      <c r="AB167" s="94">
        <v>0.12307953610340672</v>
      </c>
      <c r="AC167" s="94">
        <v>0.13726772631351714</v>
      </c>
      <c r="AD167" s="94">
        <v>0.12198175940059586</v>
      </c>
      <c r="AE167" s="94">
        <v>0.12794174119086588</v>
      </c>
      <c r="AF167" s="94">
        <v>0.12676771898688943</v>
      </c>
      <c r="AG167" s="94">
        <v>0.12171966210426044</v>
      </c>
      <c r="AH167" s="94">
        <v>0.11428480170755995</v>
      </c>
      <c r="AI167" s="94">
        <v>0.12321666434535516</v>
      </c>
      <c r="AJ167" s="94">
        <v>0.13002499084082975</v>
      </c>
      <c r="AK167" s="94">
        <v>0.12618436838216662</v>
      </c>
      <c r="AL167" s="94">
        <v>0.13146065398894646</v>
      </c>
      <c r="AM167" s="94">
        <v>0.1218073782663498</v>
      </c>
      <c r="AN167" s="94">
        <v>0.12595743134646198</v>
      </c>
      <c r="AO167" s="94">
        <v>0.13567249409377924</v>
      </c>
      <c r="AP167" s="94">
        <v>0.12455488549148441</v>
      </c>
      <c r="AQ167" s="94">
        <v>0.12368805787968395</v>
      </c>
      <c r="AR167" s="94">
        <v>0.12460459341251928</v>
      </c>
      <c r="AS167" s="94">
        <v>0.13311598005915859</v>
      </c>
      <c r="AT167" s="94">
        <v>0.12499651430944181</v>
      </c>
      <c r="AU167" s="94">
        <v>0.12617818185698848</v>
      </c>
      <c r="AV167" s="94">
        <v>0.13060779866809447</v>
      </c>
      <c r="AW167" s="94">
        <v>0.1313154023425287</v>
      </c>
      <c r="AX167" s="94">
        <v>0.12893595599785801</v>
      </c>
      <c r="AY167" s="94">
        <v>0.12284409942711516</v>
      </c>
      <c r="AZ167" s="94">
        <v>0.11202169308850274</v>
      </c>
      <c r="BA167" s="94">
        <v>0.12071467044070472</v>
      </c>
      <c r="BB167" s="94">
        <v>0.111167860155029</v>
      </c>
      <c r="BC167" s="94">
        <v>0.12795101592373048</v>
      </c>
      <c r="BD167" s="94">
        <v>0.12693574858162182</v>
      </c>
      <c r="BE167" s="94">
        <v>0.12510208424137748</v>
      </c>
      <c r="BF167" s="94">
        <v>0.12357587300745609</v>
      </c>
      <c r="BG167" s="94">
        <v>0.14193855805786137</v>
      </c>
      <c r="BH167" s="94">
        <v>0.11139862192050343</v>
      </c>
      <c r="BI167" s="94">
        <v>0.12416910854387986</v>
      </c>
      <c r="BJ167" s="94">
        <v>0.12342821347674704</v>
      </c>
      <c r="BK167" s="94">
        <v>0.14249648757510736</v>
      </c>
      <c r="BL167" s="94">
        <v>0.12527638712442601</v>
      </c>
      <c r="BM167" s="94">
        <v>0.12445997451312252</v>
      </c>
      <c r="BN167" s="94">
        <v>0.12100049828728121</v>
      </c>
      <c r="BO167" s="94">
        <v>0.1233185145088953</v>
      </c>
      <c r="BP167" s="94">
        <v>0.12567133584468748</v>
      </c>
      <c r="BQ167" s="94">
        <v>0.12657540754975516</v>
      </c>
      <c r="BR167" s="94">
        <v>0.12362413787767235</v>
      </c>
      <c r="BS167" s="94">
        <v>0.12189278087833144</v>
      </c>
      <c r="BT167" s="39"/>
      <c r="BU167" s="39"/>
      <c r="BV167" s="39"/>
      <c r="BW167" s="39"/>
    </row>
    <row r="168" spans="2:75" ht="12.75" customHeight="1" outlineLevel="1" x14ac:dyDescent="0.3">
      <c r="B168" s="1">
        <v>154</v>
      </c>
      <c r="D168" s="51">
        <v>97</v>
      </c>
      <c r="E168" s="51" t="s">
        <v>191</v>
      </c>
      <c r="F168" s="94"/>
      <c r="G168" s="95">
        <f t="shared" si="34"/>
        <v>-0.37924679976802611</v>
      </c>
      <c r="H168" s="94">
        <f t="shared" ref="H168:N168" si="41">G168</f>
        <v>-0.37924679976802611</v>
      </c>
      <c r="I168" s="94">
        <f t="shared" si="41"/>
        <v>-0.37924679976802611</v>
      </c>
      <c r="J168" s="94">
        <f t="shared" si="41"/>
        <v>-0.37924679976802611</v>
      </c>
      <c r="K168" s="94">
        <f t="shared" si="41"/>
        <v>-0.37924679976802611</v>
      </c>
      <c r="L168" s="94">
        <f t="shared" si="41"/>
        <v>-0.37924679976802611</v>
      </c>
      <c r="M168" s="94">
        <f t="shared" si="41"/>
        <v>-0.37924679976802611</v>
      </c>
      <c r="N168" s="94">
        <f t="shared" si="41"/>
        <v>-0.37924679976802611</v>
      </c>
      <c r="O168" s="96"/>
      <c r="P168" s="30">
        <v>166</v>
      </c>
      <c r="Q168" s="6"/>
      <c r="R168" s="94">
        <v>-0.37229165620323451</v>
      </c>
      <c r="S168" s="94">
        <v>-0.40029655329034286</v>
      </c>
      <c r="T168" s="94">
        <v>-0.35409746395880048</v>
      </c>
      <c r="U168" s="94">
        <v>-0.38079269995727272</v>
      </c>
      <c r="V168" s="94">
        <v>-0.37238802143178218</v>
      </c>
      <c r="W168" s="94">
        <v>-0.3479372427761262</v>
      </c>
      <c r="X168" s="94">
        <v>-0.39556858220062985</v>
      </c>
      <c r="Y168" s="94">
        <v>-0.41443878646004056</v>
      </c>
      <c r="Z168" s="94">
        <v>-0.33467907529638907</v>
      </c>
      <c r="AA168" s="94">
        <v>-0.39218484854447522</v>
      </c>
      <c r="AB168" s="94">
        <v>-0.37352077511780502</v>
      </c>
      <c r="AC168" s="94">
        <v>-0.36636745662078835</v>
      </c>
      <c r="AD168" s="94">
        <v>-0.45925238847230287</v>
      </c>
      <c r="AE168" s="94">
        <v>-0.42901924253101764</v>
      </c>
      <c r="AF168" s="94">
        <v>-0.37266565684339747</v>
      </c>
      <c r="AG168" s="94">
        <v>-0.37734922005510918</v>
      </c>
      <c r="AH168" s="94">
        <v>-0.35842476957809133</v>
      </c>
      <c r="AI168" s="94">
        <v>-0.35454392671765556</v>
      </c>
      <c r="AJ168" s="94">
        <v>-0.39269300695857801</v>
      </c>
      <c r="AK168" s="94">
        <v>-0.389404678686189</v>
      </c>
      <c r="AL168" s="94">
        <v>-0.31747603649379857</v>
      </c>
      <c r="AM168" s="94">
        <v>-0.22895369706124347</v>
      </c>
      <c r="AN168" s="94">
        <v>-0.43886947995862802</v>
      </c>
      <c r="AO168" s="94">
        <v>-0.37337600290101314</v>
      </c>
      <c r="AP168" s="94">
        <v>-0.40141903726022066</v>
      </c>
      <c r="AQ168" s="94">
        <v>-0.37924679976802611</v>
      </c>
      <c r="AR168" s="94">
        <v>-0.37932477859397951</v>
      </c>
      <c r="AS168" s="94">
        <v>-0.37138961260064557</v>
      </c>
      <c r="AT168" s="94">
        <v>-0.3742197508901331</v>
      </c>
      <c r="AU168" s="94">
        <v>-0.37768395522454962</v>
      </c>
      <c r="AV168" s="94">
        <v>-0.38956149181062166</v>
      </c>
      <c r="AW168" s="94">
        <v>-0.46205209541916481</v>
      </c>
      <c r="AX168" s="94">
        <v>-0.37218652822928527</v>
      </c>
      <c r="AY168" s="94">
        <v>-0.30443575165854886</v>
      </c>
      <c r="AZ168" s="94">
        <v>-0.37415836912025918</v>
      </c>
      <c r="BA168" s="94">
        <v>-0.35102507535006755</v>
      </c>
      <c r="BB168" s="94">
        <v>-0.51829590350545818</v>
      </c>
      <c r="BC168" s="94">
        <v>-0.40931439487207433</v>
      </c>
      <c r="BD168" s="94">
        <v>-0.37469032273540276</v>
      </c>
      <c r="BE168" s="94">
        <v>-0.405987541344832</v>
      </c>
      <c r="BF168" s="94">
        <v>-0.37280827648908577</v>
      </c>
      <c r="BG168" s="94">
        <v>-0.40964494938947582</v>
      </c>
      <c r="BH168" s="94">
        <v>-0.25488962993383857</v>
      </c>
      <c r="BI168" s="94">
        <v>-0.40561202090393783</v>
      </c>
      <c r="BJ168" s="94">
        <v>-0.33851096182861345</v>
      </c>
      <c r="BK168" s="94">
        <v>-0.44696440822760047</v>
      </c>
      <c r="BL168" s="94">
        <v>-0.39134946530999126</v>
      </c>
      <c r="BM168" s="94">
        <v>-0.35637045987491234</v>
      </c>
      <c r="BN168" s="94">
        <v>-0.24160753933709078</v>
      </c>
      <c r="BO168" s="94">
        <v>-0.3760580341659242</v>
      </c>
      <c r="BP168" s="94">
        <v>-0.39025396151577973</v>
      </c>
      <c r="BQ168" s="94">
        <v>-0.38195668509070285</v>
      </c>
      <c r="BR168" s="94">
        <v>-0.34806187446929693</v>
      </c>
      <c r="BS168" s="94">
        <v>-0.34925812609869589</v>
      </c>
      <c r="BT168" s="39"/>
      <c r="BU168" s="39"/>
      <c r="BV168" s="39"/>
      <c r="BW168" s="39"/>
    </row>
    <row r="169" spans="2:75" ht="12.75" customHeight="1" outlineLevel="1" x14ac:dyDescent="0.3">
      <c r="B169" s="1">
        <v>155</v>
      </c>
      <c r="D169" s="51">
        <v>98</v>
      </c>
      <c r="E169" s="51" t="s">
        <v>192</v>
      </c>
      <c r="F169" s="94"/>
      <c r="G169" s="95">
        <f t="shared" si="34"/>
        <v>0.19081218843470027</v>
      </c>
      <c r="H169" s="94">
        <f t="shared" ref="H169:N169" si="42">G169</f>
        <v>0.19081218843470027</v>
      </c>
      <c r="I169" s="94">
        <f t="shared" si="42"/>
        <v>0.19081218843470027</v>
      </c>
      <c r="J169" s="94">
        <f t="shared" si="42"/>
        <v>0.19081218843470027</v>
      </c>
      <c r="K169" s="94">
        <f t="shared" si="42"/>
        <v>0.19081218843470027</v>
      </c>
      <c r="L169" s="94">
        <f t="shared" si="42"/>
        <v>0.19081218843470027</v>
      </c>
      <c r="M169" s="94">
        <f t="shared" si="42"/>
        <v>0.19081218843470027</v>
      </c>
      <c r="N169" s="94">
        <f t="shared" si="42"/>
        <v>0.19081218843470027</v>
      </c>
      <c r="O169" s="96"/>
      <c r="P169" s="30">
        <v>167</v>
      </c>
      <c r="Q169" s="6"/>
      <c r="R169" s="94">
        <v>0.25107352360474089</v>
      </c>
      <c r="S169" s="94">
        <v>0.22272730217267106</v>
      </c>
      <c r="T169" s="94">
        <v>0.21300959127088095</v>
      </c>
      <c r="U169" s="94">
        <v>0.17335542337902538</v>
      </c>
      <c r="V169" s="94">
        <v>0.18996236641101552</v>
      </c>
      <c r="W169" s="94">
        <v>0.20381579665316127</v>
      </c>
      <c r="X169" s="94">
        <v>0.25152891820417489</v>
      </c>
      <c r="Y169" s="94">
        <v>0.17811555362105094</v>
      </c>
      <c r="Z169" s="94">
        <v>0.20463766697671296</v>
      </c>
      <c r="AA169" s="94">
        <v>0.16958826570242688</v>
      </c>
      <c r="AB169" s="94">
        <v>0.18635031529150531</v>
      </c>
      <c r="AC169" s="94">
        <v>0.18249730011161983</v>
      </c>
      <c r="AD169" s="94">
        <v>0.15794361855622402</v>
      </c>
      <c r="AE169" s="94">
        <v>0.16844599337173957</v>
      </c>
      <c r="AF169" s="94">
        <v>0.11632977868088479</v>
      </c>
      <c r="AG169" s="94">
        <v>0.18855649782772993</v>
      </c>
      <c r="AH169" s="94">
        <v>0.21778015067159809</v>
      </c>
      <c r="AI169" s="94">
        <v>0.1956193740023032</v>
      </c>
      <c r="AJ169" s="94">
        <v>0.18107885978200972</v>
      </c>
      <c r="AK169" s="94">
        <v>0.17302448085604266</v>
      </c>
      <c r="AL169" s="94">
        <v>0.27740749094919742</v>
      </c>
      <c r="AM169" s="94">
        <v>0.23571949757047889</v>
      </c>
      <c r="AN169" s="94">
        <v>0.17421493243426237</v>
      </c>
      <c r="AO169" s="94">
        <v>0.10588288610709412</v>
      </c>
      <c r="AP169" s="94">
        <v>0.18618116751437797</v>
      </c>
      <c r="AQ169" s="94">
        <v>0.19081218843470027</v>
      </c>
      <c r="AR169" s="94">
        <v>0.1805822018903388</v>
      </c>
      <c r="AS169" s="94">
        <v>0.18884973319552725</v>
      </c>
      <c r="AT169" s="94">
        <v>0.18686585189078467</v>
      </c>
      <c r="AU169" s="94">
        <v>0.17512836761040085</v>
      </c>
      <c r="AV169" s="94">
        <v>0.1674170193964844</v>
      </c>
      <c r="AW169" s="94">
        <v>0.17121564819836485</v>
      </c>
      <c r="AX169" s="94">
        <v>0.18869188478016991</v>
      </c>
      <c r="AY169" s="94">
        <v>0.2328630013255388</v>
      </c>
      <c r="AZ169" s="94">
        <v>0.19218571466043591</v>
      </c>
      <c r="BA169" s="94">
        <v>0.20632116545564333</v>
      </c>
      <c r="BB169" s="94">
        <v>0.16659946607288456</v>
      </c>
      <c r="BC169" s="94">
        <v>0.17928178064532294</v>
      </c>
      <c r="BD169" s="94">
        <v>0.19330688239669644</v>
      </c>
      <c r="BE169" s="94">
        <v>0.1859902829732617</v>
      </c>
      <c r="BF169" s="94">
        <v>0.2290697476813679</v>
      </c>
      <c r="BG169" s="94">
        <v>0.16813952291116996</v>
      </c>
      <c r="BH169" s="94">
        <v>0.23846949280649632</v>
      </c>
      <c r="BI169" s="94">
        <v>0.17994301787009193</v>
      </c>
      <c r="BJ169" s="94">
        <v>0.17481390584244072</v>
      </c>
      <c r="BK169" s="94">
        <v>0.15426972026093408</v>
      </c>
      <c r="BL169" s="94">
        <v>0.17867650841945085</v>
      </c>
      <c r="BM169" s="94">
        <v>0.20320354247111899</v>
      </c>
      <c r="BN169" s="94">
        <v>0.30866308158943717</v>
      </c>
      <c r="BO169" s="94">
        <v>0.18276575431779585</v>
      </c>
      <c r="BP169" s="94">
        <v>0.19466101229742394</v>
      </c>
      <c r="BQ169" s="94">
        <v>0.19408398963548201</v>
      </c>
      <c r="BR169" s="94">
        <v>0.20334885650391998</v>
      </c>
      <c r="BS169" s="94">
        <v>0.20491353114258057</v>
      </c>
      <c r="BT169" s="39"/>
      <c r="BU169" s="39"/>
      <c r="BV169" s="39"/>
      <c r="BW169" s="39"/>
    </row>
    <row r="170" spans="2:75" ht="12.75" customHeight="1" outlineLevel="1" x14ac:dyDescent="0.3">
      <c r="B170" s="1">
        <v>156</v>
      </c>
      <c r="D170" s="51">
        <v>99</v>
      </c>
      <c r="E170" s="51" t="s">
        <v>193</v>
      </c>
      <c r="F170" s="94"/>
      <c r="G170" s="95">
        <f t="shared" si="34"/>
        <v>0.16404114759948579</v>
      </c>
      <c r="H170" s="94">
        <f t="shared" ref="H170:N170" si="43">G170</f>
        <v>0.16404114759948579</v>
      </c>
      <c r="I170" s="94">
        <f t="shared" si="43"/>
        <v>0.16404114759948579</v>
      </c>
      <c r="J170" s="94">
        <f t="shared" si="43"/>
        <v>0.16404114759948579</v>
      </c>
      <c r="K170" s="94">
        <f t="shared" si="43"/>
        <v>0.16404114759948579</v>
      </c>
      <c r="L170" s="94">
        <f t="shared" si="43"/>
        <v>0.16404114759948579</v>
      </c>
      <c r="M170" s="94">
        <f t="shared" si="43"/>
        <v>0.16404114759948579</v>
      </c>
      <c r="N170" s="94">
        <f t="shared" si="43"/>
        <v>0.16404114759948579</v>
      </c>
      <c r="O170" s="96"/>
      <c r="P170" s="30">
        <v>168</v>
      </c>
      <c r="Q170" s="6"/>
      <c r="R170" s="94">
        <v>0.14596830485981666</v>
      </c>
      <c r="S170" s="94">
        <v>0.17177849581388829</v>
      </c>
      <c r="T170" s="94">
        <v>0.15483886501318267</v>
      </c>
      <c r="U170" s="94">
        <v>0.17794974498286584</v>
      </c>
      <c r="V170" s="94">
        <v>0.17188676846649997</v>
      </c>
      <c r="W170" s="94">
        <v>0.16001913836834675</v>
      </c>
      <c r="X170" s="94">
        <v>0.17826995710647331</v>
      </c>
      <c r="Y170" s="94">
        <v>0.17432798980667397</v>
      </c>
      <c r="Z170" s="94">
        <v>0.16941256687878514</v>
      </c>
      <c r="AA170" s="94">
        <v>0.15529711493754556</v>
      </c>
      <c r="AB170" s="94">
        <v>0.16484460359808092</v>
      </c>
      <c r="AC170" s="94">
        <v>0.18664684042524549</v>
      </c>
      <c r="AD170" s="94">
        <v>0.1547561951000799</v>
      </c>
      <c r="AE170" s="94">
        <v>0.16437855724120906</v>
      </c>
      <c r="AF170" s="94">
        <v>0.14311942948519987</v>
      </c>
      <c r="AG170" s="94">
        <v>0.16396621973346462</v>
      </c>
      <c r="AH170" s="94">
        <v>0.13416837582546362</v>
      </c>
      <c r="AI170" s="94">
        <v>0.16890950559847798</v>
      </c>
      <c r="AJ170" s="94">
        <v>0.1640777783447091</v>
      </c>
      <c r="AK170" s="94">
        <v>0.21577666473416468</v>
      </c>
      <c r="AL170" s="94">
        <v>0.15393852902841731</v>
      </c>
      <c r="AM170" s="94">
        <v>0.18140575466897618</v>
      </c>
      <c r="AN170" s="94">
        <v>0.14620866802689342</v>
      </c>
      <c r="AO170" s="94">
        <v>0.20678713176491742</v>
      </c>
      <c r="AP170" s="94">
        <v>0.15656134120190557</v>
      </c>
      <c r="AQ170" s="94">
        <v>0.16404114759948579</v>
      </c>
      <c r="AR170" s="94">
        <v>0.16782890461962829</v>
      </c>
      <c r="AS170" s="94">
        <v>0.16660033235186913</v>
      </c>
      <c r="AT170" s="94">
        <v>0.15194285464472035</v>
      </c>
      <c r="AU170" s="94">
        <v>0.16973497702744425</v>
      </c>
      <c r="AV170" s="94">
        <v>0.16720910089759156</v>
      </c>
      <c r="AW170" s="94">
        <v>0.14751708740856675</v>
      </c>
      <c r="AX170" s="94">
        <v>0.16766663884915775</v>
      </c>
      <c r="AY170" s="94">
        <v>0.16213456734626613</v>
      </c>
      <c r="AZ170" s="94">
        <v>0.17567013467705989</v>
      </c>
      <c r="BA170" s="94">
        <v>0.17125280694478112</v>
      </c>
      <c r="BB170" s="94">
        <v>0.17821555056517674</v>
      </c>
      <c r="BC170" s="94">
        <v>0.16291602092212651</v>
      </c>
      <c r="BD170" s="94">
        <v>0.17114358176948108</v>
      </c>
      <c r="BE170" s="94">
        <v>0.15716899407163007</v>
      </c>
      <c r="BF170" s="94">
        <v>0.16151670357314785</v>
      </c>
      <c r="BG170" s="94">
        <v>0.15569732564767053</v>
      </c>
      <c r="BH170" s="94">
        <v>0.17968558232475068</v>
      </c>
      <c r="BI170" s="94">
        <v>0.16936180917785057</v>
      </c>
      <c r="BJ170" s="94">
        <v>0.17654307212838749</v>
      </c>
      <c r="BK170" s="94">
        <v>0.16679861288402542</v>
      </c>
      <c r="BL170" s="94">
        <v>0.16929474667119218</v>
      </c>
      <c r="BM170" s="94">
        <v>0.14636389987504791</v>
      </c>
      <c r="BN170" s="94">
        <v>0.15542489375565871</v>
      </c>
      <c r="BO170" s="94">
        <v>0.16373590283611791</v>
      </c>
      <c r="BP170" s="94">
        <v>0.16202335231267001</v>
      </c>
      <c r="BQ170" s="94">
        <v>0.1597645481501179</v>
      </c>
      <c r="BR170" s="94">
        <v>0.16900299808417318</v>
      </c>
      <c r="BS170" s="94">
        <v>0.16731089891616763</v>
      </c>
      <c r="BT170" s="39"/>
      <c r="BU170" s="39"/>
      <c r="BV170" s="39"/>
      <c r="BW170" s="39"/>
    </row>
    <row r="171" spans="2:75" ht="12.75" customHeight="1" outlineLevel="1" x14ac:dyDescent="0.3">
      <c r="B171" s="1">
        <v>157</v>
      </c>
      <c r="D171" s="51">
        <v>100</v>
      </c>
      <c r="E171" s="51" t="s">
        <v>194</v>
      </c>
      <c r="F171" s="94"/>
      <c r="G171" s="95">
        <f t="shared" si="34"/>
        <v>5.4713049229756505E-2</v>
      </c>
      <c r="H171" s="94">
        <f t="shared" ref="H171:N171" si="44">G171</f>
        <v>5.4713049229756505E-2</v>
      </c>
      <c r="I171" s="94">
        <f t="shared" si="44"/>
        <v>5.4713049229756505E-2</v>
      </c>
      <c r="J171" s="94">
        <f t="shared" si="44"/>
        <v>5.4713049229756505E-2</v>
      </c>
      <c r="K171" s="94">
        <f t="shared" si="44"/>
        <v>5.4713049229756505E-2</v>
      </c>
      <c r="L171" s="94">
        <f t="shared" si="44"/>
        <v>5.4713049229756505E-2</v>
      </c>
      <c r="M171" s="94">
        <f t="shared" si="44"/>
        <v>5.4713049229756505E-2</v>
      </c>
      <c r="N171" s="94">
        <f t="shared" si="44"/>
        <v>5.4713049229756505E-2</v>
      </c>
      <c r="O171" s="96"/>
      <c r="P171" s="30">
        <v>169</v>
      </c>
      <c r="Q171" s="6"/>
      <c r="R171" s="94">
        <v>5.503990155228089E-2</v>
      </c>
      <c r="S171" s="94">
        <v>4.916034883349274E-2</v>
      </c>
      <c r="T171" s="94">
        <v>5.3284587002275452E-2</v>
      </c>
      <c r="U171" s="94">
        <v>4.6438770495822568E-2</v>
      </c>
      <c r="V171" s="94">
        <v>5.4123928392651788E-2</v>
      </c>
      <c r="W171" s="94">
        <v>5.3204514285881799E-2</v>
      </c>
      <c r="X171" s="94">
        <v>5.3512745703827136E-2</v>
      </c>
      <c r="Y171" s="94">
        <v>5.2580154946279323E-2</v>
      </c>
      <c r="Z171" s="94">
        <v>5.0296776035877011E-2</v>
      </c>
      <c r="AA171" s="94">
        <v>5.4182273542130122E-2</v>
      </c>
      <c r="AB171" s="94">
        <v>5.4044621134801796E-2</v>
      </c>
      <c r="AC171" s="94">
        <v>5.13127303109433E-2</v>
      </c>
      <c r="AD171" s="94">
        <v>5.288435121579127E-2</v>
      </c>
      <c r="AE171" s="94">
        <v>5.4667101446115196E-2</v>
      </c>
      <c r="AF171" s="94">
        <v>5.147941371628928E-2</v>
      </c>
      <c r="AG171" s="94">
        <v>5.4158651158093707E-2</v>
      </c>
      <c r="AH171" s="94">
        <v>5.8419685387726017E-2</v>
      </c>
      <c r="AI171" s="94">
        <v>5.3813202937880944E-2</v>
      </c>
      <c r="AJ171" s="94">
        <v>5.5239256895829203E-2</v>
      </c>
      <c r="AK171" s="94">
        <v>4.9449949373317037E-2</v>
      </c>
      <c r="AL171" s="94">
        <v>3.92884225511968E-2</v>
      </c>
      <c r="AM171" s="94">
        <v>5.0210375098082127E-2</v>
      </c>
      <c r="AN171" s="94">
        <v>5.2589972630502468E-2</v>
      </c>
      <c r="AO171" s="94">
        <v>4.8389909273165221E-2</v>
      </c>
      <c r="AP171" s="94">
        <v>6.0341732873607445E-2</v>
      </c>
      <c r="AQ171" s="94">
        <v>5.4713049229756505E-2</v>
      </c>
      <c r="AR171" s="94">
        <v>5.0898468907486172E-2</v>
      </c>
      <c r="AS171" s="94">
        <v>5.3265333346367405E-2</v>
      </c>
      <c r="AT171" s="94">
        <v>5.4883074935938692E-2</v>
      </c>
      <c r="AU171" s="94">
        <v>5.2741199780716452E-2</v>
      </c>
      <c r="AV171" s="94">
        <v>5.5237188358003841E-2</v>
      </c>
      <c r="AW171" s="94">
        <v>5.6033918204693167E-2</v>
      </c>
      <c r="AX171" s="94">
        <v>5.0554854145639982E-2</v>
      </c>
      <c r="AY171" s="94">
        <v>5.4390477619424615E-2</v>
      </c>
      <c r="AZ171" s="94">
        <v>5.6170591256039626E-2</v>
      </c>
      <c r="BA171" s="94">
        <v>5.4009750189700778E-2</v>
      </c>
      <c r="BB171" s="94">
        <v>5.4392669295586948E-2</v>
      </c>
      <c r="BC171" s="94">
        <v>5.5090168412796126E-2</v>
      </c>
      <c r="BD171" s="94">
        <v>5.3716614384770489E-2</v>
      </c>
      <c r="BE171" s="94">
        <v>5.3225749366978548E-2</v>
      </c>
      <c r="BF171" s="94">
        <v>5.4270127536606649E-2</v>
      </c>
      <c r="BG171" s="94">
        <v>5.3373379568857682E-2</v>
      </c>
      <c r="BH171" s="94">
        <v>5.5167258833257127E-2</v>
      </c>
      <c r="BI171" s="94">
        <v>4.6101284287109245E-2</v>
      </c>
      <c r="BJ171" s="94">
        <v>5.4131604166514968E-2</v>
      </c>
      <c r="BK171" s="94">
        <v>5.9101216571373683E-2</v>
      </c>
      <c r="BL171" s="94">
        <v>5.4762699359683475E-2</v>
      </c>
      <c r="BM171" s="94">
        <v>5.3565988595264846E-2</v>
      </c>
      <c r="BN171" s="94">
        <v>5.3358879624143984E-2</v>
      </c>
      <c r="BO171" s="94">
        <v>5.5990134811783165E-2</v>
      </c>
      <c r="BP171" s="94">
        <v>5.4452989613549385E-2</v>
      </c>
      <c r="BQ171" s="94">
        <v>5.3965274109464501E-2</v>
      </c>
      <c r="BR171" s="94">
        <v>5.2298936624469383E-2</v>
      </c>
      <c r="BS171" s="94">
        <v>5.5403825613348445E-2</v>
      </c>
      <c r="BT171" s="39"/>
      <c r="BU171" s="39"/>
      <c r="BV171" s="39"/>
      <c r="BW171" s="39"/>
    </row>
    <row r="172" spans="2:75" ht="12.75" customHeight="1" outlineLevel="1" x14ac:dyDescent="0.3">
      <c r="B172" s="1">
        <v>158</v>
      </c>
      <c r="D172" s="51">
        <v>101</v>
      </c>
      <c r="E172" s="51" t="s">
        <v>195</v>
      </c>
      <c r="F172" s="94"/>
      <c r="G172" s="95">
        <f t="shared" si="34"/>
        <v>9.4875654709910551E-3</v>
      </c>
      <c r="H172" s="94">
        <f t="shared" ref="H172:N172" si="45">G172</f>
        <v>9.4875654709910551E-3</v>
      </c>
      <c r="I172" s="94">
        <f t="shared" si="45"/>
        <v>9.4875654709910551E-3</v>
      </c>
      <c r="J172" s="94">
        <f t="shared" si="45"/>
        <v>9.4875654709910551E-3</v>
      </c>
      <c r="K172" s="94">
        <f t="shared" si="45"/>
        <v>9.4875654709910551E-3</v>
      </c>
      <c r="L172" s="94">
        <f t="shared" si="45"/>
        <v>9.4875654709910551E-3</v>
      </c>
      <c r="M172" s="94">
        <f t="shared" si="45"/>
        <v>9.4875654709910551E-3</v>
      </c>
      <c r="N172" s="94">
        <f t="shared" si="45"/>
        <v>9.4875654709910551E-3</v>
      </c>
      <c r="O172" s="96"/>
      <c r="P172" s="30">
        <v>170</v>
      </c>
      <c r="Q172" s="6"/>
      <c r="R172" s="94">
        <v>8.1411608494639243E-3</v>
      </c>
      <c r="S172" s="94">
        <v>8.3780809469955475E-3</v>
      </c>
      <c r="T172" s="94">
        <v>9.7871670027535052E-3</v>
      </c>
      <c r="U172" s="94">
        <v>1.635269041024201E-2</v>
      </c>
      <c r="V172" s="94">
        <v>9.421783718003951E-3</v>
      </c>
      <c r="W172" s="94">
        <v>1.0619573680694994E-2</v>
      </c>
      <c r="X172" s="94">
        <v>9.2589979425976576E-3</v>
      </c>
      <c r="Y172" s="94">
        <v>1.0484673502828501E-2</v>
      </c>
      <c r="Z172" s="94">
        <v>1.3605974269170984E-2</v>
      </c>
      <c r="AA172" s="94">
        <v>9.5944400375493899E-3</v>
      </c>
      <c r="AB172" s="94">
        <v>9.5187289016650523E-3</v>
      </c>
      <c r="AC172" s="94">
        <v>1.0491982213276518E-2</v>
      </c>
      <c r="AD172" s="94">
        <v>1.0884982180299985E-2</v>
      </c>
      <c r="AE172" s="94">
        <v>7.9388349901480249E-3</v>
      </c>
      <c r="AF172" s="94">
        <v>1.1006053941147842E-2</v>
      </c>
      <c r="AG172" s="94">
        <v>9.4711672338345654E-3</v>
      </c>
      <c r="AH172" s="94">
        <v>8.0165151496298659E-3</v>
      </c>
      <c r="AI172" s="94">
        <v>9.6281305977349296E-3</v>
      </c>
      <c r="AJ172" s="94">
        <v>8.7768246463334476E-3</v>
      </c>
      <c r="AK172" s="94">
        <v>1.1464544361095563E-2</v>
      </c>
      <c r="AL172" s="94">
        <v>2.5779559549943265E-2</v>
      </c>
      <c r="AM172" s="94">
        <v>1.1840717811787527E-2</v>
      </c>
      <c r="AN172" s="94">
        <v>1.1165903805033572E-2</v>
      </c>
      <c r="AO172" s="94">
        <v>1.306357983546147E-2</v>
      </c>
      <c r="AP172" s="94">
        <v>7.0053012385223878E-3</v>
      </c>
      <c r="AQ172" s="94">
        <v>9.4875654709910551E-3</v>
      </c>
      <c r="AR172" s="94">
        <v>1.07932400511217E-2</v>
      </c>
      <c r="AS172" s="94">
        <v>1.0124985957135957E-2</v>
      </c>
      <c r="AT172" s="94">
        <v>9.1358843325688444E-3</v>
      </c>
      <c r="AU172" s="94">
        <v>1.1020866526093354E-2</v>
      </c>
      <c r="AV172" s="94">
        <v>1.0118646189356317E-2</v>
      </c>
      <c r="AW172" s="94">
        <v>9.9902254520090605E-3</v>
      </c>
      <c r="AX172" s="94">
        <v>1.0346625185687741E-2</v>
      </c>
      <c r="AY172" s="94">
        <v>9.2014059929463876E-3</v>
      </c>
      <c r="AZ172" s="94">
        <v>7.9296125178026644E-3</v>
      </c>
      <c r="BA172" s="94">
        <v>9.5805310949350631E-3</v>
      </c>
      <c r="BB172" s="94">
        <v>6.4690505508058771E-3</v>
      </c>
      <c r="BC172" s="94">
        <v>8.6619930215187102E-3</v>
      </c>
      <c r="BD172" s="94">
        <v>1.0171824601749035E-2</v>
      </c>
      <c r="BE172" s="94">
        <v>1.0145632960995909E-2</v>
      </c>
      <c r="BF172" s="94">
        <v>9.3677093679656043E-3</v>
      </c>
      <c r="BG172" s="94">
        <v>1.1248129432982201E-2</v>
      </c>
      <c r="BH172" s="94">
        <v>8.9178394128427985E-3</v>
      </c>
      <c r="BI172" s="94">
        <v>1.8022794006242293E-2</v>
      </c>
      <c r="BJ172" s="94">
        <v>9.3352609250269558E-3</v>
      </c>
      <c r="BK172" s="94">
        <v>6.5931192565729102E-3</v>
      </c>
      <c r="BL172" s="94">
        <v>9.537342017168271E-3</v>
      </c>
      <c r="BM172" s="94">
        <v>1.3022518819600537E-2</v>
      </c>
      <c r="BN172" s="94">
        <v>9.8020658333177746E-3</v>
      </c>
      <c r="BO172" s="94">
        <v>8.7628386700441263E-3</v>
      </c>
      <c r="BP172" s="94">
        <v>9.9897516161615574E-3</v>
      </c>
      <c r="BQ172" s="94">
        <v>9.7205101496112833E-3</v>
      </c>
      <c r="BR172" s="94">
        <v>1.0697811739488916E-2</v>
      </c>
      <c r="BS172" s="94">
        <v>8.3371804494174473E-3</v>
      </c>
      <c r="BT172" s="39"/>
      <c r="BU172" s="39"/>
      <c r="BV172" s="39"/>
      <c r="BW172" s="39"/>
    </row>
    <row r="173" spans="2:75" ht="12.75" customHeight="1" outlineLevel="1" x14ac:dyDescent="0.3">
      <c r="B173" s="1">
        <v>159</v>
      </c>
      <c r="D173" s="51">
        <v>102</v>
      </c>
      <c r="E173" s="51" t="s">
        <v>196</v>
      </c>
      <c r="F173" s="94"/>
      <c r="G173" s="95">
        <f t="shared" si="34"/>
        <v>-9.2664484729276797E-5</v>
      </c>
      <c r="H173" s="94">
        <f t="shared" ref="H173:N173" si="46">G173</f>
        <v>-9.2664484729276797E-5</v>
      </c>
      <c r="I173" s="94">
        <f t="shared" si="46"/>
        <v>-9.2664484729276797E-5</v>
      </c>
      <c r="J173" s="94">
        <f t="shared" si="46"/>
        <v>-9.2664484729276797E-5</v>
      </c>
      <c r="K173" s="94">
        <f t="shared" si="46"/>
        <v>-9.2664484729276797E-5</v>
      </c>
      <c r="L173" s="94">
        <f t="shared" si="46"/>
        <v>-9.2664484729276797E-5</v>
      </c>
      <c r="M173" s="94">
        <f t="shared" si="46"/>
        <v>-9.2664484729276797E-5</v>
      </c>
      <c r="N173" s="94">
        <f t="shared" si="46"/>
        <v>-9.2664484729276797E-5</v>
      </c>
      <c r="O173" s="96"/>
      <c r="P173" s="30">
        <v>171</v>
      </c>
      <c r="Q173" s="6"/>
      <c r="R173" s="94">
        <v>4.0338828404695715E-4</v>
      </c>
      <c r="S173" s="94">
        <v>5.9946940642715829E-3</v>
      </c>
      <c r="T173" s="94">
        <v>-6.5025914175914634E-4</v>
      </c>
      <c r="U173" s="94">
        <v>1.6759843612100256E-3</v>
      </c>
      <c r="V173" s="94">
        <v>-2.6035614297739706E-4</v>
      </c>
      <c r="W173" s="94">
        <v>-2.2490720512663431E-4</v>
      </c>
      <c r="X173" s="94">
        <v>8.5376572339093681E-4</v>
      </c>
      <c r="Y173" s="94">
        <v>-9.4108140005183527E-4</v>
      </c>
      <c r="Z173" s="94">
        <v>6.8268178762295739E-4</v>
      </c>
      <c r="AA173" s="94">
        <v>3.4373713503621506E-5</v>
      </c>
      <c r="AB173" s="94">
        <v>1.0600679838934646E-4</v>
      </c>
      <c r="AC173" s="94">
        <v>2.2701363569527511E-3</v>
      </c>
      <c r="AD173" s="94">
        <v>-3.2346528351723247E-4</v>
      </c>
      <c r="AE173" s="94">
        <v>6.1302371553551005E-5</v>
      </c>
      <c r="AF173" s="94">
        <v>1.140042255446172E-3</v>
      </c>
      <c r="AG173" s="94">
        <v>-2.1441362403668007E-4</v>
      </c>
      <c r="AH173" s="94">
        <v>-2.3827479727646372E-3</v>
      </c>
      <c r="AI173" s="94">
        <v>-1.5707053355296097E-5</v>
      </c>
      <c r="AJ173" s="94">
        <v>-3.8825942909598288E-4</v>
      </c>
      <c r="AK173" s="94">
        <v>2.7192736585223976E-3</v>
      </c>
      <c r="AL173" s="94">
        <v>-1.4134374886796142E-3</v>
      </c>
      <c r="AM173" s="94">
        <v>8.9397456847595258E-4</v>
      </c>
      <c r="AN173" s="94">
        <v>-1.1294551958965504E-3</v>
      </c>
      <c r="AO173" s="94">
        <v>1.2109405594558365E-3</v>
      </c>
      <c r="AP173" s="94">
        <v>-1.094344426412347E-3</v>
      </c>
      <c r="AQ173" s="94">
        <v>-9.2664484729276797E-5</v>
      </c>
      <c r="AR173" s="94">
        <v>2.0223953221643332E-3</v>
      </c>
      <c r="AS173" s="94">
        <v>3.1725297581755574E-4</v>
      </c>
      <c r="AT173" s="94">
        <v>-4.4748950522163766E-4</v>
      </c>
      <c r="AU173" s="94">
        <v>-3.0347596960900169E-4</v>
      </c>
      <c r="AV173" s="94">
        <v>-1.0413741656456477E-4</v>
      </c>
      <c r="AW173" s="94">
        <v>-2.2259690703941293E-3</v>
      </c>
      <c r="AX173" s="94">
        <v>2.5923324333866349E-3</v>
      </c>
      <c r="AY173" s="94">
        <v>3.2685217636735375E-4</v>
      </c>
      <c r="AZ173" s="94">
        <v>1.4274970927439234E-3</v>
      </c>
      <c r="BA173" s="94">
        <v>-2.4676475388385466E-4</v>
      </c>
      <c r="BB173" s="94">
        <v>-1.4618171876717989E-4</v>
      </c>
      <c r="BC173" s="94">
        <v>-1.2931521650270394E-3</v>
      </c>
      <c r="BD173" s="94">
        <v>-1.8589471029353821E-4</v>
      </c>
      <c r="BE173" s="94">
        <v>3.9913554246706617E-5</v>
      </c>
      <c r="BF173" s="94">
        <v>-3.7943535359061253E-4</v>
      </c>
      <c r="BG173" s="94">
        <v>-1.6964015473627803E-4</v>
      </c>
      <c r="BH173" s="94">
        <v>-3.2773297847610294E-4</v>
      </c>
      <c r="BI173" s="94">
        <v>-5.7988406067078779E-3</v>
      </c>
      <c r="BJ173" s="94">
        <v>-4.2344457436627181E-4</v>
      </c>
      <c r="BK173" s="94">
        <v>-3.7832146181729365E-4</v>
      </c>
      <c r="BL173" s="94">
        <v>-5.761489034696865E-4</v>
      </c>
      <c r="BM173" s="94">
        <v>8.631702700449273E-4</v>
      </c>
      <c r="BN173" s="94">
        <v>1.687118599302817E-5</v>
      </c>
      <c r="BO173" s="94">
        <v>-1.367785384319864E-3</v>
      </c>
      <c r="BP173" s="94">
        <v>-7.2531054784727433E-4</v>
      </c>
      <c r="BQ173" s="94">
        <v>-1.6300306147759569E-4</v>
      </c>
      <c r="BR173" s="94">
        <v>-5.0436281801816141E-4</v>
      </c>
      <c r="BS173" s="94">
        <v>-5.7365548392321331E-4</v>
      </c>
      <c r="BT173" s="39"/>
      <c r="BU173" s="39"/>
      <c r="BV173" s="39"/>
      <c r="BW173" s="39"/>
    </row>
    <row r="174" spans="2:75" ht="12.75" customHeight="1" outlineLevel="1" x14ac:dyDescent="0.3">
      <c r="B174" s="1">
        <v>160</v>
      </c>
      <c r="D174" s="51">
        <v>103</v>
      </c>
      <c r="E174" s="51" t="s">
        <v>197</v>
      </c>
      <c r="F174" s="94"/>
      <c r="G174" s="95">
        <f t="shared" si="34"/>
        <v>0.141222278744879</v>
      </c>
      <c r="H174" s="94">
        <f t="shared" ref="H174:N174" si="47">G174</f>
        <v>0.141222278744879</v>
      </c>
      <c r="I174" s="94">
        <f t="shared" si="47"/>
        <v>0.141222278744879</v>
      </c>
      <c r="J174" s="94">
        <f t="shared" si="47"/>
        <v>0.141222278744879</v>
      </c>
      <c r="K174" s="94">
        <f t="shared" si="47"/>
        <v>0.141222278744879</v>
      </c>
      <c r="L174" s="94">
        <f t="shared" si="47"/>
        <v>0.141222278744879</v>
      </c>
      <c r="M174" s="94">
        <f t="shared" si="47"/>
        <v>0.141222278744879</v>
      </c>
      <c r="N174" s="94">
        <f t="shared" si="47"/>
        <v>0.141222278744879</v>
      </c>
      <c r="O174" s="96"/>
      <c r="P174" s="30">
        <v>172</v>
      </c>
      <c r="Q174" s="6"/>
      <c r="R174" s="94">
        <v>0.10194906102051043</v>
      </c>
      <c r="S174" s="94">
        <v>0.13797223539543702</v>
      </c>
      <c r="T174" s="94">
        <v>0.11557135318483555</v>
      </c>
      <c r="U174" s="94">
        <v>0.15689125870107565</v>
      </c>
      <c r="V174" s="94">
        <v>0.1420445459839475</v>
      </c>
      <c r="W174" s="94">
        <v>0.11784423877075456</v>
      </c>
      <c r="X174" s="94">
        <v>0.12466894617253094</v>
      </c>
      <c r="Y174" s="94">
        <v>0.16991427230225328</v>
      </c>
      <c r="Z174" s="94">
        <v>0.11405953951133221</v>
      </c>
      <c r="AA174" s="94">
        <v>0.15457317439348905</v>
      </c>
      <c r="AB174" s="94">
        <v>0.14168298109989297</v>
      </c>
      <c r="AC174" s="94">
        <v>0.14857425884810532</v>
      </c>
      <c r="AD174" s="94">
        <v>0.20277109741824062</v>
      </c>
      <c r="AE174" s="94">
        <v>0.17821776452137159</v>
      </c>
      <c r="AF174" s="94">
        <v>0.16927832986658353</v>
      </c>
      <c r="AG174" s="94">
        <v>0.14169574192628809</v>
      </c>
      <c r="AH174" s="94">
        <v>0.10564678612297607</v>
      </c>
      <c r="AI174" s="94">
        <v>0.12594028554582348</v>
      </c>
      <c r="AJ174" s="94">
        <v>0.15376739376769985</v>
      </c>
      <c r="AK174" s="94">
        <v>0.17713174311737548</v>
      </c>
      <c r="AL174" s="94">
        <v>6.3150409965432669E-2</v>
      </c>
      <c r="AM174" s="94">
        <v>5.6930975555831653E-2</v>
      </c>
      <c r="AN174" s="94">
        <v>0.17368009391936112</v>
      </c>
      <c r="AO174" s="94">
        <v>0.2065999902162769</v>
      </c>
      <c r="AP174" s="94">
        <v>0.14619652124988428</v>
      </c>
      <c r="AQ174" s="94">
        <v>0.141222278744879</v>
      </c>
      <c r="AR174" s="94">
        <v>0.1482847141632227</v>
      </c>
      <c r="AS174" s="94">
        <v>0.1401574964782081</v>
      </c>
      <c r="AT174" s="94">
        <v>0.13473180879929952</v>
      </c>
      <c r="AU174" s="94">
        <v>0.15126628844982973</v>
      </c>
      <c r="AV174" s="94">
        <v>0.15909842334365082</v>
      </c>
      <c r="AW174" s="94">
        <v>0.18397040305579559</v>
      </c>
      <c r="AX174" s="94">
        <v>0.14104798504886482</v>
      </c>
      <c r="AY174" s="94">
        <v>8.3835597524175937E-2</v>
      </c>
      <c r="AZ174" s="94">
        <v>0.14433696871551771</v>
      </c>
      <c r="BA174" s="94">
        <v>0.12437820874556793</v>
      </c>
      <c r="BB174" s="94">
        <v>0.2326447049863789</v>
      </c>
      <c r="BC174" s="94">
        <v>0.16333677799130095</v>
      </c>
      <c r="BD174" s="94">
        <v>0.14207316580340745</v>
      </c>
      <c r="BE174" s="94">
        <v>0.15314585004078135</v>
      </c>
      <c r="BF174" s="94">
        <v>0.11920026770553258</v>
      </c>
      <c r="BG174" s="94">
        <v>0.1644240448695794</v>
      </c>
      <c r="BH174" s="94">
        <v>6.0242307161694902E-2</v>
      </c>
      <c r="BI174" s="94">
        <v>0.16295763663883825</v>
      </c>
      <c r="BJ174" s="94">
        <v>0.13835080358585455</v>
      </c>
      <c r="BK174" s="94">
        <v>0.19561400337153279</v>
      </c>
      <c r="BL174" s="94">
        <v>0.15732468491725349</v>
      </c>
      <c r="BM174" s="94">
        <v>0.1136957198299523</v>
      </c>
      <c r="BN174" s="94">
        <v>1.0267065243983853E-2</v>
      </c>
      <c r="BO174" s="94">
        <v>0.14373198907844248</v>
      </c>
      <c r="BP174" s="94">
        <v>0.14463975314387012</v>
      </c>
      <c r="BQ174" s="94">
        <v>0.13961842490702145</v>
      </c>
      <c r="BR174" s="94">
        <v>0.12197014541504286</v>
      </c>
      <c r="BS174" s="94">
        <v>0.12037419191948384</v>
      </c>
      <c r="BT174" s="39"/>
      <c r="BU174" s="39"/>
      <c r="BV174" s="39"/>
      <c r="BW174" s="39"/>
    </row>
    <row r="175" spans="2:75" ht="12.75" customHeight="1" outlineLevel="1" x14ac:dyDescent="0.3">
      <c r="B175" s="1">
        <v>161</v>
      </c>
      <c r="D175" s="51">
        <v>104</v>
      </c>
      <c r="E175" s="51" t="s">
        <v>198</v>
      </c>
      <c r="F175" s="94"/>
      <c r="G175" s="95">
        <f t="shared" si="34"/>
        <v>6.9628395848584726E-2</v>
      </c>
      <c r="H175" s="94">
        <f t="shared" ref="H175:N175" si="48">G175</f>
        <v>6.9628395848584726E-2</v>
      </c>
      <c r="I175" s="94">
        <f t="shared" si="48"/>
        <v>6.9628395848584726E-2</v>
      </c>
      <c r="J175" s="94">
        <f t="shared" si="48"/>
        <v>6.9628395848584726E-2</v>
      </c>
      <c r="K175" s="94">
        <f t="shared" si="48"/>
        <v>6.9628395848584726E-2</v>
      </c>
      <c r="L175" s="94">
        <f t="shared" si="48"/>
        <v>6.9628395848584726E-2</v>
      </c>
      <c r="M175" s="94">
        <f t="shared" si="48"/>
        <v>6.9628395848584726E-2</v>
      </c>
      <c r="N175" s="94">
        <f t="shared" si="48"/>
        <v>6.9628395848584726E-2</v>
      </c>
      <c r="O175" s="96"/>
      <c r="P175" s="30">
        <v>173</v>
      </c>
      <c r="Q175" s="6"/>
      <c r="R175" s="94">
        <v>9.1189738655948011E-2</v>
      </c>
      <c r="S175" s="94">
        <v>0.10143528458581824</v>
      </c>
      <c r="T175" s="94">
        <v>7.0267007453026831E-2</v>
      </c>
      <c r="U175" s="94">
        <v>5.232124614429616E-2</v>
      </c>
      <c r="V175" s="94">
        <v>6.003319427512703E-2</v>
      </c>
      <c r="W175" s="94">
        <v>6.051504417461831E-2</v>
      </c>
      <c r="X175" s="94">
        <v>0.10565182817113133</v>
      </c>
      <c r="Y175" s="94">
        <v>7.102823441438598E-2</v>
      </c>
      <c r="Z175" s="94">
        <v>5.0262202405579666E-2</v>
      </c>
      <c r="AA175" s="94">
        <v>6.6071035432867714E-2</v>
      </c>
      <c r="AB175" s="94">
        <v>6.2218358729399931E-2</v>
      </c>
      <c r="AC175" s="94">
        <v>4.3348258892874789E-2</v>
      </c>
      <c r="AD175" s="94">
        <v>8.7725060705797123E-2</v>
      </c>
      <c r="AE175" s="94">
        <v>7.7925564110140705E-2</v>
      </c>
      <c r="AF175" s="94">
        <v>3.6828671976821645E-2</v>
      </c>
      <c r="AG175" s="94">
        <v>6.7324079211322413E-2</v>
      </c>
      <c r="AH175" s="94">
        <v>8.8855714342797237E-2</v>
      </c>
      <c r="AI175" s="94">
        <v>5.8278593670142348E-2</v>
      </c>
      <c r="AJ175" s="94">
        <v>6.8984448296552911E-2</v>
      </c>
      <c r="AK175" s="94">
        <v>3.8329632195606367E-2</v>
      </c>
      <c r="AL175" s="94">
        <v>8.4004659034318335E-2</v>
      </c>
      <c r="AM175" s="94">
        <v>2.2877463026163211E-2</v>
      </c>
      <c r="AN175" s="94">
        <v>9.9120475637581668E-2</v>
      </c>
      <c r="AO175" s="94">
        <v>2.250803236897532E-2</v>
      </c>
      <c r="AP175" s="94">
        <v>6.5547648484522603E-2</v>
      </c>
      <c r="AQ175" s="94">
        <v>6.9628395848584726E-2</v>
      </c>
      <c r="AR175" s="94">
        <v>6.0882088759193681E-2</v>
      </c>
      <c r="AS175" s="94">
        <v>6.2872155189259829E-2</v>
      </c>
      <c r="AT175" s="94">
        <v>7.281052872589204E-2</v>
      </c>
      <c r="AU175" s="94">
        <v>5.5763489209087289E-2</v>
      </c>
      <c r="AV175" s="94">
        <v>6.450385986571594E-2</v>
      </c>
      <c r="AW175" s="94">
        <v>0.10485309734642859</v>
      </c>
      <c r="AX175" s="94">
        <v>6.259227882158809E-2</v>
      </c>
      <c r="AY175" s="94">
        <v>6.8599197531240746E-2</v>
      </c>
      <c r="AZ175" s="94">
        <v>5.8453936704806808E-2</v>
      </c>
      <c r="BA175" s="94">
        <v>6.0821786295606181E-2</v>
      </c>
      <c r="BB175" s="94">
        <v>0.10871200396356162</v>
      </c>
      <c r="BC175" s="94">
        <v>8.1234353309591445E-2</v>
      </c>
      <c r="BD175" s="94">
        <v>6.3907524365019161E-2</v>
      </c>
      <c r="BE175" s="94">
        <v>8.6219061139922698E-2</v>
      </c>
      <c r="BF175" s="94">
        <v>8.4039391655790538E-2</v>
      </c>
      <c r="BG175" s="94">
        <v>7.2918304926018515E-2</v>
      </c>
      <c r="BH175" s="94">
        <v>3.3864956833131898E-2</v>
      </c>
      <c r="BI175" s="94">
        <v>6.8816641732062048E-2</v>
      </c>
      <c r="BJ175" s="94">
        <v>3.5810646123854012E-2</v>
      </c>
      <c r="BK175" s="94">
        <v>7.6883631560121374E-2</v>
      </c>
      <c r="BL175" s="94">
        <v>6.4616493049869009E-2</v>
      </c>
      <c r="BM175" s="94">
        <v>8.3766530586805971E-2</v>
      </c>
      <c r="BN175" s="94">
        <v>6.3660439793258597E-2</v>
      </c>
      <c r="BO175" s="94">
        <v>6.2914230789096276E-2</v>
      </c>
      <c r="BP175" s="94">
        <v>7.6790539792661316E-2</v>
      </c>
      <c r="BQ175" s="94">
        <v>7.3163749094575195E-2</v>
      </c>
      <c r="BR175" s="94">
        <v>7.1904631761291124E-2</v>
      </c>
      <c r="BS175" s="94">
        <v>5.8429286772212735E-2</v>
      </c>
      <c r="BT175" s="39"/>
      <c r="BU175" s="39"/>
      <c r="BV175" s="39"/>
      <c r="BW175" s="39"/>
    </row>
    <row r="176" spans="2:75" ht="12.75" customHeight="1" outlineLevel="1" x14ac:dyDescent="0.3">
      <c r="B176" s="1">
        <v>162</v>
      </c>
      <c r="D176" s="51">
        <v>105</v>
      </c>
      <c r="E176" s="51" t="s">
        <v>199</v>
      </c>
      <c r="F176" s="94"/>
      <c r="G176" s="95">
        <f t="shared" si="34"/>
        <v>-0.19997360443550533</v>
      </c>
      <c r="H176" s="94">
        <f t="shared" ref="H176:N176" si="49">G176</f>
        <v>-0.19997360443550533</v>
      </c>
      <c r="I176" s="94">
        <f t="shared" si="49"/>
        <v>-0.19997360443550533</v>
      </c>
      <c r="J176" s="94">
        <f t="shared" si="49"/>
        <v>-0.19997360443550533</v>
      </c>
      <c r="K176" s="94">
        <f t="shared" si="49"/>
        <v>-0.19997360443550533</v>
      </c>
      <c r="L176" s="94">
        <f t="shared" si="49"/>
        <v>-0.19997360443550533</v>
      </c>
      <c r="M176" s="94">
        <f t="shared" si="49"/>
        <v>-0.19997360443550533</v>
      </c>
      <c r="N176" s="94">
        <f t="shared" si="49"/>
        <v>-0.19997360443550533</v>
      </c>
      <c r="O176" s="96"/>
      <c r="P176" s="30">
        <v>174</v>
      </c>
      <c r="Q176" s="6"/>
      <c r="R176" s="94">
        <v>-0.20663672686964946</v>
      </c>
      <c r="S176" s="94">
        <v>-0.23963911110966085</v>
      </c>
      <c r="T176" s="94">
        <v>-0.19377556722487993</v>
      </c>
      <c r="U176" s="94">
        <v>-0.19667267056573109</v>
      </c>
      <c r="V176" s="94">
        <v>-0.19832146792901736</v>
      </c>
      <c r="W176" s="94">
        <v>-0.18759065264887106</v>
      </c>
      <c r="X176" s="94">
        <v>-0.24875118665730625</v>
      </c>
      <c r="Y176" s="94">
        <v>-0.21250333013948025</v>
      </c>
      <c r="Z176" s="94">
        <v>-0.18345276323003798</v>
      </c>
      <c r="AA176" s="94">
        <v>-0.18794898767840035</v>
      </c>
      <c r="AB176" s="94">
        <v>-0.19434568462543164</v>
      </c>
      <c r="AC176" s="94">
        <v>-0.1965192649703878</v>
      </c>
      <c r="AD176" s="94">
        <v>-0.21876341378886505</v>
      </c>
      <c r="AE176" s="94">
        <v>-0.20941867398814357</v>
      </c>
      <c r="AF176" s="94">
        <v>-0.15025749458548762</v>
      </c>
      <c r="AG176" s="94">
        <v>-0.19831640106704812</v>
      </c>
      <c r="AH176" s="94">
        <v>-0.19063932476945222</v>
      </c>
      <c r="AI176" s="94">
        <v>-0.19298885908759725</v>
      </c>
      <c r="AJ176" s="94">
        <v>-0.19992696853124642</v>
      </c>
      <c r="AK176" s="94">
        <v>-0.21717851527880416</v>
      </c>
      <c r="AL176" s="94">
        <v>-0.20481699911382095</v>
      </c>
      <c r="AM176" s="94">
        <v>-0.17420665482110415</v>
      </c>
      <c r="AN176" s="94">
        <v>-0.2116235581971142</v>
      </c>
      <c r="AO176" s="94">
        <v>-0.19950805269641952</v>
      </c>
      <c r="AP176" s="94">
        <v>-0.18735165460066494</v>
      </c>
      <c r="AQ176" s="94">
        <v>-0.19997360443550533</v>
      </c>
      <c r="AR176" s="94">
        <v>-0.19546489563692088</v>
      </c>
      <c r="AS176" s="94">
        <v>-0.1965347725693373</v>
      </c>
      <c r="AT176" s="94">
        <v>-0.19131545113638782</v>
      </c>
      <c r="AU176" s="94">
        <v>-0.19213129090158865</v>
      </c>
      <c r="AV176" s="94">
        <v>-0.19817626582076298</v>
      </c>
      <c r="AW176" s="94">
        <v>-0.21813974871200364</v>
      </c>
      <c r="AX176" s="94">
        <v>-0.19709701505492419</v>
      </c>
      <c r="AY176" s="94">
        <v>-0.19706067365865154</v>
      </c>
      <c r="AZ176" s="94">
        <v>-0.20101963201828435</v>
      </c>
      <c r="BA176" s="94">
        <v>-0.19938526215996488</v>
      </c>
      <c r="BB176" s="94">
        <v>-0.25473357491781701</v>
      </c>
      <c r="BC176" s="94">
        <v>-0.21195870004978368</v>
      </c>
      <c r="BD176" s="94">
        <v>-0.20210733169486494</v>
      </c>
      <c r="BE176" s="94">
        <v>-0.2089484017558583</v>
      </c>
      <c r="BF176" s="94">
        <v>-0.21329347547462973</v>
      </c>
      <c r="BG176" s="94">
        <v>-0.19593447283208443</v>
      </c>
      <c r="BH176" s="94">
        <v>-0.18136915734086642</v>
      </c>
      <c r="BI176" s="94">
        <v>-0.20477978882980941</v>
      </c>
      <c r="BJ176" s="94">
        <v>-0.18160352832288848</v>
      </c>
      <c r="BK176" s="94">
        <v>-0.21056030938333606</v>
      </c>
      <c r="BL176" s="94">
        <v>-0.20156858548674542</v>
      </c>
      <c r="BM176" s="94">
        <v>-0.20256662124834143</v>
      </c>
      <c r="BN176" s="94">
        <v>-0.18646926204413686</v>
      </c>
      <c r="BO176" s="94">
        <v>-0.19413898408103403</v>
      </c>
      <c r="BP176" s="94">
        <v>-0.20575368498050087</v>
      </c>
      <c r="BQ176" s="94">
        <v>-0.199694320532977</v>
      </c>
      <c r="BR176" s="94">
        <v>-0.20667439190788128</v>
      </c>
      <c r="BS176" s="94">
        <v>-0.19208104501518797</v>
      </c>
      <c r="BT176" s="39"/>
      <c r="BU176" s="39"/>
      <c r="BV176" s="39"/>
      <c r="BW176" s="39"/>
    </row>
    <row r="177" spans="2:75" ht="12.75" customHeight="1" outlineLevel="1" x14ac:dyDescent="0.3">
      <c r="B177" s="1">
        <v>163</v>
      </c>
      <c r="D177" s="51">
        <v>106</v>
      </c>
      <c r="E177" s="51" t="s">
        <v>186</v>
      </c>
      <c r="F177" s="94"/>
      <c r="G177" s="95">
        <f t="shared" si="34"/>
        <v>0.28514864990810113</v>
      </c>
      <c r="H177" s="94">
        <f t="shared" ref="H177:N177" si="50">G177</f>
        <v>0.28514864990810113</v>
      </c>
      <c r="I177" s="94">
        <f t="shared" si="50"/>
        <v>0.28514864990810113</v>
      </c>
      <c r="J177" s="94">
        <f t="shared" si="50"/>
        <v>0.28514864990810113</v>
      </c>
      <c r="K177" s="94">
        <f t="shared" si="50"/>
        <v>0.28514864990810113</v>
      </c>
      <c r="L177" s="94">
        <f t="shared" si="50"/>
        <v>0.28514864990810113</v>
      </c>
      <c r="M177" s="94">
        <f t="shared" si="50"/>
        <v>0.28514864990810113</v>
      </c>
      <c r="N177" s="94">
        <f t="shared" si="50"/>
        <v>0.28514864990810113</v>
      </c>
      <c r="O177" s="96"/>
      <c r="P177" s="30">
        <v>175</v>
      </c>
      <c r="Q177" s="6"/>
      <c r="R177" s="94">
        <v>0.28772900710890736</v>
      </c>
      <c r="S177" s="94">
        <v>0.27092696230975616</v>
      </c>
      <c r="T177" s="94">
        <v>0.2899842608063613</v>
      </c>
      <c r="U177" s="94">
        <v>0.28298512422600247</v>
      </c>
      <c r="V177" s="94">
        <v>0.2851490113700737</v>
      </c>
      <c r="W177" s="94">
        <v>0.28500958184648895</v>
      </c>
      <c r="X177" s="94">
        <v>0.28370267151158091</v>
      </c>
      <c r="Y177" s="94">
        <v>0.28674139316725961</v>
      </c>
      <c r="Z177" s="94">
        <v>0.28175998233412042</v>
      </c>
      <c r="AA177" s="94">
        <v>0.2816386059607896</v>
      </c>
      <c r="AB177" s="94">
        <v>0.28536787107195966</v>
      </c>
      <c r="AC177" s="94">
        <v>0.28483022925532114</v>
      </c>
      <c r="AD177" s="94">
        <v>0.29049857880350527</v>
      </c>
      <c r="AE177" s="94">
        <v>0.28379003825737037</v>
      </c>
      <c r="AF177" s="94">
        <v>0.28273774566805199</v>
      </c>
      <c r="AG177" s="94">
        <v>0.2827376505232107</v>
      </c>
      <c r="AH177" s="94">
        <v>0.29843590380536777</v>
      </c>
      <c r="AI177" s="94">
        <v>0.28144827104784864</v>
      </c>
      <c r="AJ177" s="94">
        <v>0.28829362994568158</v>
      </c>
      <c r="AK177" s="94">
        <v>0.28413424093437806</v>
      </c>
      <c r="AL177" s="94">
        <v>0.27952983232604545</v>
      </c>
      <c r="AM177" s="94">
        <v>0.28710962148426139</v>
      </c>
      <c r="AN177" s="94">
        <v>0.28962031145387657</v>
      </c>
      <c r="AO177" s="94">
        <v>0.27114185557669329</v>
      </c>
      <c r="AP177" s="94">
        <v>0.28103942707747115</v>
      </c>
      <c r="AQ177" s="94">
        <v>0.28514864990810113</v>
      </c>
      <c r="AR177" s="94">
        <v>0.28738107681180652</v>
      </c>
      <c r="AS177" s="94">
        <v>0.28455904652676672</v>
      </c>
      <c r="AT177" s="94">
        <v>0.28085824415958044</v>
      </c>
      <c r="AU177" s="94">
        <v>0.29238266824468462</v>
      </c>
      <c r="AV177" s="94">
        <v>0.28031453942393714</v>
      </c>
      <c r="AW177" s="94">
        <v>0.27893679484614825</v>
      </c>
      <c r="AX177" s="94">
        <v>0.28512098255909085</v>
      </c>
      <c r="AY177" s="94">
        <v>0.26488534058798557</v>
      </c>
      <c r="AZ177" s="94">
        <v>0.2778199459708583</v>
      </c>
      <c r="BA177" s="94">
        <v>0.28619542192321351</v>
      </c>
      <c r="BB177" s="94">
        <v>0.30806351907524121</v>
      </c>
      <c r="BC177" s="94">
        <v>0.28425444932860688</v>
      </c>
      <c r="BD177" s="94">
        <v>0.28618264020825912</v>
      </c>
      <c r="BE177" s="94">
        <v>0.28465242249808648</v>
      </c>
      <c r="BF177" s="94">
        <v>0.28471988958403216</v>
      </c>
      <c r="BG177" s="94">
        <v>0.28165005765394108</v>
      </c>
      <c r="BH177" s="94">
        <v>0.29288374730803418</v>
      </c>
      <c r="BI177" s="94">
        <v>0.28111087216612968</v>
      </c>
      <c r="BJ177" s="94">
        <v>0.28413142627924287</v>
      </c>
      <c r="BK177" s="94">
        <v>0.28562150100728984</v>
      </c>
      <c r="BL177" s="94">
        <v>0.2856719537668066</v>
      </c>
      <c r="BM177" s="94">
        <v>0.28632240556882116</v>
      </c>
      <c r="BN177" s="94">
        <v>0.28547139334660182</v>
      </c>
      <c r="BO177" s="94">
        <v>0.28349120517139337</v>
      </c>
      <c r="BP177" s="94">
        <v>0.28615083352883275</v>
      </c>
      <c r="BQ177" s="94">
        <v>0.2838741617953463</v>
      </c>
      <c r="BR177" s="94">
        <v>0.28037736243139383</v>
      </c>
      <c r="BS177" s="94">
        <v>0.28420139449902559</v>
      </c>
      <c r="BT177" s="39"/>
      <c r="BU177" s="39"/>
      <c r="BV177" s="39"/>
      <c r="BW177" s="39"/>
    </row>
    <row r="178" spans="2:75" ht="12.75" customHeight="1" outlineLevel="1" x14ac:dyDescent="0.3">
      <c r="B178" s="1">
        <v>164</v>
      </c>
      <c r="D178" s="51">
        <v>107</v>
      </c>
      <c r="E178" s="51" t="s">
        <v>187</v>
      </c>
      <c r="F178" s="94"/>
      <c r="G178" s="95">
        <f t="shared" si="34"/>
        <v>1.6239413994782091E-2</v>
      </c>
      <c r="H178" s="94">
        <f t="shared" ref="H178:N178" si="51">G178</f>
        <v>1.6239413994782091E-2</v>
      </c>
      <c r="I178" s="94">
        <f t="shared" si="51"/>
        <v>1.6239413994782091E-2</v>
      </c>
      <c r="J178" s="94">
        <f t="shared" si="51"/>
        <v>1.6239413994782091E-2</v>
      </c>
      <c r="K178" s="94">
        <f t="shared" si="51"/>
        <v>1.6239413994782091E-2</v>
      </c>
      <c r="L178" s="94">
        <f t="shared" si="51"/>
        <v>1.6239413994782091E-2</v>
      </c>
      <c r="M178" s="94">
        <f t="shared" si="51"/>
        <v>1.6239413994782091E-2</v>
      </c>
      <c r="N178" s="94">
        <f t="shared" si="51"/>
        <v>1.6239413994782091E-2</v>
      </c>
      <c r="O178" s="96"/>
      <c r="P178" s="30">
        <v>176</v>
      </c>
      <c r="Q178" s="6"/>
      <c r="R178" s="94">
        <v>1.7069606512678453E-2</v>
      </c>
      <c r="S178" s="94">
        <v>1.6552268024858856E-2</v>
      </c>
      <c r="T178" s="94">
        <v>1.6884808980926914E-2</v>
      </c>
      <c r="U178" s="94">
        <v>1.6313376266207182E-2</v>
      </c>
      <c r="V178" s="94">
        <v>1.6393943148746228E-2</v>
      </c>
      <c r="W178" s="94">
        <v>1.6487334535780412E-2</v>
      </c>
      <c r="X178" s="94">
        <v>1.7042358123801227E-2</v>
      </c>
      <c r="Y178" s="94">
        <v>1.6397049080020095E-2</v>
      </c>
      <c r="Z178" s="94">
        <v>1.7148540698927305E-2</v>
      </c>
      <c r="AA178" s="94">
        <v>1.6568226227378101E-2</v>
      </c>
      <c r="AB178" s="94">
        <v>1.6239658779423113E-2</v>
      </c>
      <c r="AC178" s="94">
        <v>1.4944986467434054E-2</v>
      </c>
      <c r="AD178" s="94">
        <v>1.7398767402179435E-2</v>
      </c>
      <c r="AE178" s="94">
        <v>1.7164879005947407E-2</v>
      </c>
      <c r="AF178" s="94">
        <v>1.6514003246118299E-2</v>
      </c>
      <c r="AG178" s="94">
        <v>1.6099577033044595E-2</v>
      </c>
      <c r="AH178" s="94">
        <v>1.749210972384746E-2</v>
      </c>
      <c r="AI178" s="94">
        <v>1.7776288552165551E-2</v>
      </c>
      <c r="AJ178" s="94">
        <v>1.5675519503605795E-2</v>
      </c>
      <c r="AK178" s="94">
        <v>1.6630199052646653E-2</v>
      </c>
      <c r="AL178" s="94">
        <v>1.5547107133269608E-2</v>
      </c>
      <c r="AM178" s="94">
        <v>1.5159457625624144E-2</v>
      </c>
      <c r="AN178" s="94">
        <v>1.5823455220707411E-2</v>
      </c>
      <c r="AO178" s="94">
        <v>1.6247560170027778E-2</v>
      </c>
      <c r="AP178" s="94">
        <v>1.5624869819731506E-2</v>
      </c>
      <c r="AQ178" s="94">
        <v>1.6239413994782091E-2</v>
      </c>
      <c r="AR178" s="94">
        <v>1.6694250765189496E-2</v>
      </c>
      <c r="AS178" s="94">
        <v>1.6466061917639028E-2</v>
      </c>
      <c r="AT178" s="94">
        <v>1.6824620360180863E-2</v>
      </c>
      <c r="AU178" s="94">
        <v>1.6080247796990361E-2</v>
      </c>
      <c r="AV178" s="94">
        <v>1.7765547889685835E-2</v>
      </c>
      <c r="AW178" s="94">
        <v>8.5354633160724946E-3</v>
      </c>
      <c r="AX178" s="94">
        <v>1.7100358087364081E-2</v>
      </c>
      <c r="AY178" s="94">
        <v>1.9257833067450301E-2</v>
      </c>
      <c r="AZ178" s="94">
        <v>1.6493101393689487E-2</v>
      </c>
      <c r="BA178" s="94">
        <v>1.651676781430117E-2</v>
      </c>
      <c r="BB178" s="94">
        <v>1.3387604712142648E-2</v>
      </c>
      <c r="BC178" s="94">
        <v>1.681280839947228E-2</v>
      </c>
      <c r="BD178" s="94">
        <v>1.6332104112459469E-2</v>
      </c>
      <c r="BE178" s="94">
        <v>1.596697492517023E-2</v>
      </c>
      <c r="BF178" s="94">
        <v>1.6073011167664714E-2</v>
      </c>
      <c r="BG178" s="94">
        <v>1.8271794694913294E-2</v>
      </c>
      <c r="BH178" s="94">
        <v>1.6741877542982252E-2</v>
      </c>
      <c r="BI178" s="94">
        <v>1.6560347928585229E-2</v>
      </c>
      <c r="BJ178" s="94">
        <v>1.5802795299602459E-2</v>
      </c>
      <c r="BK178" s="94">
        <v>1.7401119226232727E-2</v>
      </c>
      <c r="BL178" s="94">
        <v>1.6878832535802892E-2</v>
      </c>
      <c r="BM178" s="94">
        <v>1.9028847209653924E-2</v>
      </c>
      <c r="BN178" s="94">
        <v>1.6075484172332705E-2</v>
      </c>
      <c r="BO178" s="94">
        <v>1.6231890457665921E-2</v>
      </c>
      <c r="BP178" s="94">
        <v>1.6206708644970012E-2</v>
      </c>
      <c r="BQ178" s="94">
        <v>1.6324414371964677E-2</v>
      </c>
      <c r="BR178" s="94">
        <v>1.8085973688710889E-2</v>
      </c>
      <c r="BS178" s="94">
        <v>1.5919092215677562E-2</v>
      </c>
      <c r="BT178" s="39"/>
      <c r="BU178" s="39"/>
      <c r="BV178" s="39"/>
      <c r="BW178" s="39"/>
    </row>
    <row r="179" spans="2:75" ht="12.75" customHeight="1" outlineLevel="1" x14ac:dyDescent="0.3">
      <c r="B179" s="1">
        <v>165</v>
      </c>
      <c r="D179" s="51">
        <v>108</v>
      </c>
      <c r="E179" s="51" t="s">
        <v>188</v>
      </c>
      <c r="F179" s="94"/>
      <c r="G179" s="95">
        <f t="shared" si="34"/>
        <v>1.6908543562592665E-2</v>
      </c>
      <c r="H179" s="94">
        <f t="shared" ref="H179:N179" si="52">G179</f>
        <v>1.6908543562592665E-2</v>
      </c>
      <c r="I179" s="94">
        <f t="shared" si="52"/>
        <v>1.6908543562592665E-2</v>
      </c>
      <c r="J179" s="94">
        <f t="shared" si="52"/>
        <v>1.6908543562592665E-2</v>
      </c>
      <c r="K179" s="94">
        <f t="shared" si="52"/>
        <v>1.6908543562592665E-2</v>
      </c>
      <c r="L179" s="94">
        <f t="shared" si="52"/>
        <v>1.6908543562592665E-2</v>
      </c>
      <c r="M179" s="94">
        <f t="shared" si="52"/>
        <v>1.6908543562592665E-2</v>
      </c>
      <c r="N179" s="94">
        <f t="shared" si="52"/>
        <v>1.6908543562592665E-2</v>
      </c>
      <c r="O179" s="96"/>
      <c r="P179" s="30">
        <v>177</v>
      </c>
      <c r="Q179" s="6"/>
      <c r="R179" s="94">
        <v>1.6786752067508934E-2</v>
      </c>
      <c r="S179" s="94">
        <v>1.6747525564226536E-2</v>
      </c>
      <c r="T179" s="94">
        <v>1.7009932059591473E-2</v>
      </c>
      <c r="U179" s="94">
        <v>1.6955520913816583E-2</v>
      </c>
      <c r="V179" s="94">
        <v>1.7086999661839512E-2</v>
      </c>
      <c r="W179" s="94">
        <v>1.690720112802924E-2</v>
      </c>
      <c r="X179" s="94">
        <v>1.7168498267042372E-2</v>
      </c>
      <c r="Y179" s="94">
        <v>1.7428216497280095E-2</v>
      </c>
      <c r="Z179" s="94">
        <v>1.7414061292593028E-2</v>
      </c>
      <c r="AA179" s="94">
        <v>1.720622198906013E-2</v>
      </c>
      <c r="AB179" s="94">
        <v>1.6977158990882913E-2</v>
      </c>
      <c r="AC179" s="94">
        <v>1.7313247671871868E-2</v>
      </c>
      <c r="AD179" s="94">
        <v>1.6956025473438538E-2</v>
      </c>
      <c r="AE179" s="94">
        <v>1.695041636105039E-2</v>
      </c>
      <c r="AF179" s="94">
        <v>1.7117255131705159E-2</v>
      </c>
      <c r="AG179" s="94">
        <v>1.7069436046277635E-2</v>
      </c>
      <c r="AH179" s="94">
        <v>1.6939413316907893E-2</v>
      </c>
      <c r="AI179" s="94">
        <v>1.719346265690247E-2</v>
      </c>
      <c r="AJ179" s="94">
        <v>1.7161459713348436E-2</v>
      </c>
      <c r="AK179" s="94">
        <v>1.6860801541318384E-2</v>
      </c>
      <c r="AL179" s="94">
        <v>1.725507894387681E-2</v>
      </c>
      <c r="AM179" s="94">
        <v>1.7002749995337119E-2</v>
      </c>
      <c r="AN179" s="94">
        <v>1.6823080470422646E-2</v>
      </c>
      <c r="AO179" s="94">
        <v>1.7381500251264996E-2</v>
      </c>
      <c r="AP179" s="94">
        <v>1.6978633925670391E-2</v>
      </c>
      <c r="AQ179" s="94">
        <v>1.6908543562592665E-2</v>
      </c>
      <c r="AR179" s="94">
        <v>1.6810530680632627E-2</v>
      </c>
      <c r="AS179" s="94">
        <v>1.7124782362528762E-2</v>
      </c>
      <c r="AT179" s="94">
        <v>1.6923297552258253E-2</v>
      </c>
      <c r="AU179" s="94">
        <v>1.6879451969016607E-2</v>
      </c>
      <c r="AV179" s="94">
        <v>1.6966263387364029E-2</v>
      </c>
      <c r="AW179" s="94">
        <v>1.7250460353881336E-2</v>
      </c>
      <c r="AX179" s="94">
        <v>1.7318240947118611E-2</v>
      </c>
      <c r="AY179" s="94">
        <v>1.6424473897077706E-2</v>
      </c>
      <c r="AZ179" s="94">
        <v>1.6898903802612567E-2</v>
      </c>
      <c r="BA179" s="94">
        <v>1.7065638512686939E-2</v>
      </c>
      <c r="BB179" s="94">
        <v>1.7635386805908114E-2</v>
      </c>
      <c r="BC179" s="94">
        <v>1.715467325690679E-2</v>
      </c>
      <c r="BD179" s="94">
        <v>1.7190495573677769E-2</v>
      </c>
      <c r="BE179" s="94">
        <v>1.6952934743774482E-2</v>
      </c>
      <c r="BF179" s="94">
        <v>1.7167145572104206E-2</v>
      </c>
      <c r="BG179" s="94">
        <v>1.7071273312970148E-2</v>
      </c>
      <c r="BH179" s="94">
        <v>1.7054156160156039E-2</v>
      </c>
      <c r="BI179" s="94">
        <v>1.6892411172958977E-2</v>
      </c>
      <c r="BJ179" s="94">
        <v>1.6875012456433913E-2</v>
      </c>
      <c r="BK179" s="94">
        <v>1.7276607721454604E-2</v>
      </c>
      <c r="BL179" s="94">
        <v>1.6922988035720829E-2</v>
      </c>
      <c r="BM179" s="94">
        <v>1.6870773683148002E-2</v>
      </c>
      <c r="BN179" s="94">
        <v>1.6762540532253616E-2</v>
      </c>
      <c r="BO179" s="94">
        <v>1.6943170190737777E-2</v>
      </c>
      <c r="BP179" s="94">
        <v>1.6836736100497216E-2</v>
      </c>
      <c r="BQ179" s="94">
        <v>1.6954615724874465E-2</v>
      </c>
      <c r="BR179" s="94">
        <v>1.7190103196549511E-2</v>
      </c>
      <c r="BS179" s="94">
        <v>1.6996314400266339E-2</v>
      </c>
      <c r="BT179" s="39"/>
      <c r="BU179" s="39"/>
      <c r="BV179" s="39"/>
      <c r="BW179" s="39"/>
    </row>
    <row r="180" spans="2:75" ht="12.75" customHeight="1" outlineLevel="1" x14ac:dyDescent="0.3">
      <c r="B180" s="1">
        <v>166</v>
      </c>
      <c r="O180" s="1"/>
      <c r="P180" s="30">
        <v>178</v>
      </c>
      <c r="Q180" s="6"/>
      <c r="BT180" s="39"/>
      <c r="BU180" s="39"/>
      <c r="BV180" s="39"/>
      <c r="BW180" s="39"/>
    </row>
    <row r="181" spans="2:75" ht="12.75" customHeight="1" outlineLevel="1" x14ac:dyDescent="0.3">
      <c r="B181" s="1">
        <v>167</v>
      </c>
      <c r="C181" s="22" t="s">
        <v>200</v>
      </c>
      <c r="D181" s="22"/>
      <c r="O181" s="1"/>
      <c r="P181" s="30">
        <v>179</v>
      </c>
      <c r="Q181" s="6"/>
      <c r="BT181" s="39"/>
      <c r="BU181" s="39"/>
      <c r="BV181" s="39"/>
      <c r="BW181" s="39"/>
    </row>
    <row r="182" spans="2:75" ht="12.75" customHeight="1" outlineLevel="1" x14ac:dyDescent="0.3">
      <c r="B182" s="1">
        <v>168</v>
      </c>
      <c r="O182" s="1"/>
      <c r="P182" s="30">
        <v>180</v>
      </c>
      <c r="Q182" s="6"/>
      <c r="BT182" s="39"/>
      <c r="BU182" s="39"/>
      <c r="BV182" s="39"/>
      <c r="BW182" s="39"/>
    </row>
    <row r="183" spans="2:75" ht="12.75" customHeight="1" outlineLevel="1" x14ac:dyDescent="0.3">
      <c r="B183" s="1">
        <v>169</v>
      </c>
      <c r="C183" s="63"/>
      <c r="D183" s="63"/>
      <c r="E183" s="63" t="s">
        <v>181</v>
      </c>
      <c r="F183" s="94"/>
      <c r="G183" s="95">
        <f t="shared" ref="G183:G199" si="53">HLOOKUP($E$3,$Q$3:$BY$269,P183,FALSE)</f>
        <v>1</v>
      </c>
      <c r="H183" s="94">
        <f t="shared" ref="H183:N183" si="54">G183</f>
        <v>1</v>
      </c>
      <c r="I183" s="94">
        <f t="shared" si="54"/>
        <v>1</v>
      </c>
      <c r="J183" s="94">
        <f t="shared" si="54"/>
        <v>1</v>
      </c>
      <c r="K183" s="94">
        <f t="shared" si="54"/>
        <v>1</v>
      </c>
      <c r="L183" s="94">
        <f t="shared" si="54"/>
        <v>1</v>
      </c>
      <c r="M183" s="94">
        <f t="shared" si="54"/>
        <v>1</v>
      </c>
      <c r="N183" s="94">
        <f t="shared" si="54"/>
        <v>1</v>
      </c>
      <c r="O183" s="96"/>
      <c r="P183" s="30">
        <v>181</v>
      </c>
      <c r="Q183" s="6"/>
      <c r="R183" s="63">
        <v>1</v>
      </c>
      <c r="S183" s="63">
        <v>1</v>
      </c>
      <c r="T183" s="63">
        <v>1</v>
      </c>
      <c r="U183" s="63">
        <v>1</v>
      </c>
      <c r="V183" s="63">
        <v>1</v>
      </c>
      <c r="W183" s="63">
        <v>1</v>
      </c>
      <c r="X183" s="63">
        <v>1</v>
      </c>
      <c r="Y183" s="63">
        <v>1</v>
      </c>
      <c r="Z183" s="63">
        <v>1</v>
      </c>
      <c r="AA183" s="63">
        <v>1</v>
      </c>
      <c r="AB183" s="63">
        <v>1</v>
      </c>
      <c r="AC183" s="63">
        <v>1</v>
      </c>
      <c r="AD183" s="63">
        <v>1</v>
      </c>
      <c r="AE183" s="63">
        <v>1</v>
      </c>
      <c r="AF183" s="63">
        <v>1</v>
      </c>
      <c r="AG183" s="63">
        <v>1</v>
      </c>
      <c r="AH183" s="63">
        <v>1</v>
      </c>
      <c r="AI183" s="63">
        <v>1</v>
      </c>
      <c r="AJ183" s="63">
        <v>1</v>
      </c>
      <c r="AK183" s="63">
        <v>1</v>
      </c>
      <c r="AL183" s="63">
        <v>1</v>
      </c>
      <c r="AM183" s="63">
        <v>1</v>
      </c>
      <c r="AN183" s="63">
        <v>1</v>
      </c>
      <c r="AO183" s="63">
        <v>1</v>
      </c>
      <c r="AP183" s="63">
        <v>1</v>
      </c>
      <c r="AQ183" s="63">
        <v>1</v>
      </c>
      <c r="AR183" s="63">
        <v>1</v>
      </c>
      <c r="AS183" s="63">
        <v>1</v>
      </c>
      <c r="AT183" s="63">
        <v>1</v>
      </c>
      <c r="AU183" s="63">
        <v>1</v>
      </c>
      <c r="AV183" s="63">
        <v>1</v>
      </c>
      <c r="AW183" s="63">
        <v>1</v>
      </c>
      <c r="AX183" s="63">
        <v>1</v>
      </c>
      <c r="AY183" s="63">
        <v>1</v>
      </c>
      <c r="AZ183" s="63">
        <v>1</v>
      </c>
      <c r="BA183" s="63">
        <v>1</v>
      </c>
      <c r="BB183" s="63">
        <v>1</v>
      </c>
      <c r="BC183" s="63">
        <v>1</v>
      </c>
      <c r="BD183" s="63">
        <v>1</v>
      </c>
      <c r="BE183" s="63">
        <v>1</v>
      </c>
      <c r="BF183" s="63">
        <v>1</v>
      </c>
      <c r="BG183" s="63">
        <v>1</v>
      </c>
      <c r="BH183" s="63">
        <v>1</v>
      </c>
      <c r="BI183" s="63">
        <v>1</v>
      </c>
      <c r="BJ183" s="63">
        <v>1</v>
      </c>
      <c r="BK183" s="63">
        <v>1</v>
      </c>
      <c r="BL183" s="63">
        <v>1</v>
      </c>
      <c r="BM183" s="63">
        <v>1</v>
      </c>
      <c r="BN183" s="63">
        <v>1</v>
      </c>
      <c r="BO183" s="63">
        <v>1</v>
      </c>
      <c r="BP183" s="63">
        <v>1</v>
      </c>
      <c r="BQ183" s="63">
        <v>1</v>
      </c>
      <c r="BR183" s="63">
        <v>1</v>
      </c>
      <c r="BS183" s="63">
        <v>1</v>
      </c>
      <c r="BT183" s="39"/>
      <c r="BU183" s="39"/>
      <c r="BV183" s="39"/>
      <c r="BW183" s="39"/>
    </row>
    <row r="184" spans="2:75" ht="12.75" customHeight="1" outlineLevel="1" x14ac:dyDescent="0.3">
      <c r="B184" s="1">
        <v>170</v>
      </c>
      <c r="C184" s="63"/>
      <c r="D184" s="63"/>
      <c r="E184" s="63" t="s">
        <v>182</v>
      </c>
      <c r="F184" s="94"/>
      <c r="G184" s="95">
        <f t="shared" si="53"/>
        <v>0.16439999999999999</v>
      </c>
      <c r="H184" s="94">
        <f t="shared" ref="H184:N184" si="55">G184</f>
        <v>0.16439999999999999</v>
      </c>
      <c r="I184" s="94">
        <f t="shared" si="55"/>
        <v>0.16439999999999999</v>
      </c>
      <c r="J184" s="94">
        <f t="shared" si="55"/>
        <v>0.16439999999999999</v>
      </c>
      <c r="K184" s="94">
        <f t="shared" si="55"/>
        <v>0.16439999999999999</v>
      </c>
      <c r="L184" s="94">
        <f t="shared" si="55"/>
        <v>0.16439999999999999</v>
      </c>
      <c r="M184" s="94">
        <f t="shared" si="55"/>
        <v>0.16439999999999999</v>
      </c>
      <c r="N184" s="94">
        <f t="shared" si="55"/>
        <v>0.16439999999999999</v>
      </c>
      <c r="O184" s="96"/>
      <c r="P184" s="30">
        <v>182</v>
      </c>
      <c r="Q184" s="6"/>
      <c r="R184" s="63">
        <v>0.16439999999999999</v>
      </c>
      <c r="S184" s="63">
        <v>0.16439999999999999</v>
      </c>
      <c r="T184" s="63">
        <v>0.16439999999999999</v>
      </c>
      <c r="U184" s="63">
        <v>0.16439999999999999</v>
      </c>
      <c r="V184" s="63">
        <v>0.16439999999999999</v>
      </c>
      <c r="W184" s="63">
        <v>0.16439999999999999</v>
      </c>
      <c r="X184" s="63">
        <v>0.16439999999999999</v>
      </c>
      <c r="Y184" s="63">
        <v>0.16439999999999999</v>
      </c>
      <c r="Z184" s="63">
        <v>0.16439999999999999</v>
      </c>
      <c r="AA184" s="63">
        <v>0.16439999999999999</v>
      </c>
      <c r="AB184" s="63">
        <v>0.16439999999999999</v>
      </c>
      <c r="AC184" s="63">
        <v>0.16439999999999999</v>
      </c>
      <c r="AD184" s="63">
        <v>0.16439999999999999</v>
      </c>
      <c r="AE184" s="63">
        <v>0.16439999999999999</v>
      </c>
      <c r="AF184" s="63">
        <v>0.16439999999999999</v>
      </c>
      <c r="AG184" s="63">
        <v>0.16439999999999999</v>
      </c>
      <c r="AH184" s="63">
        <v>0.16439999999999999</v>
      </c>
      <c r="AI184" s="63">
        <v>0.16439999999999999</v>
      </c>
      <c r="AJ184" s="63">
        <v>0.16439999999999999</v>
      </c>
      <c r="AK184" s="63">
        <v>0.16439999999999999</v>
      </c>
      <c r="AL184" s="63">
        <v>0.16439999999999999</v>
      </c>
      <c r="AM184" s="63">
        <v>0.16439999999999999</v>
      </c>
      <c r="AN184" s="63">
        <v>0.16439999999999999</v>
      </c>
      <c r="AO184" s="63">
        <v>0.16439999999999999</v>
      </c>
      <c r="AP184" s="63">
        <v>0.16439999999999999</v>
      </c>
      <c r="AQ184" s="63">
        <v>0.16439999999999999</v>
      </c>
      <c r="AR184" s="63">
        <v>0.16439999999999999</v>
      </c>
      <c r="AS184" s="63">
        <v>0.16439999999999999</v>
      </c>
      <c r="AT184" s="63">
        <v>0.16439999999999999</v>
      </c>
      <c r="AU184" s="63">
        <v>0.16439999999999999</v>
      </c>
      <c r="AV184" s="63">
        <v>0.16439999999999999</v>
      </c>
      <c r="AW184" s="63">
        <v>0.16439999999999999</v>
      </c>
      <c r="AX184" s="63">
        <v>0.16439999999999999</v>
      </c>
      <c r="AY184" s="63">
        <v>0.16439999999999999</v>
      </c>
      <c r="AZ184" s="63">
        <v>0.16439999999999999</v>
      </c>
      <c r="BA184" s="63">
        <v>0.16439999999999999</v>
      </c>
      <c r="BB184" s="63">
        <v>0.16439999999999999</v>
      </c>
      <c r="BC184" s="63">
        <v>0.16439999999999999</v>
      </c>
      <c r="BD184" s="63">
        <v>0.16439999999999999</v>
      </c>
      <c r="BE184" s="63">
        <v>0.16439999999999999</v>
      </c>
      <c r="BF184" s="63">
        <v>0.16439999999999999</v>
      </c>
      <c r="BG184" s="63">
        <v>0.16439999999999999</v>
      </c>
      <c r="BH184" s="63">
        <v>0.16439999999999999</v>
      </c>
      <c r="BI184" s="63">
        <v>0.16439999999999999</v>
      </c>
      <c r="BJ184" s="63">
        <v>0.16439999999999999</v>
      </c>
      <c r="BK184" s="63">
        <v>0.16439999999999999</v>
      </c>
      <c r="BL184" s="63">
        <v>0.16439999999999999</v>
      </c>
      <c r="BM184" s="63">
        <v>0.16439999999999999</v>
      </c>
      <c r="BN184" s="63">
        <v>0.16439999999999999</v>
      </c>
      <c r="BO184" s="63">
        <v>0.16439999999999999</v>
      </c>
      <c r="BP184" s="63">
        <v>0.16439999999999999</v>
      </c>
      <c r="BQ184" s="63">
        <v>0.16439999999999999</v>
      </c>
      <c r="BR184" s="63">
        <v>0.16439999999999999</v>
      </c>
      <c r="BS184" s="63">
        <v>0.16439999999999999</v>
      </c>
      <c r="BT184" s="39"/>
      <c r="BU184" s="39"/>
      <c r="BV184" s="39"/>
      <c r="BW184" s="39"/>
    </row>
    <row r="185" spans="2:75" ht="12.75" customHeight="1" outlineLevel="1" x14ac:dyDescent="0.3">
      <c r="B185" s="1">
        <v>171</v>
      </c>
      <c r="C185" s="32"/>
      <c r="D185" s="32"/>
      <c r="E185" s="32" t="s">
        <v>183</v>
      </c>
      <c r="F185" s="94"/>
      <c r="G185" s="95">
        <f t="shared" si="53"/>
        <v>63422.311800000003</v>
      </c>
      <c r="H185" s="94">
        <f t="shared" ref="H185:N185" si="56">G185</f>
        <v>63422.311800000003</v>
      </c>
      <c r="I185" s="94">
        <f t="shared" si="56"/>
        <v>63422.311800000003</v>
      </c>
      <c r="J185" s="94">
        <f t="shared" si="56"/>
        <v>63422.311800000003</v>
      </c>
      <c r="K185" s="94">
        <f t="shared" si="56"/>
        <v>63422.311800000003</v>
      </c>
      <c r="L185" s="94">
        <f t="shared" si="56"/>
        <v>63422.311800000003</v>
      </c>
      <c r="M185" s="94">
        <f t="shared" si="56"/>
        <v>63422.311800000003</v>
      </c>
      <c r="N185" s="94">
        <f t="shared" si="56"/>
        <v>63422.311800000003</v>
      </c>
      <c r="O185" s="96"/>
      <c r="P185" s="30">
        <v>183</v>
      </c>
      <c r="Q185" s="6"/>
      <c r="R185" s="63">
        <v>63422.311800000003</v>
      </c>
      <c r="S185" s="63">
        <v>63422.311800000003</v>
      </c>
      <c r="T185" s="63">
        <v>63422.311800000003</v>
      </c>
      <c r="U185" s="63">
        <v>63422.311800000003</v>
      </c>
      <c r="V185" s="63">
        <v>63422.311800000003</v>
      </c>
      <c r="W185" s="63">
        <v>63422.311800000003</v>
      </c>
      <c r="X185" s="63">
        <v>63422.311800000003</v>
      </c>
      <c r="Y185" s="63">
        <v>63422.311800000003</v>
      </c>
      <c r="Z185" s="63">
        <v>63422.311800000003</v>
      </c>
      <c r="AA185" s="63">
        <v>63422.311800000003</v>
      </c>
      <c r="AB185" s="63">
        <v>63422.311800000003</v>
      </c>
      <c r="AC185" s="63">
        <v>63422.311800000003</v>
      </c>
      <c r="AD185" s="63">
        <v>63422.311800000003</v>
      </c>
      <c r="AE185" s="63">
        <v>63422.311800000003</v>
      </c>
      <c r="AF185" s="63">
        <v>63422.311800000003</v>
      </c>
      <c r="AG185" s="63">
        <v>63422.311800000003</v>
      </c>
      <c r="AH185" s="63">
        <v>63422.311800000003</v>
      </c>
      <c r="AI185" s="63">
        <v>63422.311800000003</v>
      </c>
      <c r="AJ185" s="63">
        <v>63422.311800000003</v>
      </c>
      <c r="AK185" s="63">
        <v>63422.311800000003</v>
      </c>
      <c r="AL185" s="63">
        <v>63422.311800000003</v>
      </c>
      <c r="AM185" s="63">
        <v>63422.311800000003</v>
      </c>
      <c r="AN185" s="63">
        <v>63422.311800000003</v>
      </c>
      <c r="AO185" s="63">
        <v>63422.311800000003</v>
      </c>
      <c r="AP185" s="63">
        <v>63422.311800000003</v>
      </c>
      <c r="AQ185" s="63">
        <v>63422.311800000003</v>
      </c>
      <c r="AR185" s="63">
        <v>63422.311800000003</v>
      </c>
      <c r="AS185" s="63">
        <v>63422.311800000003</v>
      </c>
      <c r="AT185" s="63">
        <v>63422.311800000003</v>
      </c>
      <c r="AU185" s="63">
        <v>63422.311800000003</v>
      </c>
      <c r="AV185" s="63">
        <v>63422.311800000003</v>
      </c>
      <c r="AW185" s="63">
        <v>63422.311800000003</v>
      </c>
      <c r="AX185" s="63">
        <v>63422.311800000003</v>
      </c>
      <c r="AY185" s="63">
        <v>63422.311800000003</v>
      </c>
      <c r="AZ185" s="63">
        <v>63422.311800000003</v>
      </c>
      <c r="BA185" s="63">
        <v>63422.311800000003</v>
      </c>
      <c r="BB185" s="63">
        <v>63422.311800000003</v>
      </c>
      <c r="BC185" s="63">
        <v>63422.311800000003</v>
      </c>
      <c r="BD185" s="63">
        <v>63422.311800000003</v>
      </c>
      <c r="BE185" s="63">
        <v>63422.311800000003</v>
      </c>
      <c r="BF185" s="63">
        <v>63422.311800000003</v>
      </c>
      <c r="BG185" s="63">
        <v>63422.311800000003</v>
      </c>
      <c r="BH185" s="63">
        <v>63422.311800000003</v>
      </c>
      <c r="BI185" s="63">
        <v>63422.311800000003</v>
      </c>
      <c r="BJ185" s="63">
        <v>63422.311800000003</v>
      </c>
      <c r="BK185" s="63">
        <v>63422.311800000003</v>
      </c>
      <c r="BL185" s="63">
        <v>63422.311800000003</v>
      </c>
      <c r="BM185" s="63">
        <v>63422.311800000003</v>
      </c>
      <c r="BN185" s="63">
        <v>63422.311800000003</v>
      </c>
      <c r="BO185" s="63">
        <v>63422.311800000003</v>
      </c>
      <c r="BP185" s="63">
        <v>63422.311800000003</v>
      </c>
      <c r="BQ185" s="63">
        <v>63422.311800000003</v>
      </c>
      <c r="BR185" s="63">
        <v>63422.311800000003</v>
      </c>
      <c r="BS185" s="63">
        <v>63422.311800000003</v>
      </c>
      <c r="BT185" s="39"/>
      <c r="BU185" s="39"/>
      <c r="BV185" s="39"/>
      <c r="BW185" s="39"/>
    </row>
    <row r="186" spans="2:75" ht="12.75" customHeight="1" outlineLevel="1" x14ac:dyDescent="0.3">
      <c r="B186" s="1">
        <v>172</v>
      </c>
      <c r="C186" s="32"/>
      <c r="D186" s="32"/>
      <c r="E186" s="32" t="s">
        <v>184</v>
      </c>
      <c r="F186" s="94"/>
      <c r="G186" s="95">
        <f t="shared" si="53"/>
        <v>345129.01459999999</v>
      </c>
      <c r="H186" s="94">
        <f t="shared" ref="H186:N186" si="57">G186</f>
        <v>345129.01459999999</v>
      </c>
      <c r="I186" s="94">
        <f t="shared" si="57"/>
        <v>345129.01459999999</v>
      </c>
      <c r="J186" s="94">
        <f t="shared" si="57"/>
        <v>345129.01459999999</v>
      </c>
      <c r="K186" s="94">
        <f t="shared" si="57"/>
        <v>345129.01459999999</v>
      </c>
      <c r="L186" s="94">
        <f t="shared" si="57"/>
        <v>345129.01459999999</v>
      </c>
      <c r="M186" s="94">
        <f t="shared" si="57"/>
        <v>345129.01459999999</v>
      </c>
      <c r="N186" s="94">
        <f t="shared" si="57"/>
        <v>345129.01459999999</v>
      </c>
      <c r="O186" s="96"/>
      <c r="P186" s="30">
        <v>184</v>
      </c>
      <c r="Q186" s="6"/>
      <c r="R186" s="32">
        <v>345129.01459999999</v>
      </c>
      <c r="S186" s="32">
        <v>345129.01459999999</v>
      </c>
      <c r="T186" s="32">
        <v>345129.01459999999</v>
      </c>
      <c r="U186" s="32">
        <v>345129.01459999999</v>
      </c>
      <c r="V186" s="32">
        <v>345129.01459999999</v>
      </c>
      <c r="W186" s="32">
        <v>345129.01459999999</v>
      </c>
      <c r="X186" s="32">
        <v>345129.01459999999</v>
      </c>
      <c r="Y186" s="32">
        <v>345129.01459999999</v>
      </c>
      <c r="Z186" s="32">
        <v>345129.01459999999</v>
      </c>
      <c r="AA186" s="32">
        <v>345129.01459999999</v>
      </c>
      <c r="AB186" s="32">
        <v>345129.01459999999</v>
      </c>
      <c r="AC186" s="32">
        <v>345129.01459999999</v>
      </c>
      <c r="AD186" s="32">
        <v>345129.01459999999</v>
      </c>
      <c r="AE186" s="32">
        <v>345129.01459999999</v>
      </c>
      <c r="AF186" s="32">
        <v>345129.01459999999</v>
      </c>
      <c r="AG186" s="32">
        <v>345129.01459999999</v>
      </c>
      <c r="AH186" s="32">
        <v>345129.01459999999</v>
      </c>
      <c r="AI186" s="32">
        <v>345129.01459999999</v>
      </c>
      <c r="AJ186" s="32">
        <v>345129.01459999999</v>
      </c>
      <c r="AK186" s="32">
        <v>345129.01459999999</v>
      </c>
      <c r="AL186" s="32">
        <v>345129.01459999999</v>
      </c>
      <c r="AM186" s="32">
        <v>345129.01459999999</v>
      </c>
      <c r="AN186" s="32">
        <v>345129.01459999999</v>
      </c>
      <c r="AO186" s="32">
        <v>345129.01459999999</v>
      </c>
      <c r="AP186" s="32">
        <v>345129.01459999999</v>
      </c>
      <c r="AQ186" s="32">
        <v>345129.01459999999</v>
      </c>
      <c r="AR186" s="32">
        <v>345129.01459999999</v>
      </c>
      <c r="AS186" s="32">
        <v>345129.01459999999</v>
      </c>
      <c r="AT186" s="32">
        <v>345129.01459999999</v>
      </c>
      <c r="AU186" s="32">
        <v>345129.01459999999</v>
      </c>
      <c r="AV186" s="32">
        <v>345129.01459999999</v>
      </c>
      <c r="AW186" s="32">
        <v>345129.01459999999</v>
      </c>
      <c r="AX186" s="32">
        <v>345129.01459999999</v>
      </c>
      <c r="AY186" s="32">
        <v>345129.01459999999</v>
      </c>
      <c r="AZ186" s="32">
        <v>345129.01459999999</v>
      </c>
      <c r="BA186" s="32">
        <v>345129.01459999999</v>
      </c>
      <c r="BB186" s="32">
        <v>345129.01459999999</v>
      </c>
      <c r="BC186" s="32">
        <v>345129.01459999999</v>
      </c>
      <c r="BD186" s="32">
        <v>345129.01459999999</v>
      </c>
      <c r="BE186" s="32">
        <v>345129.01459999999</v>
      </c>
      <c r="BF186" s="32">
        <v>345129.01459999999</v>
      </c>
      <c r="BG186" s="32">
        <v>345129.01459999999</v>
      </c>
      <c r="BH186" s="32">
        <v>345129.01459999999</v>
      </c>
      <c r="BI186" s="32">
        <v>345129.01459999999</v>
      </c>
      <c r="BJ186" s="32">
        <v>345129.01459999999</v>
      </c>
      <c r="BK186" s="32">
        <v>345129.01459999999</v>
      </c>
      <c r="BL186" s="32">
        <v>345129.01459999999</v>
      </c>
      <c r="BM186" s="32">
        <v>345129.01459999999</v>
      </c>
      <c r="BN186" s="32">
        <v>345129.01459999999</v>
      </c>
      <c r="BO186" s="32">
        <v>345129.01459999999</v>
      </c>
      <c r="BP186" s="32">
        <v>345129.01459999999</v>
      </c>
      <c r="BQ186" s="32">
        <v>345129.01459999999</v>
      </c>
      <c r="BR186" s="32">
        <v>345129.01459999999</v>
      </c>
      <c r="BS186" s="32">
        <v>345129.01459999999</v>
      </c>
      <c r="BT186" s="39"/>
      <c r="BU186" s="39"/>
      <c r="BV186" s="39"/>
      <c r="BW186" s="39"/>
    </row>
    <row r="187" spans="2:75" ht="12.75" customHeight="1" outlineLevel="1" x14ac:dyDescent="0.3">
      <c r="B187" s="1">
        <v>173</v>
      </c>
      <c r="C187" s="32"/>
      <c r="D187" s="32"/>
      <c r="E187" s="32" t="s">
        <v>201</v>
      </c>
      <c r="F187" s="32"/>
      <c r="G187" s="64">
        <f t="shared" si="53"/>
        <v>1630327994.0632999</v>
      </c>
      <c r="H187" s="32">
        <f t="shared" ref="H187:N187" si="58">G187</f>
        <v>1630327994.0632999</v>
      </c>
      <c r="I187" s="32">
        <f t="shared" si="58"/>
        <v>1630327994.0632999</v>
      </c>
      <c r="J187" s="32">
        <f t="shared" si="58"/>
        <v>1630327994.0632999</v>
      </c>
      <c r="K187" s="32">
        <f t="shared" si="58"/>
        <v>1630327994.0632999</v>
      </c>
      <c r="L187" s="32">
        <f t="shared" si="58"/>
        <v>1630327994.0632999</v>
      </c>
      <c r="M187" s="32">
        <f t="shared" si="58"/>
        <v>1630327994.0632999</v>
      </c>
      <c r="N187" s="32">
        <f t="shared" si="58"/>
        <v>1630327994.0632999</v>
      </c>
      <c r="O187" s="35"/>
      <c r="P187" s="30">
        <v>185</v>
      </c>
      <c r="Q187" s="6"/>
      <c r="R187" s="32">
        <v>1630327994.0632999</v>
      </c>
      <c r="S187" s="32">
        <v>1630327994.0632999</v>
      </c>
      <c r="T187" s="32">
        <v>1630327994.0632999</v>
      </c>
      <c r="U187" s="32">
        <v>1630327994.0632999</v>
      </c>
      <c r="V187" s="32">
        <v>1630327994.0632999</v>
      </c>
      <c r="W187" s="32">
        <v>1630327994.0632999</v>
      </c>
      <c r="X187" s="32">
        <v>1630327994.0632999</v>
      </c>
      <c r="Y187" s="32">
        <v>1630327994.0632999</v>
      </c>
      <c r="Z187" s="32">
        <v>1630327994.0632999</v>
      </c>
      <c r="AA187" s="32">
        <v>1630327994.0632999</v>
      </c>
      <c r="AB187" s="32">
        <v>1630327994.0632999</v>
      </c>
      <c r="AC187" s="32">
        <v>1630327994.0632999</v>
      </c>
      <c r="AD187" s="32">
        <v>1630327994.0632999</v>
      </c>
      <c r="AE187" s="32">
        <v>1630327994.0632999</v>
      </c>
      <c r="AF187" s="32">
        <v>1630327994.0632999</v>
      </c>
      <c r="AG187" s="32">
        <v>1630327994.0632999</v>
      </c>
      <c r="AH187" s="32">
        <v>1630327994.0632999</v>
      </c>
      <c r="AI187" s="32">
        <v>1630327994.0632999</v>
      </c>
      <c r="AJ187" s="32">
        <v>1630327994.0632999</v>
      </c>
      <c r="AK187" s="32">
        <v>1630327994.0632999</v>
      </c>
      <c r="AL187" s="32">
        <v>1630327994.0632999</v>
      </c>
      <c r="AM187" s="32">
        <v>1630327994.0632999</v>
      </c>
      <c r="AN187" s="32">
        <v>1630327994.0632999</v>
      </c>
      <c r="AO187" s="32">
        <v>1630327994.0632999</v>
      </c>
      <c r="AP187" s="32">
        <v>1630327994.0632999</v>
      </c>
      <c r="AQ187" s="32">
        <v>1630327994.0632999</v>
      </c>
      <c r="AR187" s="32">
        <v>1630327994.0632999</v>
      </c>
      <c r="AS187" s="32">
        <v>1630327994.0632999</v>
      </c>
      <c r="AT187" s="32">
        <v>1630327994.0632999</v>
      </c>
      <c r="AU187" s="32">
        <v>1630327994.0632999</v>
      </c>
      <c r="AV187" s="32">
        <v>1630327994.0632999</v>
      </c>
      <c r="AW187" s="32">
        <v>1630327994.0632999</v>
      </c>
      <c r="AX187" s="32">
        <v>1630327994.0632999</v>
      </c>
      <c r="AY187" s="32">
        <v>1630327994.0632999</v>
      </c>
      <c r="AZ187" s="32">
        <v>1630327994.0632999</v>
      </c>
      <c r="BA187" s="32">
        <v>1630327994.0632999</v>
      </c>
      <c r="BB187" s="32">
        <v>1630327994.0632999</v>
      </c>
      <c r="BC187" s="32">
        <v>1630327994.0632999</v>
      </c>
      <c r="BD187" s="32">
        <v>1630327994.0632999</v>
      </c>
      <c r="BE187" s="32">
        <v>1630327994.0632999</v>
      </c>
      <c r="BF187" s="32">
        <v>1630327994.0632999</v>
      </c>
      <c r="BG187" s="32">
        <v>1630327994.0632999</v>
      </c>
      <c r="BH187" s="32">
        <v>1630327994.0632999</v>
      </c>
      <c r="BI187" s="32">
        <v>1630327994.0632999</v>
      </c>
      <c r="BJ187" s="32">
        <v>1630327994.0632999</v>
      </c>
      <c r="BK187" s="32">
        <v>1630327994.0632999</v>
      </c>
      <c r="BL187" s="32">
        <v>1630327994.0632999</v>
      </c>
      <c r="BM187" s="32">
        <v>1630327994.0632999</v>
      </c>
      <c r="BN187" s="32">
        <v>1630327994.0632999</v>
      </c>
      <c r="BO187" s="32">
        <v>1630327994.0632999</v>
      </c>
      <c r="BP187" s="32">
        <v>1630327994.0632999</v>
      </c>
      <c r="BQ187" s="32">
        <v>1630327994.0632999</v>
      </c>
      <c r="BR187" s="32">
        <v>1630327994.0632999</v>
      </c>
      <c r="BS187" s="32">
        <v>1630327994.0632999</v>
      </c>
      <c r="BT187" s="39"/>
      <c r="BU187" s="39"/>
      <c r="BV187" s="39"/>
      <c r="BW187" s="39"/>
    </row>
    <row r="188" spans="2:75" ht="12.75" customHeight="1" outlineLevel="1" x14ac:dyDescent="0.3">
      <c r="B188" s="1">
        <v>174</v>
      </c>
      <c r="C188" s="63"/>
      <c r="D188" s="63"/>
      <c r="E188" s="63" t="s">
        <v>190</v>
      </c>
      <c r="F188" s="94"/>
      <c r="G188" s="95">
        <f t="shared" si="53"/>
        <v>1</v>
      </c>
      <c r="H188" s="94">
        <f t="shared" ref="H188:N188" si="59">G188</f>
        <v>1</v>
      </c>
      <c r="I188" s="94">
        <f t="shared" si="59"/>
        <v>1</v>
      </c>
      <c r="J188" s="94">
        <f t="shared" si="59"/>
        <v>1</v>
      </c>
      <c r="K188" s="94">
        <f t="shared" si="59"/>
        <v>1</v>
      </c>
      <c r="L188" s="94">
        <f t="shared" si="59"/>
        <v>1</v>
      </c>
      <c r="M188" s="94">
        <f t="shared" si="59"/>
        <v>1</v>
      </c>
      <c r="N188" s="94">
        <f t="shared" si="59"/>
        <v>1</v>
      </c>
      <c r="O188" s="96"/>
      <c r="P188" s="30">
        <v>186</v>
      </c>
      <c r="Q188" s="6"/>
      <c r="R188" s="63">
        <v>1</v>
      </c>
      <c r="S188" s="63">
        <v>1</v>
      </c>
      <c r="T188" s="63">
        <v>1</v>
      </c>
      <c r="U188" s="63">
        <v>1</v>
      </c>
      <c r="V188" s="63">
        <v>1</v>
      </c>
      <c r="W188" s="63">
        <v>1</v>
      </c>
      <c r="X188" s="63">
        <v>1</v>
      </c>
      <c r="Y188" s="63">
        <v>1</v>
      </c>
      <c r="Z188" s="63">
        <v>1</v>
      </c>
      <c r="AA188" s="63">
        <v>1</v>
      </c>
      <c r="AB188" s="63">
        <v>1</v>
      </c>
      <c r="AC188" s="63">
        <v>1</v>
      </c>
      <c r="AD188" s="63">
        <v>1</v>
      </c>
      <c r="AE188" s="63">
        <v>1</v>
      </c>
      <c r="AF188" s="63">
        <v>1</v>
      </c>
      <c r="AG188" s="63">
        <v>1</v>
      </c>
      <c r="AH188" s="63">
        <v>1</v>
      </c>
      <c r="AI188" s="63">
        <v>1</v>
      </c>
      <c r="AJ188" s="63">
        <v>1</v>
      </c>
      <c r="AK188" s="63">
        <v>1</v>
      </c>
      <c r="AL188" s="63">
        <v>1</v>
      </c>
      <c r="AM188" s="63">
        <v>1</v>
      </c>
      <c r="AN188" s="63">
        <v>1</v>
      </c>
      <c r="AO188" s="63">
        <v>1</v>
      </c>
      <c r="AP188" s="63">
        <v>1</v>
      </c>
      <c r="AQ188" s="63">
        <v>1</v>
      </c>
      <c r="AR188" s="63">
        <v>1</v>
      </c>
      <c r="AS188" s="63">
        <v>1</v>
      </c>
      <c r="AT188" s="63">
        <v>1</v>
      </c>
      <c r="AU188" s="63">
        <v>1</v>
      </c>
      <c r="AV188" s="63">
        <v>1</v>
      </c>
      <c r="AW188" s="63">
        <v>1</v>
      </c>
      <c r="AX188" s="63">
        <v>1</v>
      </c>
      <c r="AY188" s="63">
        <v>1</v>
      </c>
      <c r="AZ188" s="63">
        <v>1</v>
      </c>
      <c r="BA188" s="63">
        <v>1</v>
      </c>
      <c r="BB188" s="63">
        <v>1</v>
      </c>
      <c r="BC188" s="63">
        <v>1</v>
      </c>
      <c r="BD188" s="63">
        <v>1</v>
      </c>
      <c r="BE188" s="63">
        <v>1</v>
      </c>
      <c r="BF188" s="63">
        <v>1</v>
      </c>
      <c r="BG188" s="63">
        <v>1</v>
      </c>
      <c r="BH188" s="63">
        <v>1</v>
      </c>
      <c r="BI188" s="63">
        <v>1</v>
      </c>
      <c r="BJ188" s="63">
        <v>1</v>
      </c>
      <c r="BK188" s="63">
        <v>1</v>
      </c>
      <c r="BL188" s="63">
        <v>1</v>
      </c>
      <c r="BM188" s="63">
        <v>1</v>
      </c>
      <c r="BN188" s="63">
        <v>1</v>
      </c>
      <c r="BO188" s="63">
        <v>1</v>
      </c>
      <c r="BP188" s="63">
        <v>1</v>
      </c>
      <c r="BQ188" s="63">
        <v>1</v>
      </c>
      <c r="BR188" s="63">
        <v>1</v>
      </c>
      <c r="BS188" s="63">
        <v>1</v>
      </c>
      <c r="BT188" s="39"/>
      <c r="BU188" s="39"/>
      <c r="BV188" s="39"/>
      <c r="BW188" s="39"/>
    </row>
    <row r="189" spans="2:75" ht="12.75" customHeight="1" outlineLevel="1" x14ac:dyDescent="0.3">
      <c r="B189" s="1">
        <v>175</v>
      </c>
      <c r="C189" s="63"/>
      <c r="D189" s="63"/>
      <c r="E189" s="63" t="s">
        <v>191</v>
      </c>
      <c r="F189" s="94"/>
      <c r="G189" s="95">
        <f t="shared" si="53"/>
        <v>1</v>
      </c>
      <c r="H189" s="94">
        <f t="shared" ref="H189:N189" si="60">G189</f>
        <v>1</v>
      </c>
      <c r="I189" s="94">
        <f t="shared" si="60"/>
        <v>1</v>
      </c>
      <c r="J189" s="94">
        <f t="shared" si="60"/>
        <v>1</v>
      </c>
      <c r="K189" s="94">
        <f t="shared" si="60"/>
        <v>1</v>
      </c>
      <c r="L189" s="94">
        <f t="shared" si="60"/>
        <v>1</v>
      </c>
      <c r="M189" s="94">
        <f t="shared" si="60"/>
        <v>1</v>
      </c>
      <c r="N189" s="94">
        <f t="shared" si="60"/>
        <v>1</v>
      </c>
      <c r="O189" s="96"/>
      <c r="P189" s="30">
        <v>187</v>
      </c>
      <c r="Q189" s="6"/>
      <c r="R189" s="63">
        <v>1</v>
      </c>
      <c r="S189" s="63">
        <v>1</v>
      </c>
      <c r="T189" s="63">
        <v>1</v>
      </c>
      <c r="U189" s="63">
        <v>1</v>
      </c>
      <c r="V189" s="63">
        <v>1</v>
      </c>
      <c r="W189" s="63">
        <v>1</v>
      </c>
      <c r="X189" s="63">
        <v>1</v>
      </c>
      <c r="Y189" s="63">
        <v>1</v>
      </c>
      <c r="Z189" s="63">
        <v>1</v>
      </c>
      <c r="AA189" s="63">
        <v>1</v>
      </c>
      <c r="AB189" s="63">
        <v>1</v>
      </c>
      <c r="AC189" s="63">
        <v>1</v>
      </c>
      <c r="AD189" s="63">
        <v>1</v>
      </c>
      <c r="AE189" s="63">
        <v>1</v>
      </c>
      <c r="AF189" s="63">
        <v>1</v>
      </c>
      <c r="AG189" s="63">
        <v>1</v>
      </c>
      <c r="AH189" s="63">
        <v>1</v>
      </c>
      <c r="AI189" s="63">
        <v>1</v>
      </c>
      <c r="AJ189" s="63">
        <v>1</v>
      </c>
      <c r="AK189" s="63">
        <v>1</v>
      </c>
      <c r="AL189" s="63">
        <v>1</v>
      </c>
      <c r="AM189" s="63">
        <v>1</v>
      </c>
      <c r="AN189" s="63">
        <v>1</v>
      </c>
      <c r="AO189" s="63">
        <v>1</v>
      </c>
      <c r="AP189" s="63">
        <v>1</v>
      </c>
      <c r="AQ189" s="63">
        <v>1</v>
      </c>
      <c r="AR189" s="63">
        <v>1</v>
      </c>
      <c r="AS189" s="63">
        <v>1</v>
      </c>
      <c r="AT189" s="63">
        <v>1</v>
      </c>
      <c r="AU189" s="63">
        <v>1</v>
      </c>
      <c r="AV189" s="63">
        <v>1</v>
      </c>
      <c r="AW189" s="63">
        <v>1</v>
      </c>
      <c r="AX189" s="63">
        <v>1</v>
      </c>
      <c r="AY189" s="63">
        <v>1</v>
      </c>
      <c r="AZ189" s="63">
        <v>1</v>
      </c>
      <c r="BA189" s="63">
        <v>1</v>
      </c>
      <c r="BB189" s="63">
        <v>1</v>
      </c>
      <c r="BC189" s="63">
        <v>1</v>
      </c>
      <c r="BD189" s="63">
        <v>1</v>
      </c>
      <c r="BE189" s="63">
        <v>1</v>
      </c>
      <c r="BF189" s="63">
        <v>1</v>
      </c>
      <c r="BG189" s="63">
        <v>1</v>
      </c>
      <c r="BH189" s="63">
        <v>1</v>
      </c>
      <c r="BI189" s="63">
        <v>1</v>
      </c>
      <c r="BJ189" s="63">
        <v>1</v>
      </c>
      <c r="BK189" s="63">
        <v>1</v>
      </c>
      <c r="BL189" s="63">
        <v>1</v>
      </c>
      <c r="BM189" s="63">
        <v>1</v>
      </c>
      <c r="BN189" s="63">
        <v>1</v>
      </c>
      <c r="BO189" s="63">
        <v>1</v>
      </c>
      <c r="BP189" s="63">
        <v>1</v>
      </c>
      <c r="BQ189" s="63">
        <v>1</v>
      </c>
      <c r="BR189" s="63">
        <v>1</v>
      </c>
      <c r="BS189" s="63">
        <v>1</v>
      </c>
      <c r="BT189" s="39"/>
      <c r="BU189" s="39"/>
      <c r="BV189" s="39"/>
      <c r="BW189" s="39"/>
    </row>
    <row r="190" spans="2:75" ht="12.75" customHeight="1" outlineLevel="1" x14ac:dyDescent="0.3">
      <c r="B190" s="1">
        <v>176</v>
      </c>
      <c r="C190" s="63"/>
      <c r="D190" s="63"/>
      <c r="E190" s="63" t="s">
        <v>192</v>
      </c>
      <c r="F190" s="94"/>
      <c r="G190" s="95">
        <f t="shared" si="53"/>
        <v>1</v>
      </c>
      <c r="H190" s="94">
        <f t="shared" ref="H190:N190" si="61">G190</f>
        <v>1</v>
      </c>
      <c r="I190" s="94">
        <f t="shared" si="61"/>
        <v>1</v>
      </c>
      <c r="J190" s="94">
        <f t="shared" si="61"/>
        <v>1</v>
      </c>
      <c r="K190" s="94">
        <f t="shared" si="61"/>
        <v>1</v>
      </c>
      <c r="L190" s="94">
        <f t="shared" si="61"/>
        <v>1</v>
      </c>
      <c r="M190" s="94">
        <f t="shared" si="61"/>
        <v>1</v>
      </c>
      <c r="N190" s="94">
        <f t="shared" si="61"/>
        <v>1</v>
      </c>
      <c r="O190" s="96"/>
      <c r="P190" s="30">
        <v>188</v>
      </c>
      <c r="Q190" s="6"/>
      <c r="R190" s="63">
        <v>1</v>
      </c>
      <c r="S190" s="63">
        <v>1</v>
      </c>
      <c r="T190" s="63">
        <v>1</v>
      </c>
      <c r="U190" s="63">
        <v>1</v>
      </c>
      <c r="V190" s="63">
        <v>1</v>
      </c>
      <c r="W190" s="63">
        <v>1</v>
      </c>
      <c r="X190" s="63">
        <v>1</v>
      </c>
      <c r="Y190" s="63">
        <v>1</v>
      </c>
      <c r="Z190" s="63">
        <v>1</v>
      </c>
      <c r="AA190" s="63">
        <v>1</v>
      </c>
      <c r="AB190" s="63">
        <v>1</v>
      </c>
      <c r="AC190" s="63">
        <v>1</v>
      </c>
      <c r="AD190" s="63">
        <v>1</v>
      </c>
      <c r="AE190" s="63">
        <v>1</v>
      </c>
      <c r="AF190" s="63">
        <v>1</v>
      </c>
      <c r="AG190" s="63">
        <v>1</v>
      </c>
      <c r="AH190" s="63">
        <v>1</v>
      </c>
      <c r="AI190" s="63">
        <v>1</v>
      </c>
      <c r="AJ190" s="63">
        <v>1</v>
      </c>
      <c r="AK190" s="63">
        <v>1</v>
      </c>
      <c r="AL190" s="63">
        <v>1</v>
      </c>
      <c r="AM190" s="63">
        <v>1</v>
      </c>
      <c r="AN190" s="63">
        <v>1</v>
      </c>
      <c r="AO190" s="63">
        <v>1</v>
      </c>
      <c r="AP190" s="63">
        <v>1</v>
      </c>
      <c r="AQ190" s="63">
        <v>1</v>
      </c>
      <c r="AR190" s="63">
        <v>1</v>
      </c>
      <c r="AS190" s="63">
        <v>1</v>
      </c>
      <c r="AT190" s="63">
        <v>1</v>
      </c>
      <c r="AU190" s="63">
        <v>1</v>
      </c>
      <c r="AV190" s="63">
        <v>1</v>
      </c>
      <c r="AW190" s="63">
        <v>1</v>
      </c>
      <c r="AX190" s="63">
        <v>1</v>
      </c>
      <c r="AY190" s="63">
        <v>1</v>
      </c>
      <c r="AZ190" s="63">
        <v>1</v>
      </c>
      <c r="BA190" s="63">
        <v>1</v>
      </c>
      <c r="BB190" s="63">
        <v>1</v>
      </c>
      <c r="BC190" s="63">
        <v>1</v>
      </c>
      <c r="BD190" s="63">
        <v>1</v>
      </c>
      <c r="BE190" s="63">
        <v>1</v>
      </c>
      <c r="BF190" s="63">
        <v>1</v>
      </c>
      <c r="BG190" s="63">
        <v>1</v>
      </c>
      <c r="BH190" s="63">
        <v>1</v>
      </c>
      <c r="BI190" s="63">
        <v>1</v>
      </c>
      <c r="BJ190" s="63">
        <v>1</v>
      </c>
      <c r="BK190" s="63">
        <v>1</v>
      </c>
      <c r="BL190" s="63">
        <v>1</v>
      </c>
      <c r="BM190" s="63">
        <v>1</v>
      </c>
      <c r="BN190" s="63">
        <v>1</v>
      </c>
      <c r="BO190" s="63">
        <v>1</v>
      </c>
      <c r="BP190" s="63">
        <v>1</v>
      </c>
      <c r="BQ190" s="63">
        <v>1</v>
      </c>
      <c r="BR190" s="63">
        <v>1</v>
      </c>
      <c r="BS190" s="63">
        <v>1</v>
      </c>
      <c r="BT190" s="39"/>
      <c r="BU190" s="39"/>
      <c r="BV190" s="39"/>
      <c r="BW190" s="39"/>
    </row>
    <row r="191" spans="2:75" ht="12.75" customHeight="1" outlineLevel="1" x14ac:dyDescent="0.3">
      <c r="B191" s="1">
        <v>177</v>
      </c>
      <c r="C191" s="63"/>
      <c r="D191" s="63"/>
      <c r="E191" s="63" t="s">
        <v>193</v>
      </c>
      <c r="F191" s="94"/>
      <c r="G191" s="95">
        <f t="shared" si="53"/>
        <v>1</v>
      </c>
      <c r="H191" s="94">
        <f t="shared" ref="H191:N191" si="62">G191</f>
        <v>1</v>
      </c>
      <c r="I191" s="94">
        <f t="shared" si="62"/>
        <v>1</v>
      </c>
      <c r="J191" s="94">
        <f t="shared" si="62"/>
        <v>1</v>
      </c>
      <c r="K191" s="94">
        <f t="shared" si="62"/>
        <v>1</v>
      </c>
      <c r="L191" s="94">
        <f t="shared" si="62"/>
        <v>1</v>
      </c>
      <c r="M191" s="94">
        <f t="shared" si="62"/>
        <v>1</v>
      </c>
      <c r="N191" s="94">
        <f t="shared" si="62"/>
        <v>1</v>
      </c>
      <c r="O191" s="96"/>
      <c r="P191" s="30">
        <v>189</v>
      </c>
      <c r="Q191" s="6"/>
      <c r="R191" s="63">
        <v>1</v>
      </c>
      <c r="S191" s="63">
        <v>1</v>
      </c>
      <c r="T191" s="63">
        <v>1</v>
      </c>
      <c r="U191" s="63">
        <v>1</v>
      </c>
      <c r="V191" s="63">
        <v>1</v>
      </c>
      <c r="W191" s="63">
        <v>1</v>
      </c>
      <c r="X191" s="63">
        <v>1</v>
      </c>
      <c r="Y191" s="63">
        <v>1</v>
      </c>
      <c r="Z191" s="63">
        <v>1</v>
      </c>
      <c r="AA191" s="63">
        <v>1</v>
      </c>
      <c r="AB191" s="63">
        <v>1</v>
      </c>
      <c r="AC191" s="63">
        <v>1</v>
      </c>
      <c r="AD191" s="63">
        <v>1</v>
      </c>
      <c r="AE191" s="63">
        <v>1</v>
      </c>
      <c r="AF191" s="63">
        <v>1</v>
      </c>
      <c r="AG191" s="63">
        <v>1</v>
      </c>
      <c r="AH191" s="63">
        <v>1</v>
      </c>
      <c r="AI191" s="63">
        <v>1</v>
      </c>
      <c r="AJ191" s="63">
        <v>1</v>
      </c>
      <c r="AK191" s="63">
        <v>1</v>
      </c>
      <c r="AL191" s="63">
        <v>1</v>
      </c>
      <c r="AM191" s="63">
        <v>1</v>
      </c>
      <c r="AN191" s="63">
        <v>1</v>
      </c>
      <c r="AO191" s="63">
        <v>1</v>
      </c>
      <c r="AP191" s="63">
        <v>1</v>
      </c>
      <c r="AQ191" s="63">
        <v>1</v>
      </c>
      <c r="AR191" s="63">
        <v>1</v>
      </c>
      <c r="AS191" s="63">
        <v>1</v>
      </c>
      <c r="AT191" s="63">
        <v>1</v>
      </c>
      <c r="AU191" s="63">
        <v>1</v>
      </c>
      <c r="AV191" s="63">
        <v>1</v>
      </c>
      <c r="AW191" s="63">
        <v>1</v>
      </c>
      <c r="AX191" s="63">
        <v>1</v>
      </c>
      <c r="AY191" s="63">
        <v>1</v>
      </c>
      <c r="AZ191" s="63">
        <v>1</v>
      </c>
      <c r="BA191" s="63">
        <v>1</v>
      </c>
      <c r="BB191" s="63">
        <v>1</v>
      </c>
      <c r="BC191" s="63">
        <v>1</v>
      </c>
      <c r="BD191" s="63">
        <v>1</v>
      </c>
      <c r="BE191" s="63">
        <v>1</v>
      </c>
      <c r="BF191" s="63">
        <v>1</v>
      </c>
      <c r="BG191" s="63">
        <v>1</v>
      </c>
      <c r="BH191" s="63">
        <v>1</v>
      </c>
      <c r="BI191" s="63">
        <v>1</v>
      </c>
      <c r="BJ191" s="63">
        <v>1</v>
      </c>
      <c r="BK191" s="63">
        <v>1</v>
      </c>
      <c r="BL191" s="63">
        <v>1</v>
      </c>
      <c r="BM191" s="63">
        <v>1</v>
      </c>
      <c r="BN191" s="63">
        <v>1</v>
      </c>
      <c r="BO191" s="63">
        <v>1</v>
      </c>
      <c r="BP191" s="63">
        <v>1</v>
      </c>
      <c r="BQ191" s="63">
        <v>1</v>
      </c>
      <c r="BR191" s="63">
        <v>1</v>
      </c>
      <c r="BS191" s="63">
        <v>1</v>
      </c>
      <c r="BT191" s="39"/>
      <c r="BU191" s="39"/>
      <c r="BV191" s="39"/>
      <c r="BW191" s="39"/>
    </row>
    <row r="192" spans="2:75" ht="12.75" customHeight="1" outlineLevel="1" x14ac:dyDescent="0.3">
      <c r="B192" s="1">
        <v>178</v>
      </c>
      <c r="C192" s="63"/>
      <c r="D192" s="63"/>
      <c r="E192" s="63" t="s">
        <v>194</v>
      </c>
      <c r="F192" s="94"/>
      <c r="G192" s="95">
        <f t="shared" si="53"/>
        <v>1</v>
      </c>
      <c r="H192" s="94">
        <f t="shared" ref="H192:N192" si="63">G192</f>
        <v>1</v>
      </c>
      <c r="I192" s="94">
        <f t="shared" si="63"/>
        <v>1</v>
      </c>
      <c r="J192" s="94">
        <f t="shared" si="63"/>
        <v>1</v>
      </c>
      <c r="K192" s="94">
        <f t="shared" si="63"/>
        <v>1</v>
      </c>
      <c r="L192" s="94">
        <f t="shared" si="63"/>
        <v>1</v>
      </c>
      <c r="M192" s="94">
        <f t="shared" si="63"/>
        <v>1</v>
      </c>
      <c r="N192" s="94">
        <f t="shared" si="63"/>
        <v>1</v>
      </c>
      <c r="O192" s="96"/>
      <c r="P192" s="30">
        <v>190</v>
      </c>
      <c r="Q192" s="6"/>
      <c r="R192" s="63">
        <v>1</v>
      </c>
      <c r="S192" s="63">
        <v>1</v>
      </c>
      <c r="T192" s="63">
        <v>1</v>
      </c>
      <c r="U192" s="63">
        <v>1</v>
      </c>
      <c r="V192" s="63">
        <v>1</v>
      </c>
      <c r="W192" s="63">
        <v>1</v>
      </c>
      <c r="X192" s="63">
        <v>1</v>
      </c>
      <c r="Y192" s="63">
        <v>1</v>
      </c>
      <c r="Z192" s="63">
        <v>1</v>
      </c>
      <c r="AA192" s="63">
        <v>1</v>
      </c>
      <c r="AB192" s="63">
        <v>1</v>
      </c>
      <c r="AC192" s="63">
        <v>1</v>
      </c>
      <c r="AD192" s="63">
        <v>1</v>
      </c>
      <c r="AE192" s="63">
        <v>1</v>
      </c>
      <c r="AF192" s="63">
        <v>1</v>
      </c>
      <c r="AG192" s="63">
        <v>1</v>
      </c>
      <c r="AH192" s="63">
        <v>1</v>
      </c>
      <c r="AI192" s="63">
        <v>1</v>
      </c>
      <c r="AJ192" s="63">
        <v>1</v>
      </c>
      <c r="AK192" s="63">
        <v>1</v>
      </c>
      <c r="AL192" s="63">
        <v>1</v>
      </c>
      <c r="AM192" s="63">
        <v>1</v>
      </c>
      <c r="AN192" s="63">
        <v>1</v>
      </c>
      <c r="AO192" s="63">
        <v>1</v>
      </c>
      <c r="AP192" s="63">
        <v>1</v>
      </c>
      <c r="AQ192" s="63">
        <v>1</v>
      </c>
      <c r="AR192" s="63">
        <v>1</v>
      </c>
      <c r="AS192" s="63">
        <v>1</v>
      </c>
      <c r="AT192" s="63">
        <v>1</v>
      </c>
      <c r="AU192" s="63">
        <v>1</v>
      </c>
      <c r="AV192" s="63">
        <v>1</v>
      </c>
      <c r="AW192" s="63">
        <v>1</v>
      </c>
      <c r="AX192" s="63">
        <v>1</v>
      </c>
      <c r="AY192" s="63">
        <v>1</v>
      </c>
      <c r="AZ192" s="63">
        <v>1</v>
      </c>
      <c r="BA192" s="63">
        <v>1</v>
      </c>
      <c r="BB192" s="63">
        <v>1</v>
      </c>
      <c r="BC192" s="63">
        <v>1</v>
      </c>
      <c r="BD192" s="63">
        <v>1</v>
      </c>
      <c r="BE192" s="63">
        <v>1</v>
      </c>
      <c r="BF192" s="63">
        <v>1</v>
      </c>
      <c r="BG192" s="63">
        <v>1</v>
      </c>
      <c r="BH192" s="63">
        <v>1</v>
      </c>
      <c r="BI192" s="63">
        <v>1</v>
      </c>
      <c r="BJ192" s="63">
        <v>1</v>
      </c>
      <c r="BK192" s="63">
        <v>1</v>
      </c>
      <c r="BL192" s="63">
        <v>1</v>
      </c>
      <c r="BM192" s="63">
        <v>1</v>
      </c>
      <c r="BN192" s="63">
        <v>1</v>
      </c>
      <c r="BO192" s="63">
        <v>1</v>
      </c>
      <c r="BP192" s="63">
        <v>1</v>
      </c>
      <c r="BQ192" s="63">
        <v>1</v>
      </c>
      <c r="BR192" s="63">
        <v>1</v>
      </c>
      <c r="BS192" s="63">
        <v>1</v>
      </c>
      <c r="BT192" s="39"/>
      <c r="BU192" s="39"/>
      <c r="BV192" s="39"/>
      <c r="BW192" s="39"/>
    </row>
    <row r="193" spans="2:75" ht="12.75" customHeight="1" outlineLevel="1" x14ac:dyDescent="0.3">
      <c r="B193" s="1">
        <v>179</v>
      </c>
      <c r="C193" s="63"/>
      <c r="D193" s="63"/>
      <c r="E193" s="63" t="s">
        <v>195</v>
      </c>
      <c r="F193" s="94"/>
      <c r="G193" s="95">
        <f t="shared" si="53"/>
        <v>1</v>
      </c>
      <c r="H193" s="94">
        <f t="shared" ref="H193:N193" si="64">G193</f>
        <v>1</v>
      </c>
      <c r="I193" s="94">
        <f t="shared" si="64"/>
        <v>1</v>
      </c>
      <c r="J193" s="94">
        <f t="shared" si="64"/>
        <v>1</v>
      </c>
      <c r="K193" s="94">
        <f t="shared" si="64"/>
        <v>1</v>
      </c>
      <c r="L193" s="94">
        <f t="shared" si="64"/>
        <v>1</v>
      </c>
      <c r="M193" s="94">
        <f t="shared" si="64"/>
        <v>1</v>
      </c>
      <c r="N193" s="94">
        <f t="shared" si="64"/>
        <v>1</v>
      </c>
      <c r="O193" s="96"/>
      <c r="P193" s="30">
        <v>191</v>
      </c>
      <c r="Q193" s="6"/>
      <c r="R193" s="63">
        <v>1</v>
      </c>
      <c r="S193" s="63">
        <v>1</v>
      </c>
      <c r="T193" s="63">
        <v>1</v>
      </c>
      <c r="U193" s="63">
        <v>1</v>
      </c>
      <c r="V193" s="63">
        <v>1</v>
      </c>
      <c r="W193" s="63">
        <v>1</v>
      </c>
      <c r="X193" s="63">
        <v>1</v>
      </c>
      <c r="Y193" s="63">
        <v>1</v>
      </c>
      <c r="Z193" s="63">
        <v>1</v>
      </c>
      <c r="AA193" s="63">
        <v>1</v>
      </c>
      <c r="AB193" s="63">
        <v>1</v>
      </c>
      <c r="AC193" s="63">
        <v>1</v>
      </c>
      <c r="AD193" s="63">
        <v>1</v>
      </c>
      <c r="AE193" s="63">
        <v>1</v>
      </c>
      <c r="AF193" s="63">
        <v>1</v>
      </c>
      <c r="AG193" s="63">
        <v>1</v>
      </c>
      <c r="AH193" s="63">
        <v>1</v>
      </c>
      <c r="AI193" s="63">
        <v>1</v>
      </c>
      <c r="AJ193" s="63">
        <v>1</v>
      </c>
      <c r="AK193" s="63">
        <v>1</v>
      </c>
      <c r="AL193" s="63">
        <v>1</v>
      </c>
      <c r="AM193" s="63">
        <v>1</v>
      </c>
      <c r="AN193" s="63">
        <v>1</v>
      </c>
      <c r="AO193" s="63">
        <v>1</v>
      </c>
      <c r="AP193" s="63">
        <v>1</v>
      </c>
      <c r="AQ193" s="63">
        <v>1</v>
      </c>
      <c r="AR193" s="63">
        <v>1</v>
      </c>
      <c r="AS193" s="63">
        <v>1</v>
      </c>
      <c r="AT193" s="63">
        <v>1</v>
      </c>
      <c r="AU193" s="63">
        <v>1</v>
      </c>
      <c r="AV193" s="63">
        <v>1</v>
      </c>
      <c r="AW193" s="63">
        <v>1</v>
      </c>
      <c r="AX193" s="63">
        <v>1</v>
      </c>
      <c r="AY193" s="63">
        <v>1</v>
      </c>
      <c r="AZ193" s="63">
        <v>1</v>
      </c>
      <c r="BA193" s="63">
        <v>1</v>
      </c>
      <c r="BB193" s="63">
        <v>1</v>
      </c>
      <c r="BC193" s="63">
        <v>1</v>
      </c>
      <c r="BD193" s="63">
        <v>1</v>
      </c>
      <c r="BE193" s="63">
        <v>1</v>
      </c>
      <c r="BF193" s="63">
        <v>1</v>
      </c>
      <c r="BG193" s="63">
        <v>1</v>
      </c>
      <c r="BH193" s="63">
        <v>1</v>
      </c>
      <c r="BI193" s="63">
        <v>1</v>
      </c>
      <c r="BJ193" s="63">
        <v>1</v>
      </c>
      <c r="BK193" s="63">
        <v>1</v>
      </c>
      <c r="BL193" s="63">
        <v>1</v>
      </c>
      <c r="BM193" s="63">
        <v>1</v>
      </c>
      <c r="BN193" s="63">
        <v>1</v>
      </c>
      <c r="BO193" s="63">
        <v>1</v>
      </c>
      <c r="BP193" s="63">
        <v>1</v>
      </c>
      <c r="BQ193" s="63">
        <v>1</v>
      </c>
      <c r="BR193" s="63">
        <v>1</v>
      </c>
      <c r="BS193" s="63">
        <v>1</v>
      </c>
      <c r="BT193" s="39"/>
      <c r="BU193" s="39"/>
      <c r="BV193" s="39"/>
      <c r="BW193" s="39"/>
    </row>
    <row r="194" spans="2:75" ht="12.75" customHeight="1" outlineLevel="1" x14ac:dyDescent="0.3">
      <c r="B194" s="1">
        <v>180</v>
      </c>
      <c r="C194" s="63"/>
      <c r="D194" s="63"/>
      <c r="E194" s="63" t="s">
        <v>196</v>
      </c>
      <c r="F194" s="94"/>
      <c r="G194" s="95">
        <f t="shared" si="53"/>
        <v>1</v>
      </c>
      <c r="H194" s="94">
        <f t="shared" ref="H194:N194" si="65">G194</f>
        <v>1</v>
      </c>
      <c r="I194" s="94">
        <f t="shared" si="65"/>
        <v>1</v>
      </c>
      <c r="J194" s="94">
        <f t="shared" si="65"/>
        <v>1</v>
      </c>
      <c r="K194" s="94">
        <f t="shared" si="65"/>
        <v>1</v>
      </c>
      <c r="L194" s="94">
        <f t="shared" si="65"/>
        <v>1</v>
      </c>
      <c r="M194" s="94">
        <f t="shared" si="65"/>
        <v>1</v>
      </c>
      <c r="N194" s="94">
        <f t="shared" si="65"/>
        <v>1</v>
      </c>
      <c r="O194" s="96"/>
      <c r="P194" s="30">
        <v>192</v>
      </c>
      <c r="Q194" s="6"/>
      <c r="R194" s="63">
        <v>1</v>
      </c>
      <c r="S194" s="63">
        <v>1</v>
      </c>
      <c r="T194" s="63">
        <v>1</v>
      </c>
      <c r="U194" s="63">
        <v>1</v>
      </c>
      <c r="V194" s="63">
        <v>1</v>
      </c>
      <c r="W194" s="63">
        <v>1</v>
      </c>
      <c r="X194" s="63">
        <v>1</v>
      </c>
      <c r="Y194" s="63">
        <v>1</v>
      </c>
      <c r="Z194" s="63">
        <v>1</v>
      </c>
      <c r="AA194" s="63">
        <v>1</v>
      </c>
      <c r="AB194" s="63">
        <v>1</v>
      </c>
      <c r="AC194" s="63">
        <v>1</v>
      </c>
      <c r="AD194" s="63">
        <v>1</v>
      </c>
      <c r="AE194" s="63">
        <v>1</v>
      </c>
      <c r="AF194" s="63">
        <v>1</v>
      </c>
      <c r="AG194" s="63">
        <v>1</v>
      </c>
      <c r="AH194" s="63">
        <v>1</v>
      </c>
      <c r="AI194" s="63">
        <v>1</v>
      </c>
      <c r="AJ194" s="63">
        <v>1</v>
      </c>
      <c r="AK194" s="63">
        <v>1</v>
      </c>
      <c r="AL194" s="63">
        <v>1</v>
      </c>
      <c r="AM194" s="63">
        <v>1</v>
      </c>
      <c r="AN194" s="63">
        <v>1</v>
      </c>
      <c r="AO194" s="63">
        <v>1</v>
      </c>
      <c r="AP194" s="63">
        <v>1</v>
      </c>
      <c r="AQ194" s="63">
        <v>1</v>
      </c>
      <c r="AR194" s="63">
        <v>1</v>
      </c>
      <c r="AS194" s="63">
        <v>1</v>
      </c>
      <c r="AT194" s="63">
        <v>1</v>
      </c>
      <c r="AU194" s="63">
        <v>1</v>
      </c>
      <c r="AV194" s="63">
        <v>1</v>
      </c>
      <c r="AW194" s="63">
        <v>1</v>
      </c>
      <c r="AX194" s="63">
        <v>1</v>
      </c>
      <c r="AY194" s="63">
        <v>1</v>
      </c>
      <c r="AZ194" s="63">
        <v>1</v>
      </c>
      <c r="BA194" s="63">
        <v>1</v>
      </c>
      <c r="BB194" s="63">
        <v>1</v>
      </c>
      <c r="BC194" s="63">
        <v>1</v>
      </c>
      <c r="BD194" s="63">
        <v>1</v>
      </c>
      <c r="BE194" s="63">
        <v>1</v>
      </c>
      <c r="BF194" s="63">
        <v>1</v>
      </c>
      <c r="BG194" s="63">
        <v>1</v>
      </c>
      <c r="BH194" s="63">
        <v>1</v>
      </c>
      <c r="BI194" s="63">
        <v>1</v>
      </c>
      <c r="BJ194" s="63">
        <v>1</v>
      </c>
      <c r="BK194" s="63">
        <v>1</v>
      </c>
      <c r="BL194" s="63">
        <v>1</v>
      </c>
      <c r="BM194" s="63">
        <v>1</v>
      </c>
      <c r="BN194" s="63">
        <v>1</v>
      </c>
      <c r="BO194" s="63">
        <v>1</v>
      </c>
      <c r="BP194" s="63">
        <v>1</v>
      </c>
      <c r="BQ194" s="63">
        <v>1</v>
      </c>
      <c r="BR194" s="63">
        <v>1</v>
      </c>
      <c r="BS194" s="63">
        <v>1</v>
      </c>
      <c r="BT194" s="39"/>
      <c r="BU194" s="39"/>
      <c r="BV194" s="39"/>
      <c r="BW194" s="39"/>
    </row>
    <row r="195" spans="2:75" ht="12.75" customHeight="1" outlineLevel="1" x14ac:dyDescent="0.3">
      <c r="B195" s="1">
        <v>181</v>
      </c>
      <c r="C195" s="63"/>
      <c r="D195" s="63"/>
      <c r="E195" s="63" t="s">
        <v>197</v>
      </c>
      <c r="F195" s="94"/>
      <c r="G195" s="95">
        <f t="shared" si="53"/>
        <v>1</v>
      </c>
      <c r="H195" s="94">
        <f t="shared" ref="H195:N195" si="66">G195</f>
        <v>1</v>
      </c>
      <c r="I195" s="94">
        <f t="shared" si="66"/>
        <v>1</v>
      </c>
      <c r="J195" s="94">
        <f t="shared" si="66"/>
        <v>1</v>
      </c>
      <c r="K195" s="94">
        <f t="shared" si="66"/>
        <v>1</v>
      </c>
      <c r="L195" s="94">
        <f t="shared" si="66"/>
        <v>1</v>
      </c>
      <c r="M195" s="94">
        <f t="shared" si="66"/>
        <v>1</v>
      </c>
      <c r="N195" s="94">
        <f t="shared" si="66"/>
        <v>1</v>
      </c>
      <c r="O195" s="96"/>
      <c r="P195" s="30">
        <v>193</v>
      </c>
      <c r="Q195" s="6"/>
      <c r="R195" s="63">
        <v>1</v>
      </c>
      <c r="S195" s="63">
        <v>1</v>
      </c>
      <c r="T195" s="63">
        <v>1</v>
      </c>
      <c r="U195" s="63">
        <v>1</v>
      </c>
      <c r="V195" s="63">
        <v>1</v>
      </c>
      <c r="W195" s="63">
        <v>1</v>
      </c>
      <c r="X195" s="63">
        <v>1</v>
      </c>
      <c r="Y195" s="63">
        <v>1</v>
      </c>
      <c r="Z195" s="63">
        <v>1</v>
      </c>
      <c r="AA195" s="63">
        <v>1</v>
      </c>
      <c r="AB195" s="63">
        <v>1</v>
      </c>
      <c r="AC195" s="63">
        <v>1</v>
      </c>
      <c r="AD195" s="63">
        <v>1</v>
      </c>
      <c r="AE195" s="63">
        <v>1</v>
      </c>
      <c r="AF195" s="63">
        <v>1</v>
      </c>
      <c r="AG195" s="63">
        <v>1</v>
      </c>
      <c r="AH195" s="63">
        <v>1</v>
      </c>
      <c r="AI195" s="63">
        <v>1</v>
      </c>
      <c r="AJ195" s="63">
        <v>1</v>
      </c>
      <c r="AK195" s="63">
        <v>1</v>
      </c>
      <c r="AL195" s="63">
        <v>1</v>
      </c>
      <c r="AM195" s="63">
        <v>1</v>
      </c>
      <c r="AN195" s="63">
        <v>1</v>
      </c>
      <c r="AO195" s="63">
        <v>1</v>
      </c>
      <c r="AP195" s="63">
        <v>1</v>
      </c>
      <c r="AQ195" s="63">
        <v>1</v>
      </c>
      <c r="AR195" s="63">
        <v>1</v>
      </c>
      <c r="AS195" s="63">
        <v>1</v>
      </c>
      <c r="AT195" s="63">
        <v>1</v>
      </c>
      <c r="AU195" s="63">
        <v>1</v>
      </c>
      <c r="AV195" s="63">
        <v>1</v>
      </c>
      <c r="AW195" s="63">
        <v>1</v>
      </c>
      <c r="AX195" s="63">
        <v>1</v>
      </c>
      <c r="AY195" s="63">
        <v>1</v>
      </c>
      <c r="AZ195" s="63">
        <v>1</v>
      </c>
      <c r="BA195" s="63">
        <v>1</v>
      </c>
      <c r="BB195" s="63">
        <v>1</v>
      </c>
      <c r="BC195" s="63">
        <v>1</v>
      </c>
      <c r="BD195" s="63">
        <v>1</v>
      </c>
      <c r="BE195" s="63">
        <v>1</v>
      </c>
      <c r="BF195" s="63">
        <v>1</v>
      </c>
      <c r="BG195" s="63">
        <v>1</v>
      </c>
      <c r="BH195" s="63">
        <v>1</v>
      </c>
      <c r="BI195" s="63">
        <v>1</v>
      </c>
      <c r="BJ195" s="63">
        <v>1</v>
      </c>
      <c r="BK195" s="63">
        <v>1</v>
      </c>
      <c r="BL195" s="63">
        <v>1</v>
      </c>
      <c r="BM195" s="63">
        <v>1</v>
      </c>
      <c r="BN195" s="63">
        <v>1</v>
      </c>
      <c r="BO195" s="63">
        <v>1</v>
      </c>
      <c r="BP195" s="63">
        <v>1</v>
      </c>
      <c r="BQ195" s="63">
        <v>1</v>
      </c>
      <c r="BR195" s="63">
        <v>1</v>
      </c>
      <c r="BS195" s="63">
        <v>1</v>
      </c>
      <c r="BT195" s="39"/>
      <c r="BU195" s="39"/>
      <c r="BV195" s="39"/>
      <c r="BW195" s="39"/>
    </row>
    <row r="196" spans="2:75" ht="12.75" customHeight="1" outlineLevel="1" x14ac:dyDescent="0.3">
      <c r="B196" s="1">
        <v>182</v>
      </c>
      <c r="C196" s="63"/>
      <c r="D196" s="63"/>
      <c r="E196" s="63" t="s">
        <v>198</v>
      </c>
      <c r="F196" s="94"/>
      <c r="G196" s="95">
        <f t="shared" si="53"/>
        <v>1</v>
      </c>
      <c r="H196" s="94">
        <f t="shared" ref="H196:N196" si="67">G196</f>
        <v>1</v>
      </c>
      <c r="I196" s="94">
        <f t="shared" si="67"/>
        <v>1</v>
      </c>
      <c r="J196" s="94">
        <f t="shared" si="67"/>
        <v>1</v>
      </c>
      <c r="K196" s="94">
        <f t="shared" si="67"/>
        <v>1</v>
      </c>
      <c r="L196" s="94">
        <f t="shared" si="67"/>
        <v>1</v>
      </c>
      <c r="M196" s="94">
        <f t="shared" si="67"/>
        <v>1</v>
      </c>
      <c r="N196" s="94">
        <f t="shared" si="67"/>
        <v>1</v>
      </c>
      <c r="O196" s="96"/>
      <c r="P196" s="30">
        <v>194</v>
      </c>
      <c r="Q196" s="6"/>
      <c r="R196" s="63">
        <v>1</v>
      </c>
      <c r="S196" s="63">
        <v>1</v>
      </c>
      <c r="T196" s="63">
        <v>1</v>
      </c>
      <c r="U196" s="63">
        <v>1</v>
      </c>
      <c r="V196" s="63">
        <v>1</v>
      </c>
      <c r="W196" s="63">
        <v>1</v>
      </c>
      <c r="X196" s="63">
        <v>1</v>
      </c>
      <c r="Y196" s="63">
        <v>1</v>
      </c>
      <c r="Z196" s="63">
        <v>1</v>
      </c>
      <c r="AA196" s="63">
        <v>1</v>
      </c>
      <c r="AB196" s="63">
        <v>1</v>
      </c>
      <c r="AC196" s="63">
        <v>1</v>
      </c>
      <c r="AD196" s="63">
        <v>1</v>
      </c>
      <c r="AE196" s="63">
        <v>1</v>
      </c>
      <c r="AF196" s="63">
        <v>1</v>
      </c>
      <c r="AG196" s="63">
        <v>1</v>
      </c>
      <c r="AH196" s="63">
        <v>1</v>
      </c>
      <c r="AI196" s="63">
        <v>1</v>
      </c>
      <c r="AJ196" s="63">
        <v>1</v>
      </c>
      <c r="AK196" s="63">
        <v>1</v>
      </c>
      <c r="AL196" s="63">
        <v>1</v>
      </c>
      <c r="AM196" s="63">
        <v>1</v>
      </c>
      <c r="AN196" s="63">
        <v>1</v>
      </c>
      <c r="AO196" s="63">
        <v>1</v>
      </c>
      <c r="AP196" s="63">
        <v>1</v>
      </c>
      <c r="AQ196" s="63">
        <v>1</v>
      </c>
      <c r="AR196" s="63">
        <v>1</v>
      </c>
      <c r="AS196" s="63">
        <v>1</v>
      </c>
      <c r="AT196" s="63">
        <v>1</v>
      </c>
      <c r="AU196" s="63">
        <v>1</v>
      </c>
      <c r="AV196" s="63">
        <v>1</v>
      </c>
      <c r="AW196" s="63">
        <v>1</v>
      </c>
      <c r="AX196" s="63">
        <v>1</v>
      </c>
      <c r="AY196" s="63">
        <v>1</v>
      </c>
      <c r="AZ196" s="63">
        <v>1</v>
      </c>
      <c r="BA196" s="63">
        <v>1</v>
      </c>
      <c r="BB196" s="63">
        <v>1</v>
      </c>
      <c r="BC196" s="63">
        <v>1</v>
      </c>
      <c r="BD196" s="63">
        <v>1</v>
      </c>
      <c r="BE196" s="63">
        <v>1</v>
      </c>
      <c r="BF196" s="63">
        <v>1</v>
      </c>
      <c r="BG196" s="63">
        <v>1</v>
      </c>
      <c r="BH196" s="63">
        <v>1</v>
      </c>
      <c r="BI196" s="63">
        <v>1</v>
      </c>
      <c r="BJ196" s="63">
        <v>1</v>
      </c>
      <c r="BK196" s="63">
        <v>1</v>
      </c>
      <c r="BL196" s="63">
        <v>1</v>
      </c>
      <c r="BM196" s="63">
        <v>1</v>
      </c>
      <c r="BN196" s="63">
        <v>1</v>
      </c>
      <c r="BO196" s="63">
        <v>1</v>
      </c>
      <c r="BP196" s="63">
        <v>1</v>
      </c>
      <c r="BQ196" s="63">
        <v>1</v>
      </c>
      <c r="BR196" s="63">
        <v>1</v>
      </c>
      <c r="BS196" s="63">
        <v>1</v>
      </c>
      <c r="BT196" s="39"/>
      <c r="BU196" s="39"/>
      <c r="BV196" s="39"/>
      <c r="BW196" s="39"/>
    </row>
    <row r="197" spans="2:75" ht="12.75" customHeight="1" outlineLevel="1" x14ac:dyDescent="0.3">
      <c r="B197" s="1">
        <v>183</v>
      </c>
      <c r="C197" s="63"/>
      <c r="D197" s="63"/>
      <c r="E197" s="63" t="s">
        <v>199</v>
      </c>
      <c r="F197" s="94"/>
      <c r="G197" s="95">
        <f t="shared" si="53"/>
        <v>1</v>
      </c>
      <c r="H197" s="94">
        <f t="shared" ref="H197:N197" si="68">G197</f>
        <v>1</v>
      </c>
      <c r="I197" s="94">
        <f t="shared" si="68"/>
        <v>1</v>
      </c>
      <c r="J197" s="94">
        <f t="shared" si="68"/>
        <v>1</v>
      </c>
      <c r="K197" s="94">
        <f t="shared" si="68"/>
        <v>1</v>
      </c>
      <c r="L197" s="94">
        <f t="shared" si="68"/>
        <v>1</v>
      </c>
      <c r="M197" s="94">
        <f t="shared" si="68"/>
        <v>1</v>
      </c>
      <c r="N197" s="94">
        <f t="shared" si="68"/>
        <v>1</v>
      </c>
      <c r="O197" s="96"/>
      <c r="P197" s="30">
        <v>195</v>
      </c>
      <c r="Q197" s="6"/>
      <c r="R197" s="63">
        <v>1</v>
      </c>
      <c r="S197" s="63">
        <v>1</v>
      </c>
      <c r="T197" s="63">
        <v>1</v>
      </c>
      <c r="U197" s="63">
        <v>1</v>
      </c>
      <c r="V197" s="63">
        <v>1</v>
      </c>
      <c r="W197" s="63">
        <v>1</v>
      </c>
      <c r="X197" s="63">
        <v>1</v>
      </c>
      <c r="Y197" s="63">
        <v>1</v>
      </c>
      <c r="Z197" s="63">
        <v>1</v>
      </c>
      <c r="AA197" s="63">
        <v>1</v>
      </c>
      <c r="AB197" s="63">
        <v>1</v>
      </c>
      <c r="AC197" s="63">
        <v>1</v>
      </c>
      <c r="AD197" s="63">
        <v>1</v>
      </c>
      <c r="AE197" s="63">
        <v>1</v>
      </c>
      <c r="AF197" s="63">
        <v>1</v>
      </c>
      <c r="AG197" s="63">
        <v>1</v>
      </c>
      <c r="AH197" s="63">
        <v>1</v>
      </c>
      <c r="AI197" s="63">
        <v>1</v>
      </c>
      <c r="AJ197" s="63">
        <v>1</v>
      </c>
      <c r="AK197" s="63">
        <v>1</v>
      </c>
      <c r="AL197" s="63">
        <v>1</v>
      </c>
      <c r="AM197" s="63">
        <v>1</v>
      </c>
      <c r="AN197" s="63">
        <v>1</v>
      </c>
      <c r="AO197" s="63">
        <v>1</v>
      </c>
      <c r="AP197" s="63">
        <v>1</v>
      </c>
      <c r="AQ197" s="63">
        <v>1</v>
      </c>
      <c r="AR197" s="63">
        <v>1</v>
      </c>
      <c r="AS197" s="63">
        <v>1</v>
      </c>
      <c r="AT197" s="63">
        <v>1</v>
      </c>
      <c r="AU197" s="63">
        <v>1</v>
      </c>
      <c r="AV197" s="63">
        <v>1</v>
      </c>
      <c r="AW197" s="63">
        <v>1</v>
      </c>
      <c r="AX197" s="63">
        <v>1</v>
      </c>
      <c r="AY197" s="63">
        <v>1</v>
      </c>
      <c r="AZ197" s="63">
        <v>1</v>
      </c>
      <c r="BA197" s="63">
        <v>1</v>
      </c>
      <c r="BB197" s="63">
        <v>1</v>
      </c>
      <c r="BC197" s="63">
        <v>1</v>
      </c>
      <c r="BD197" s="63">
        <v>1</v>
      </c>
      <c r="BE197" s="63">
        <v>1</v>
      </c>
      <c r="BF197" s="63">
        <v>1</v>
      </c>
      <c r="BG197" s="63">
        <v>1</v>
      </c>
      <c r="BH197" s="63">
        <v>1</v>
      </c>
      <c r="BI197" s="63">
        <v>1</v>
      </c>
      <c r="BJ197" s="63">
        <v>1</v>
      </c>
      <c r="BK197" s="63">
        <v>1</v>
      </c>
      <c r="BL197" s="63">
        <v>1</v>
      </c>
      <c r="BM197" s="63">
        <v>1</v>
      </c>
      <c r="BN197" s="63">
        <v>1</v>
      </c>
      <c r="BO197" s="63">
        <v>1</v>
      </c>
      <c r="BP197" s="63">
        <v>1</v>
      </c>
      <c r="BQ197" s="63">
        <v>1</v>
      </c>
      <c r="BR197" s="63">
        <v>1</v>
      </c>
      <c r="BS197" s="63">
        <v>1</v>
      </c>
      <c r="BT197" s="39"/>
      <c r="BU197" s="39"/>
      <c r="BV197" s="39"/>
      <c r="BW197" s="39"/>
    </row>
    <row r="198" spans="2:75" ht="12.75" customHeight="1" outlineLevel="1" x14ac:dyDescent="0.3">
      <c r="B198" s="1">
        <v>184</v>
      </c>
      <c r="C198" s="32"/>
      <c r="D198" s="32"/>
      <c r="E198" s="32" t="s">
        <v>186</v>
      </c>
      <c r="F198" s="32"/>
      <c r="G198" s="64">
        <f t="shared" si="53"/>
        <v>2722.7979999999998</v>
      </c>
      <c r="H198" s="32">
        <f t="shared" ref="H198:N198" si="69">G198</f>
        <v>2722.7979999999998</v>
      </c>
      <c r="I198" s="32">
        <f t="shared" si="69"/>
        <v>2722.7979999999998</v>
      </c>
      <c r="J198" s="32">
        <f t="shared" si="69"/>
        <v>2722.7979999999998</v>
      </c>
      <c r="K198" s="32">
        <f t="shared" si="69"/>
        <v>2722.7979999999998</v>
      </c>
      <c r="L198" s="32">
        <f t="shared" si="69"/>
        <v>2722.7979999999998</v>
      </c>
      <c r="M198" s="32">
        <f t="shared" si="69"/>
        <v>2722.7979999999998</v>
      </c>
      <c r="N198" s="32">
        <f t="shared" si="69"/>
        <v>2722.7979999999998</v>
      </c>
      <c r="O198" s="35"/>
      <c r="P198" s="30">
        <v>196</v>
      </c>
      <c r="Q198" s="6"/>
      <c r="R198" s="32">
        <v>2722.7979999999998</v>
      </c>
      <c r="S198" s="32">
        <v>2722.7979999999998</v>
      </c>
      <c r="T198" s="32">
        <v>2722.7979999999998</v>
      </c>
      <c r="U198" s="32">
        <v>2722.7979999999998</v>
      </c>
      <c r="V198" s="32">
        <v>2722.7979999999998</v>
      </c>
      <c r="W198" s="32">
        <v>2722.7979999999998</v>
      </c>
      <c r="X198" s="32">
        <v>2722.7979999999998</v>
      </c>
      <c r="Y198" s="32">
        <v>2722.7979999999998</v>
      </c>
      <c r="Z198" s="32">
        <v>2722.7979999999998</v>
      </c>
      <c r="AA198" s="32">
        <v>2722.7979999999998</v>
      </c>
      <c r="AB198" s="32">
        <v>2722.7979999999998</v>
      </c>
      <c r="AC198" s="32">
        <v>2722.7979999999998</v>
      </c>
      <c r="AD198" s="32">
        <v>2722.7979999999998</v>
      </c>
      <c r="AE198" s="32">
        <v>2722.7979999999998</v>
      </c>
      <c r="AF198" s="32">
        <v>2722.7979999999998</v>
      </c>
      <c r="AG198" s="32">
        <v>2722.7979999999998</v>
      </c>
      <c r="AH198" s="32">
        <v>2722.7979999999998</v>
      </c>
      <c r="AI198" s="32">
        <v>2722.7979999999998</v>
      </c>
      <c r="AJ198" s="32">
        <v>2722.7979999999998</v>
      </c>
      <c r="AK198" s="32">
        <v>2722.7979999999998</v>
      </c>
      <c r="AL198" s="32">
        <v>2722.7979999999998</v>
      </c>
      <c r="AM198" s="32">
        <v>2722.7979999999998</v>
      </c>
      <c r="AN198" s="32">
        <v>2722.7979999999998</v>
      </c>
      <c r="AO198" s="32">
        <v>2722.7979999999998</v>
      </c>
      <c r="AP198" s="32">
        <v>2722.7979999999998</v>
      </c>
      <c r="AQ198" s="32">
        <v>2722.7979999999998</v>
      </c>
      <c r="AR198" s="32">
        <v>2722.7979999999998</v>
      </c>
      <c r="AS198" s="32">
        <v>2722.7979999999998</v>
      </c>
      <c r="AT198" s="32">
        <v>2722.7979999999998</v>
      </c>
      <c r="AU198" s="32">
        <v>2722.7979999999998</v>
      </c>
      <c r="AV198" s="32">
        <v>2722.7979999999998</v>
      </c>
      <c r="AW198" s="32">
        <v>2722.7979999999998</v>
      </c>
      <c r="AX198" s="32">
        <v>2722.7979999999998</v>
      </c>
      <c r="AY198" s="32">
        <v>2722.7979999999998</v>
      </c>
      <c r="AZ198" s="32">
        <v>2722.7979999999998</v>
      </c>
      <c r="BA198" s="32">
        <v>2722.7979999999998</v>
      </c>
      <c r="BB198" s="32">
        <v>2722.7979999999998</v>
      </c>
      <c r="BC198" s="32">
        <v>2722.7979999999998</v>
      </c>
      <c r="BD198" s="32">
        <v>2722.7979999999998</v>
      </c>
      <c r="BE198" s="32">
        <v>2722.7979999999998</v>
      </c>
      <c r="BF198" s="32">
        <v>2722.7979999999998</v>
      </c>
      <c r="BG198" s="32">
        <v>2722.7979999999998</v>
      </c>
      <c r="BH198" s="32">
        <v>2722.7979999999998</v>
      </c>
      <c r="BI198" s="32">
        <v>2722.7979999999998</v>
      </c>
      <c r="BJ198" s="32">
        <v>2722.7979999999998</v>
      </c>
      <c r="BK198" s="32">
        <v>2722.7979999999998</v>
      </c>
      <c r="BL198" s="32">
        <v>2722.7979999999998</v>
      </c>
      <c r="BM198" s="32">
        <v>2722.7979999999998</v>
      </c>
      <c r="BN198" s="32">
        <v>2722.7979999999998</v>
      </c>
      <c r="BO198" s="32">
        <v>2722.7979999999998</v>
      </c>
      <c r="BP198" s="32">
        <v>2722.7979999999998</v>
      </c>
      <c r="BQ198" s="32">
        <v>2722.7979999999998</v>
      </c>
      <c r="BR198" s="32">
        <v>2722.7979999999998</v>
      </c>
      <c r="BS198" s="32">
        <v>2722.7979999999998</v>
      </c>
      <c r="BT198" s="39"/>
      <c r="BU198" s="39"/>
      <c r="BV198" s="39"/>
      <c r="BW198" s="39"/>
    </row>
    <row r="199" spans="2:75" ht="12.75" customHeight="1" outlineLevel="1" x14ac:dyDescent="0.3">
      <c r="B199" s="1">
        <v>185</v>
      </c>
      <c r="C199" s="97"/>
      <c r="D199" s="97"/>
      <c r="E199" s="97" t="s">
        <v>187</v>
      </c>
      <c r="F199" s="94"/>
      <c r="G199" s="95">
        <f t="shared" si="53"/>
        <v>0.12859999999999999</v>
      </c>
      <c r="H199" s="94">
        <f t="shared" ref="H199:N199" si="70">G199</f>
        <v>0.12859999999999999</v>
      </c>
      <c r="I199" s="94">
        <f t="shared" si="70"/>
        <v>0.12859999999999999</v>
      </c>
      <c r="J199" s="94">
        <f t="shared" si="70"/>
        <v>0.12859999999999999</v>
      </c>
      <c r="K199" s="94">
        <f t="shared" si="70"/>
        <v>0.12859999999999999</v>
      </c>
      <c r="L199" s="94">
        <f t="shared" si="70"/>
        <v>0.12859999999999999</v>
      </c>
      <c r="M199" s="94">
        <f t="shared" si="70"/>
        <v>0.12859999999999999</v>
      </c>
      <c r="N199" s="94">
        <f t="shared" si="70"/>
        <v>0.12859999999999999</v>
      </c>
      <c r="O199" s="96"/>
      <c r="P199" s="30">
        <v>197</v>
      </c>
      <c r="Q199" s="6"/>
      <c r="R199" s="55">
        <v>0.12859999999999999</v>
      </c>
      <c r="S199" s="55">
        <v>0.12859999999999999</v>
      </c>
      <c r="T199" s="55">
        <v>0.12859999999999999</v>
      </c>
      <c r="U199" s="55">
        <v>0.12859999999999999</v>
      </c>
      <c r="V199" s="55">
        <v>0.12859999999999999</v>
      </c>
      <c r="W199" s="55">
        <v>0.12859999999999999</v>
      </c>
      <c r="X199" s="55">
        <v>0.12859999999999999</v>
      </c>
      <c r="Y199" s="55">
        <v>0.12859999999999999</v>
      </c>
      <c r="Z199" s="55">
        <v>0.12859999999999999</v>
      </c>
      <c r="AA199" s="55">
        <v>0.12859999999999999</v>
      </c>
      <c r="AB199" s="55">
        <v>0.12859999999999999</v>
      </c>
      <c r="AC199" s="55">
        <v>0.12859999999999999</v>
      </c>
      <c r="AD199" s="55">
        <v>0.12859999999999999</v>
      </c>
      <c r="AE199" s="55">
        <v>0.12859999999999999</v>
      </c>
      <c r="AF199" s="55">
        <v>0.12859999999999999</v>
      </c>
      <c r="AG199" s="55">
        <v>0.12859999999999999</v>
      </c>
      <c r="AH199" s="55">
        <v>0.12859999999999999</v>
      </c>
      <c r="AI199" s="55">
        <v>0.12859999999999999</v>
      </c>
      <c r="AJ199" s="55">
        <v>0.12859999999999999</v>
      </c>
      <c r="AK199" s="55">
        <v>0.12859999999999999</v>
      </c>
      <c r="AL199" s="55">
        <v>0.12859999999999999</v>
      </c>
      <c r="AM199" s="55">
        <v>0.12859999999999999</v>
      </c>
      <c r="AN199" s="55">
        <v>0.12859999999999999</v>
      </c>
      <c r="AO199" s="55">
        <v>0.12859999999999999</v>
      </c>
      <c r="AP199" s="55">
        <v>0.12859999999999999</v>
      </c>
      <c r="AQ199" s="55">
        <v>0.12859999999999999</v>
      </c>
      <c r="AR199" s="55">
        <v>0.12859999999999999</v>
      </c>
      <c r="AS199" s="55">
        <v>0.12859999999999999</v>
      </c>
      <c r="AT199" s="55">
        <v>0.12859999999999999</v>
      </c>
      <c r="AU199" s="55">
        <v>0.12859999999999999</v>
      </c>
      <c r="AV199" s="55">
        <v>0.12859999999999999</v>
      </c>
      <c r="AW199" s="55">
        <v>0.12859999999999999</v>
      </c>
      <c r="AX199" s="55">
        <v>0.12859999999999999</v>
      </c>
      <c r="AY199" s="55">
        <v>0.12859999999999999</v>
      </c>
      <c r="AZ199" s="55">
        <v>0.12859999999999999</v>
      </c>
      <c r="BA199" s="55">
        <v>0.12859999999999999</v>
      </c>
      <c r="BB199" s="55">
        <v>0.12859999999999999</v>
      </c>
      <c r="BC199" s="55">
        <v>0.12859999999999999</v>
      </c>
      <c r="BD199" s="55">
        <v>0.12859999999999999</v>
      </c>
      <c r="BE199" s="55">
        <v>0.12859999999999999</v>
      </c>
      <c r="BF199" s="55">
        <v>0.12859999999999999</v>
      </c>
      <c r="BG199" s="55">
        <v>0.12859999999999999</v>
      </c>
      <c r="BH199" s="55">
        <v>0.12859999999999999</v>
      </c>
      <c r="BI199" s="55">
        <v>0.12859999999999999</v>
      </c>
      <c r="BJ199" s="55">
        <v>0.12859999999999999</v>
      </c>
      <c r="BK199" s="55">
        <v>0.12859999999999999</v>
      </c>
      <c r="BL199" s="55">
        <v>0.12859999999999999</v>
      </c>
      <c r="BM199" s="55">
        <v>0.12859999999999999</v>
      </c>
      <c r="BN199" s="55">
        <v>0.12859999999999999</v>
      </c>
      <c r="BO199" s="55">
        <v>0.12859999999999999</v>
      </c>
      <c r="BP199" s="55">
        <v>0.12859999999999999</v>
      </c>
      <c r="BQ199" s="55">
        <v>0.12859999999999999</v>
      </c>
      <c r="BR199" s="55">
        <v>0.12859999999999999</v>
      </c>
      <c r="BS199" s="55">
        <v>0.12859999999999999</v>
      </c>
      <c r="BT199" s="39"/>
      <c r="BU199" s="39"/>
      <c r="BV199" s="39"/>
      <c r="BW199" s="39"/>
    </row>
    <row r="200" spans="2:75" ht="12.75" customHeight="1" outlineLevel="1" x14ac:dyDescent="0.3">
      <c r="B200" s="1">
        <v>186</v>
      </c>
      <c r="C200" s="63"/>
      <c r="D200" s="63"/>
      <c r="E200" s="63"/>
      <c r="F200" s="94"/>
      <c r="G200" s="94"/>
      <c r="H200" s="94"/>
      <c r="I200" s="94"/>
      <c r="J200" s="94"/>
      <c r="K200" s="94"/>
      <c r="L200" s="94"/>
      <c r="M200" s="94"/>
      <c r="N200" s="94"/>
      <c r="O200" s="96"/>
      <c r="P200" s="30">
        <v>198</v>
      </c>
      <c r="Q200" s="6"/>
      <c r="BT200" s="39"/>
      <c r="BU200" s="39"/>
      <c r="BV200" s="39"/>
      <c r="BW200" s="39"/>
    </row>
    <row r="201" spans="2:75" ht="12.75" customHeight="1" outlineLevel="1" x14ac:dyDescent="0.3">
      <c r="B201" s="1">
        <v>187</v>
      </c>
      <c r="O201" s="1"/>
      <c r="P201" s="30">
        <v>199</v>
      </c>
      <c r="Q201" s="6"/>
      <c r="BT201" s="39"/>
      <c r="BU201" s="39"/>
      <c r="BV201" s="39"/>
      <c r="BW201" s="39"/>
    </row>
    <row r="202" spans="2:75" ht="12.75" customHeight="1" outlineLevel="1" x14ac:dyDescent="0.3">
      <c r="B202" s="1">
        <v>188</v>
      </c>
      <c r="O202" s="1"/>
      <c r="P202" s="30">
        <v>200</v>
      </c>
      <c r="Q202" s="6"/>
      <c r="BT202" s="39"/>
      <c r="BU202" s="39"/>
      <c r="BV202" s="39"/>
      <c r="BW202" s="39"/>
    </row>
    <row r="203" spans="2:75" ht="12.75" customHeight="1" outlineLevel="1" x14ac:dyDescent="0.3">
      <c r="B203" s="1">
        <v>189</v>
      </c>
      <c r="C203" s="22" t="s">
        <v>202</v>
      </c>
      <c r="D203" s="22"/>
      <c r="O203" s="1"/>
      <c r="P203" s="30">
        <v>201</v>
      </c>
      <c r="Q203" s="6"/>
      <c r="BT203" s="39"/>
      <c r="BU203" s="39"/>
      <c r="BV203" s="39"/>
      <c r="BW203" s="39"/>
    </row>
    <row r="204" spans="2:75" ht="12.75" customHeight="1" outlineLevel="1" x14ac:dyDescent="0.3">
      <c r="B204" s="1">
        <v>190</v>
      </c>
      <c r="O204" s="1"/>
      <c r="P204" s="30">
        <v>202</v>
      </c>
      <c r="Q204" s="6"/>
      <c r="BT204" s="39"/>
      <c r="BU204" s="39"/>
      <c r="BV204" s="39"/>
      <c r="BW204" s="39"/>
    </row>
    <row r="205" spans="2:75" ht="12.75" customHeight="1" outlineLevel="1" x14ac:dyDescent="0.3">
      <c r="B205" s="1">
        <v>191</v>
      </c>
      <c r="E205" s="51" t="s">
        <v>181</v>
      </c>
      <c r="F205" s="94"/>
      <c r="G205" s="95">
        <f>HLOOKUP($E$3,$Q$3:$BY$269,P205,FALSE)</f>
        <v>1</v>
      </c>
      <c r="H205" s="94">
        <v>1</v>
      </c>
      <c r="I205" s="94">
        <v>1</v>
      </c>
      <c r="J205" s="94">
        <v>1</v>
      </c>
      <c r="K205" s="94">
        <v>1</v>
      </c>
      <c r="L205" s="94">
        <v>1</v>
      </c>
      <c r="M205" s="94">
        <v>1</v>
      </c>
      <c r="N205" s="94">
        <v>1</v>
      </c>
      <c r="O205" s="96"/>
      <c r="P205" s="30">
        <v>203</v>
      </c>
      <c r="Q205" s="6"/>
      <c r="R205" s="94">
        <v>1</v>
      </c>
      <c r="S205" s="94">
        <v>1</v>
      </c>
      <c r="T205" s="94">
        <v>1</v>
      </c>
      <c r="U205" s="94">
        <v>1</v>
      </c>
      <c r="V205" s="94">
        <v>1</v>
      </c>
      <c r="W205" s="94">
        <v>1</v>
      </c>
      <c r="X205" s="94">
        <v>1</v>
      </c>
      <c r="Y205" s="94">
        <v>1</v>
      </c>
      <c r="Z205" s="94">
        <v>1</v>
      </c>
      <c r="AA205" s="94">
        <v>1</v>
      </c>
      <c r="AB205" s="94">
        <v>1</v>
      </c>
      <c r="AC205" s="94">
        <v>1</v>
      </c>
      <c r="AD205" s="94">
        <v>1</v>
      </c>
      <c r="AE205" s="94">
        <v>1</v>
      </c>
      <c r="AF205" s="94">
        <v>1</v>
      </c>
      <c r="AG205" s="94">
        <v>1</v>
      </c>
      <c r="AH205" s="94">
        <v>1</v>
      </c>
      <c r="AI205" s="94">
        <v>1</v>
      </c>
      <c r="AJ205" s="94">
        <v>1</v>
      </c>
      <c r="AK205" s="94">
        <v>1</v>
      </c>
      <c r="AL205" s="94">
        <v>1</v>
      </c>
      <c r="AM205" s="94">
        <v>1</v>
      </c>
      <c r="AN205" s="94">
        <v>1</v>
      </c>
      <c r="AO205" s="94">
        <v>1</v>
      </c>
      <c r="AP205" s="94">
        <v>1</v>
      </c>
      <c r="AQ205" s="94">
        <v>1</v>
      </c>
      <c r="AR205" s="94">
        <v>1</v>
      </c>
      <c r="AS205" s="94">
        <v>1</v>
      </c>
      <c r="AT205" s="94">
        <v>1</v>
      </c>
      <c r="AU205" s="94">
        <v>1</v>
      </c>
      <c r="AV205" s="94">
        <v>1</v>
      </c>
      <c r="AW205" s="94">
        <v>1</v>
      </c>
      <c r="AX205" s="94">
        <v>1</v>
      </c>
      <c r="AY205" s="94">
        <v>1</v>
      </c>
      <c r="AZ205" s="94">
        <v>1</v>
      </c>
      <c r="BA205" s="94">
        <v>1</v>
      </c>
      <c r="BB205" s="94">
        <v>1</v>
      </c>
      <c r="BC205" s="94">
        <v>1</v>
      </c>
      <c r="BD205" s="94">
        <v>1</v>
      </c>
      <c r="BE205" s="94">
        <v>1</v>
      </c>
      <c r="BF205" s="94">
        <v>1</v>
      </c>
      <c r="BG205" s="94">
        <v>1</v>
      </c>
      <c r="BH205" s="94">
        <v>1</v>
      </c>
      <c r="BI205" s="94">
        <v>1</v>
      </c>
      <c r="BJ205" s="94">
        <v>1</v>
      </c>
      <c r="BK205" s="94">
        <v>1</v>
      </c>
      <c r="BL205" s="94">
        <v>1</v>
      </c>
      <c r="BM205" s="94">
        <v>1</v>
      </c>
      <c r="BN205" s="94">
        <v>1</v>
      </c>
      <c r="BO205" s="94">
        <v>1</v>
      </c>
      <c r="BP205" s="94">
        <v>1</v>
      </c>
      <c r="BQ205" s="94">
        <v>1</v>
      </c>
      <c r="BR205" s="94">
        <v>1</v>
      </c>
      <c r="BS205" s="94">
        <v>1</v>
      </c>
      <c r="BT205" s="39"/>
      <c r="BU205" s="39"/>
      <c r="BV205" s="39"/>
      <c r="BW205" s="39"/>
    </row>
    <row r="206" spans="2:75" ht="12.75" customHeight="1" outlineLevel="1" x14ac:dyDescent="0.3">
      <c r="B206" s="1">
        <v>192</v>
      </c>
      <c r="E206" s="51" t="s">
        <v>182</v>
      </c>
      <c r="F206" s="94"/>
      <c r="G206" s="95">
        <f t="shared" ref="G206:N206" si="71">LN(G152/G184)</f>
        <v>-0.27089216138360495</v>
      </c>
      <c r="H206" s="94">
        <f t="shared" si="71"/>
        <v>-0.29228632705900154</v>
      </c>
      <c r="I206" s="94">
        <f t="shared" si="71"/>
        <v>-0.30959789976134972</v>
      </c>
      <c r="J206" s="94">
        <f t="shared" si="71"/>
        <v>-0.29996875936259654</v>
      </c>
      <c r="K206" s="94">
        <f t="shared" si="71"/>
        <v>-0.29696233931810834</v>
      </c>
      <c r="L206" s="94">
        <f t="shared" si="71"/>
        <v>-0.30024015149908129</v>
      </c>
      <c r="M206" s="94">
        <f t="shared" si="71"/>
        <v>-0.30346015149908134</v>
      </c>
      <c r="N206" s="94">
        <f t="shared" si="71"/>
        <v>-0.30668015149908134</v>
      </c>
      <c r="O206" s="96"/>
      <c r="P206" s="30">
        <v>204</v>
      </c>
      <c r="Q206" s="6"/>
      <c r="R206" s="94">
        <v>-0.27860566517288737</v>
      </c>
      <c r="S206" s="94">
        <v>-4.6809245710585881E-2</v>
      </c>
      <c r="T206" s="94">
        <v>-0.10662785721160657</v>
      </c>
      <c r="U206" s="94">
        <v>-0.18607902535105175</v>
      </c>
      <c r="V206" s="94">
        <v>-0.23846537992458341</v>
      </c>
      <c r="W206" s="94">
        <v>-0.10812030304492842</v>
      </c>
      <c r="X206" s="94">
        <v>-0.1710653985305553</v>
      </c>
      <c r="Y206" s="94">
        <v>-0.11966441263663993</v>
      </c>
      <c r="Z206" s="94">
        <v>-0.27089216138360495</v>
      </c>
      <c r="AA206" s="94">
        <v>-0.30187400455893615</v>
      </c>
      <c r="AB206" s="94">
        <v>-0.28335860580943817</v>
      </c>
      <c r="AC206" s="94">
        <v>-0.14046868787682512</v>
      </c>
      <c r="AD206" s="94">
        <v>-0.30187400455893615</v>
      </c>
      <c r="AE206" s="94">
        <v>-7.2199809819999752E-2</v>
      </c>
      <c r="AF206" s="94">
        <v>-0.14648825179982586</v>
      </c>
      <c r="AG206" s="94">
        <v>-0.30187400455893615</v>
      </c>
      <c r="AH206" s="94">
        <v>-0.12312560898949541</v>
      </c>
      <c r="AI206" s="94">
        <v>-0.10662785721160657</v>
      </c>
      <c r="AJ206" s="94">
        <v>-0.11966441263663993</v>
      </c>
      <c r="AK206" s="94">
        <v>-0.23846537992458341</v>
      </c>
      <c r="AL206" s="94">
        <v>-0.25873691434129326</v>
      </c>
      <c r="AM206" s="94">
        <v>-0.11966441263663993</v>
      </c>
      <c r="AN206" s="94">
        <v>-2.7207795183724143E-2</v>
      </c>
      <c r="AO206" s="94">
        <v>-2.7207795183724143E-2</v>
      </c>
      <c r="AP206" s="94">
        <v>-0.22354633258848983</v>
      </c>
      <c r="AQ206" s="94">
        <v>-0.27089216138360495</v>
      </c>
      <c r="AR206" s="94">
        <v>-0.21483205936941471</v>
      </c>
      <c r="AS206" s="94">
        <v>-7.1467530530642809E-2</v>
      </c>
      <c r="AT206" s="94">
        <v>-0.12666167153667149</v>
      </c>
      <c r="AU206" s="94">
        <v>-0.13562498907573281</v>
      </c>
      <c r="AV206" s="94">
        <v>-0.14648825179982586</v>
      </c>
      <c r="AW206" s="94">
        <v>-0.23846537992458341</v>
      </c>
      <c r="AX206" s="94">
        <v>-0.24722716024268754</v>
      </c>
      <c r="AY206" s="94">
        <v>-0.10812030304492842</v>
      </c>
      <c r="AZ206" s="94">
        <v>-0.10812030304492842</v>
      </c>
      <c r="BA206" s="94">
        <v>-4.9600284103159489E-2</v>
      </c>
      <c r="BB206" s="94">
        <v>-0.15610521212694589</v>
      </c>
      <c r="BC206" s="94">
        <v>-0.25873691434129326</v>
      </c>
      <c r="BD206" s="94">
        <v>-0.24722716024268754</v>
      </c>
      <c r="BE206" s="94">
        <v>-0.27860566517288737</v>
      </c>
      <c r="BF206" s="94">
        <v>3.3482491245442954E-2</v>
      </c>
      <c r="BG206" s="94">
        <v>-4.6809245710585881E-2</v>
      </c>
      <c r="BH206" s="94">
        <v>3.3482491245442954E-2</v>
      </c>
      <c r="BI206" s="94">
        <v>-0.11170961529735104</v>
      </c>
      <c r="BJ206" s="94">
        <v>-0.10662785721160657</v>
      </c>
      <c r="BK206" s="94">
        <v>-0.10662785721160657</v>
      </c>
      <c r="BL206" s="94">
        <v>-0.17598874993483299</v>
      </c>
      <c r="BM206" s="94">
        <v>-0.27860566517288737</v>
      </c>
      <c r="BN206" s="94">
        <v>-0.21483205936941471</v>
      </c>
      <c r="BO206" s="94">
        <v>-0.10812030304492842</v>
      </c>
      <c r="BP206" s="94">
        <v>-0.11829373944670619</v>
      </c>
      <c r="BQ206" s="94">
        <v>-1.7953406826544966E-2</v>
      </c>
      <c r="BR206" s="94">
        <v>-7.1467530530642809E-2</v>
      </c>
      <c r="BS206" s="94">
        <v>-0.20947766820792882</v>
      </c>
      <c r="BT206" s="39"/>
      <c r="BU206" s="39"/>
      <c r="BV206" s="39"/>
      <c r="BW206" s="39"/>
    </row>
    <row r="207" spans="2:75" ht="12.75" customHeight="1" outlineLevel="1" x14ac:dyDescent="0.3">
      <c r="B207" s="1">
        <v>193</v>
      </c>
      <c r="E207" s="51" t="s">
        <v>183</v>
      </c>
      <c r="F207" s="94"/>
      <c r="G207" s="95">
        <f t="shared" ref="G207:N207" si="72">LN(G153/G185)</f>
        <v>1.7482553086638126</v>
      </c>
      <c r="H207" s="94">
        <f t="shared" si="72"/>
        <v>1.7684031746877127</v>
      </c>
      <c r="I207" s="94">
        <f t="shared" si="72"/>
        <v>1.7805470595568347</v>
      </c>
      <c r="J207" s="94">
        <f t="shared" si="72"/>
        <v>1.7926738952010579</v>
      </c>
      <c r="K207" s="94">
        <f t="shared" si="72"/>
        <v>1.8047099080108175</v>
      </c>
      <c r="L207" s="94">
        <f t="shared" si="72"/>
        <v>1.8168078278398427</v>
      </c>
      <c r="M207" s="94">
        <f t="shared" si="72"/>
        <v>1.8289307940308248</v>
      </c>
      <c r="N207" s="94">
        <f t="shared" si="72"/>
        <v>1.8410836667662271</v>
      </c>
      <c r="O207" s="96"/>
      <c r="P207" s="30">
        <v>205</v>
      </c>
      <c r="Q207" s="6"/>
      <c r="R207" s="94">
        <v>2.8373485267547336</v>
      </c>
      <c r="S207" s="94">
        <v>-1.6298637291383076</v>
      </c>
      <c r="T207" s="94">
        <v>-3.6686249020328088</v>
      </c>
      <c r="U207" s="94">
        <v>-0.52400919553113356</v>
      </c>
      <c r="V207" s="94">
        <v>8.6765978973477362E-2</v>
      </c>
      <c r="W207" s="94">
        <v>-0.72535764543240133</v>
      </c>
      <c r="X207" s="94">
        <v>-2.134912700126844</v>
      </c>
      <c r="Y207" s="94">
        <v>-3.9468748766724184</v>
      </c>
      <c r="Z207" s="94">
        <v>-3.1874050531814002</v>
      </c>
      <c r="AA207" s="94">
        <v>-1.6098686391232977</v>
      </c>
      <c r="AB207" s="94">
        <v>1.0247791313879091</v>
      </c>
      <c r="AC207" s="94">
        <v>-8.0629010520166713E-3</v>
      </c>
      <c r="AD207" s="94">
        <v>0.36628278554424937</v>
      </c>
      <c r="AE207" s="94">
        <v>-1.2054293744667055</v>
      </c>
      <c r="AF207" s="94">
        <v>-0.94808605463587836</v>
      </c>
      <c r="AG207" s="94">
        <v>-0.70456955617227213</v>
      </c>
      <c r="AH207" s="94">
        <v>-1.0430788890722063</v>
      </c>
      <c r="AI207" s="94">
        <v>-2.8272602005162248</v>
      </c>
      <c r="AJ207" s="94">
        <v>-0.2760347074978306</v>
      </c>
      <c r="AK207" s="94">
        <v>-1.6700891309226504</v>
      </c>
      <c r="AL207" s="94">
        <v>-1.0119330550104397</v>
      </c>
      <c r="AM207" s="94">
        <v>-3.1647454734001279</v>
      </c>
      <c r="AN207" s="94">
        <v>-3.9045193647137655</v>
      </c>
      <c r="AO207" s="94">
        <v>-2.4199316551591412</v>
      </c>
      <c r="AP207" s="94">
        <v>3.1350477150008618</v>
      </c>
      <c r="AQ207" s="94">
        <v>1.7482553086638126</v>
      </c>
      <c r="AR207" s="94">
        <v>-1.0436159940891465</v>
      </c>
      <c r="AS207" s="94">
        <v>-0.81138066074326864</v>
      </c>
      <c r="AT207" s="94">
        <v>-1.7445837907149202</v>
      </c>
      <c r="AU207" s="94">
        <v>-1.4692052353256801</v>
      </c>
      <c r="AV207" s="94">
        <v>0.96866300409876605</v>
      </c>
      <c r="AW207" s="94">
        <v>-0.38200956600137148</v>
      </c>
      <c r="AX207" s="94">
        <v>-0.32566264249760302</v>
      </c>
      <c r="AY207" s="94">
        <v>-7.2074907613788125E-2</v>
      </c>
      <c r="AZ207" s="94">
        <v>-1.8423425936022868</v>
      </c>
      <c r="BA207" s="94">
        <v>-0.82697635545888115</v>
      </c>
      <c r="BB207" s="94">
        <v>-2.3645774684313192</v>
      </c>
      <c r="BC207" s="94">
        <v>0.18981215621307354</v>
      </c>
      <c r="BD207" s="94">
        <v>-1.587176722340756</v>
      </c>
      <c r="BE207" s="94">
        <v>-2.0345356471633713E-2</v>
      </c>
      <c r="BF207" s="94">
        <v>-1.687495569553904</v>
      </c>
      <c r="BG207" s="94">
        <v>-0.6219563199292113</v>
      </c>
      <c r="BH207" s="94">
        <v>-2.6688932304704354</v>
      </c>
      <c r="BI207" s="94">
        <v>-2.3304410844080801</v>
      </c>
      <c r="BJ207" s="94">
        <v>-3.0693674026286701</v>
      </c>
      <c r="BK207" s="94">
        <v>-0.10235314434713834</v>
      </c>
      <c r="BL207" s="94">
        <v>-2.0209889538085295</v>
      </c>
      <c r="BM207" s="94">
        <v>2.5256694867205178</v>
      </c>
      <c r="BN207" s="94">
        <v>-1.4140206592583398</v>
      </c>
      <c r="BO207" s="94">
        <v>-0.901264595491158</v>
      </c>
      <c r="BP207" s="94">
        <v>-2.7045451544489207</v>
      </c>
      <c r="BQ207" s="94">
        <v>-0.94361994895828238</v>
      </c>
      <c r="BR207" s="94">
        <v>0.93792875173857049</v>
      </c>
      <c r="BS207" s="94">
        <v>0.57831518471778876</v>
      </c>
      <c r="BT207" s="39"/>
      <c r="BU207" s="39"/>
      <c r="BV207" s="39"/>
      <c r="BW207" s="39"/>
    </row>
    <row r="208" spans="2:75" ht="12.75" customHeight="1" outlineLevel="1" x14ac:dyDescent="0.3">
      <c r="B208" s="1">
        <v>194</v>
      </c>
      <c r="E208" s="51" t="s">
        <v>184</v>
      </c>
      <c r="F208" s="94"/>
      <c r="G208" s="95">
        <f t="shared" ref="G208:N208" si="73">LN(G154/G186)</f>
        <v>1.4813413212788484</v>
      </c>
      <c r="H208" s="94">
        <f t="shared" si="73"/>
        <v>1.4813413212788484</v>
      </c>
      <c r="I208" s="94">
        <f t="shared" si="73"/>
        <v>1.4813413212788484</v>
      </c>
      <c r="J208" s="94">
        <f t="shared" si="73"/>
        <v>1.4813413212788484</v>
      </c>
      <c r="K208" s="94">
        <f t="shared" si="73"/>
        <v>1.4860110425437565</v>
      </c>
      <c r="L208" s="94">
        <f t="shared" si="73"/>
        <v>1.4998306430137132</v>
      </c>
      <c r="M208" s="94">
        <f t="shared" si="73"/>
        <v>1.5147552586349398</v>
      </c>
      <c r="N208" s="94">
        <f t="shared" si="73"/>
        <v>1.5322487143510524</v>
      </c>
      <c r="O208" s="96"/>
      <c r="P208" s="30">
        <v>206</v>
      </c>
      <c r="Q208" s="6"/>
      <c r="R208" s="94">
        <v>2.8739128809447472</v>
      </c>
      <c r="S208" s="94">
        <v>-1.9240660259473197</v>
      </c>
      <c r="T208" s="94">
        <v>-3.6780697330692242</v>
      </c>
      <c r="U208" s="94">
        <v>-0.45318585197698569</v>
      </c>
      <c r="V208" s="94">
        <v>9.5436827819632281E-2</v>
      </c>
      <c r="W208" s="94">
        <v>-1.0821889109311928</v>
      </c>
      <c r="X208" s="94">
        <v>-2.1564147945557934</v>
      </c>
      <c r="Y208" s="94">
        <v>-3.6602293644396093</v>
      </c>
      <c r="Z208" s="94">
        <v>-3.810128106229052</v>
      </c>
      <c r="AA208" s="94">
        <v>-1.6601596964395595</v>
      </c>
      <c r="AB208" s="94">
        <v>0.77695191967253319</v>
      </c>
      <c r="AC208" s="94">
        <v>-9.3016900672931627E-2</v>
      </c>
      <c r="AD208" s="94">
        <v>0.6433089907071281</v>
      </c>
      <c r="AE208" s="94">
        <v>-1.5879794047418916</v>
      </c>
      <c r="AF208" s="94">
        <v>-0.92914067137276812</v>
      </c>
      <c r="AG208" s="94">
        <v>-0.87814091403536998</v>
      </c>
      <c r="AH208" s="94">
        <v>-1.0840204603001919</v>
      </c>
      <c r="AI208" s="94">
        <v>-2.9069280489595708</v>
      </c>
      <c r="AJ208" s="94">
        <v>-0.51148940631299422</v>
      </c>
      <c r="AK208" s="94">
        <v>-1.6035128374834962</v>
      </c>
      <c r="AL208" s="94">
        <v>-0.47723225922383888</v>
      </c>
      <c r="AM208" s="94">
        <v>-2.7252164665921241</v>
      </c>
      <c r="AN208" s="94">
        <v>-3.8088205746620147</v>
      </c>
      <c r="AO208" s="94">
        <v>-2.1549638511882216</v>
      </c>
      <c r="AP208" s="94">
        <v>2.9854753636729074</v>
      </c>
      <c r="AQ208" s="94">
        <v>1.4813413212788484</v>
      </c>
      <c r="AR208" s="94">
        <v>-1.6413024649839103</v>
      </c>
      <c r="AS208" s="94">
        <v>-0.85034778702013525</v>
      </c>
      <c r="AT208" s="94">
        <v>-1.9179726682212965</v>
      </c>
      <c r="AU208" s="94">
        <v>-1.5956516579954414</v>
      </c>
      <c r="AV208" s="94">
        <v>0.7344644769863482</v>
      </c>
      <c r="AW208" s="94">
        <v>-0.57214000217893901</v>
      </c>
      <c r="AX208" s="94">
        <v>-0.5229201017187044</v>
      </c>
      <c r="AY208" s="94">
        <v>-0.24820742255487613</v>
      </c>
      <c r="AZ208" s="94">
        <v>-1.8913869517241604</v>
      </c>
      <c r="BA208" s="94">
        <v>-0.91374858324057917</v>
      </c>
      <c r="BB208" s="94">
        <v>-2.5519779067645927</v>
      </c>
      <c r="BC208" s="94">
        <v>9.6516073505404171E-2</v>
      </c>
      <c r="BD208" s="94">
        <v>-1.8614368334130913</v>
      </c>
      <c r="BE208" s="94">
        <v>-0.34658615620614708</v>
      </c>
      <c r="BF208" s="94">
        <v>-1.9739680734835605</v>
      </c>
      <c r="BG208" s="94">
        <v>-0.79191076528781146</v>
      </c>
      <c r="BH208" s="94">
        <v>-2.8486361302161929</v>
      </c>
      <c r="BI208" s="94">
        <v>-2.1645337829376641</v>
      </c>
      <c r="BJ208" s="94">
        <v>-2.7192212976548094</v>
      </c>
      <c r="BK208" s="94">
        <v>-0.44235866217505515</v>
      </c>
      <c r="BL208" s="94">
        <v>-1.9636749635976791</v>
      </c>
      <c r="BM208" s="94">
        <v>2.6769238234600059</v>
      </c>
      <c r="BN208" s="94">
        <v>-2.2219802541297442</v>
      </c>
      <c r="BO208" s="94">
        <v>-1.1959568622468233</v>
      </c>
      <c r="BP208" s="94">
        <v>-2.8886955722740177</v>
      </c>
      <c r="BQ208" s="94">
        <v>-1.2964831671529458</v>
      </c>
      <c r="BR208" s="94">
        <v>0.6806684420327711</v>
      </c>
      <c r="BS208" s="94">
        <v>0.51915462763214681</v>
      </c>
      <c r="BT208" s="39"/>
      <c r="BU208" s="39"/>
      <c r="BV208" s="39"/>
      <c r="BW208" s="39"/>
    </row>
    <row r="209" spans="2:91" ht="12.75" customHeight="1" outlineLevel="1" x14ac:dyDescent="0.3">
      <c r="B209" s="1">
        <v>195</v>
      </c>
      <c r="E209" s="51" t="s">
        <v>185</v>
      </c>
      <c r="F209" s="94"/>
      <c r="G209" s="95">
        <f t="shared" ref="G209:N209" si="74">LN(G155/G187)</f>
        <v>1.4890442763147751</v>
      </c>
      <c r="H209" s="94">
        <f t="shared" si="74"/>
        <v>1.498828510834475</v>
      </c>
      <c r="I209" s="94">
        <f t="shared" si="74"/>
        <v>1.509952626125965</v>
      </c>
      <c r="J209" s="94">
        <f t="shared" si="74"/>
        <v>1.5206420108762739</v>
      </c>
      <c r="K209" s="94">
        <f t="shared" si="74"/>
        <v>1.5276781350340842</v>
      </c>
      <c r="L209" s="94">
        <f t="shared" si="74"/>
        <v>1.5435736572438288</v>
      </c>
      <c r="M209" s="94">
        <f t="shared" si="74"/>
        <v>1.5594885700697778</v>
      </c>
      <c r="N209" s="94">
        <f t="shared" si="74"/>
        <v>1.5776244791334946</v>
      </c>
      <c r="O209" s="96"/>
      <c r="P209" s="30">
        <v>207</v>
      </c>
      <c r="Q209" s="6"/>
      <c r="R209" s="94">
        <v>2.7918751586240611</v>
      </c>
      <c r="S209" s="94">
        <v>-1.8389170177301406</v>
      </c>
      <c r="T209" s="94">
        <v>-4.0158991925366783</v>
      </c>
      <c r="U209" s="94">
        <v>-0.55716189363043644</v>
      </c>
      <c r="V209" s="94">
        <v>-9.9653483567905432E-2</v>
      </c>
      <c r="W209" s="94">
        <v>-1.2360230939375405</v>
      </c>
      <c r="X209" s="94">
        <v>-2.4309044792220207</v>
      </c>
      <c r="Y209" s="94">
        <v>-4.2977406787172638</v>
      </c>
      <c r="Z209" s="94">
        <v>-3.999558805631851</v>
      </c>
      <c r="AA209" s="94">
        <v>-1.9609413042850428</v>
      </c>
      <c r="AB209" s="94">
        <v>0.77443349571997622</v>
      </c>
      <c r="AC209" s="94">
        <v>-0.2926513388399255</v>
      </c>
      <c r="AD209" s="94">
        <v>0.24326271635000307</v>
      </c>
      <c r="AE209" s="94">
        <v>-1.6693164041891384</v>
      </c>
      <c r="AF209" s="94">
        <v>-0.96230672866776001</v>
      </c>
      <c r="AG209" s="94">
        <v>-1.1080853355678335</v>
      </c>
      <c r="AH209" s="94">
        <v>-0.99892598209785077</v>
      </c>
      <c r="AI209" s="94">
        <v>-3.1545175829308665</v>
      </c>
      <c r="AJ209" s="94">
        <v>-0.67168239466482937</v>
      </c>
      <c r="AK209" s="94">
        <v>-1.8731655712743041</v>
      </c>
      <c r="AL209" s="94">
        <v>-1.2016053277241427</v>
      </c>
      <c r="AM209" s="94">
        <v>-3.0915038200738181</v>
      </c>
      <c r="AN209" s="94">
        <v>-4.4457224606181596</v>
      </c>
      <c r="AO209" s="94">
        <v>-2.4787511604278598</v>
      </c>
      <c r="AP209" s="94">
        <v>3.1358336712470134</v>
      </c>
      <c r="AQ209" s="94">
        <v>1.489044276370123</v>
      </c>
      <c r="AR209" s="94">
        <v>-1.7457612312206863</v>
      </c>
      <c r="AS209" s="94">
        <v>-0.88846273661921549</v>
      </c>
      <c r="AT209" s="94">
        <v>-1.9416801588606023</v>
      </c>
      <c r="AU209" s="94">
        <v>-1.7073593126443698</v>
      </c>
      <c r="AV209" s="94">
        <v>0.65582063484032005</v>
      </c>
      <c r="AW209" s="94">
        <v>-0.54787485498709532</v>
      </c>
      <c r="AX209" s="94">
        <v>-0.69415699166995382</v>
      </c>
      <c r="AY209" s="94">
        <v>-0.2731516657949869</v>
      </c>
      <c r="AZ209" s="94">
        <v>-1.8275620711332488</v>
      </c>
      <c r="BA209" s="94">
        <v>-1.1134343128456596</v>
      </c>
      <c r="BB209" s="94">
        <v>-2.6722741971931723</v>
      </c>
      <c r="BC209" s="94">
        <v>2.2872205203031872E-3</v>
      </c>
      <c r="BD209" s="94">
        <v>-1.8318521116989048</v>
      </c>
      <c r="BE209" s="94">
        <v>-0.42711734263755874</v>
      </c>
      <c r="BF209" s="94">
        <v>-2.2104622211398195</v>
      </c>
      <c r="BG209" s="94">
        <v>-0.99859814967789473</v>
      </c>
      <c r="BH209" s="94">
        <v>-2.9585932823471341</v>
      </c>
      <c r="BI209" s="94">
        <v>-2.7852846727299205</v>
      </c>
      <c r="BJ209" s="94">
        <v>-3.0183453932397191</v>
      </c>
      <c r="BK209" s="94">
        <v>-0.55590276172314568</v>
      </c>
      <c r="BL209" s="94">
        <v>-2.2100345452402643</v>
      </c>
      <c r="BM209" s="94">
        <v>2.6560152510281934</v>
      </c>
      <c r="BN209" s="94">
        <v>-2.4293923466233491</v>
      </c>
      <c r="BO209" s="94">
        <v>-1.4881732991042493</v>
      </c>
      <c r="BP209" s="94">
        <v>-2.6717514411206951</v>
      </c>
      <c r="BQ209" s="94">
        <v>-1.3194440521494017</v>
      </c>
      <c r="BR209" s="94">
        <v>0.68524250953911803</v>
      </c>
      <c r="BS209" s="94">
        <v>0.54119223075549561</v>
      </c>
      <c r="BT209" s="39"/>
      <c r="BU209" s="39"/>
      <c r="BV209" s="39"/>
      <c r="BW209" s="39"/>
    </row>
    <row r="210" spans="2:91" ht="12.75" customHeight="1" outlineLevel="1" x14ac:dyDescent="0.3">
      <c r="B210" s="1">
        <v>196</v>
      </c>
      <c r="E210" s="51" t="s">
        <v>190</v>
      </c>
      <c r="F210" s="94"/>
      <c r="G210" s="95">
        <f t="shared" ref="G210:N210" si="75">G206*G206/2</f>
        <v>3.669128154954053E-2</v>
      </c>
      <c r="H210" s="94">
        <f t="shared" si="75"/>
        <v>4.2715648492820807E-2</v>
      </c>
      <c r="I210" s="94">
        <f t="shared" si="75"/>
        <v>4.7925429768319372E-2</v>
      </c>
      <c r="J210" s="94">
        <f t="shared" si="75"/>
        <v>4.4990628296767671E-2</v>
      </c>
      <c r="K210" s="94">
        <f t="shared" si="75"/>
        <v>4.4093315486641659E-2</v>
      </c>
      <c r="L210" s="94">
        <f t="shared" si="75"/>
        <v>4.5072074286095644E-2</v>
      </c>
      <c r="M210" s="94">
        <f t="shared" si="75"/>
        <v>4.6044031773922703E-2</v>
      </c>
      <c r="N210" s="94">
        <f t="shared" si="75"/>
        <v>4.7026357661749743E-2</v>
      </c>
      <c r="O210" s="96"/>
      <c r="P210" s="30">
        <v>208</v>
      </c>
      <c r="Q210" s="6"/>
      <c r="R210" s="94">
        <v>3.8810558333213514E-2</v>
      </c>
      <c r="S210" s="94">
        <v>1.0955527419970015E-3</v>
      </c>
      <c r="T210" s="94">
        <v>5.6847499667693801E-3</v>
      </c>
      <c r="U210" s="94">
        <v>1.7312701837798681E-2</v>
      </c>
      <c r="V210" s="94">
        <v>2.8432868711287956E-2</v>
      </c>
      <c r="W210" s="94">
        <v>5.8449999652635792E-3</v>
      </c>
      <c r="X210" s="94">
        <v>1.4631685287208856E-2</v>
      </c>
      <c r="Y210" s="94">
        <v>7.1597858258360151E-3</v>
      </c>
      <c r="Z210" s="94">
        <v>3.669128154954053E-2</v>
      </c>
      <c r="AA210" s="94">
        <v>4.5563957314224302E-2</v>
      </c>
      <c r="AB210" s="94">
        <v>4.0146049743134286E-2</v>
      </c>
      <c r="AC210" s="94">
        <v>9.8657261369184592E-3</v>
      </c>
      <c r="AD210" s="94">
        <v>4.5563957314224302E-2</v>
      </c>
      <c r="AE210" s="94">
        <v>2.6064062690220663E-3</v>
      </c>
      <c r="AF210" s="94">
        <v>1.0729403957684592E-2</v>
      </c>
      <c r="AG210" s="94">
        <v>4.5563957314224302E-2</v>
      </c>
      <c r="AH210" s="94">
        <v>7.5799577945170572E-3</v>
      </c>
      <c r="AI210" s="94">
        <v>5.6847499667693801E-3</v>
      </c>
      <c r="AJ210" s="94">
        <v>7.1597858258360151E-3</v>
      </c>
      <c r="AK210" s="94">
        <v>2.8432868711287956E-2</v>
      </c>
      <c r="AL210" s="94">
        <v>3.3472395421426861E-2</v>
      </c>
      <c r="AM210" s="94">
        <v>7.1597858258360151E-3</v>
      </c>
      <c r="AN210" s="94">
        <v>3.7013205937974137E-4</v>
      </c>
      <c r="AO210" s="94">
        <v>3.7013205937974137E-4</v>
      </c>
      <c r="AP210" s="94">
        <v>2.4986481406881856E-2</v>
      </c>
      <c r="AQ210" s="94">
        <v>3.669128154954053E-2</v>
      </c>
      <c r="AR210" s="94">
        <v>2.3076406866451862E-2</v>
      </c>
      <c r="AS210" s="94">
        <v>2.5538039600741811E-3</v>
      </c>
      <c r="AT210" s="94">
        <v>8.0215895182318281E-3</v>
      </c>
      <c r="AU210" s="94">
        <v>9.1970688308963214E-3</v>
      </c>
      <c r="AV210" s="94">
        <v>1.0729403957684592E-2</v>
      </c>
      <c r="AW210" s="94">
        <v>2.8432868711287956E-2</v>
      </c>
      <c r="AX210" s="94">
        <v>3.0560634380831751E-2</v>
      </c>
      <c r="AY210" s="94">
        <v>5.8449999652635792E-3</v>
      </c>
      <c r="AZ210" s="94">
        <v>5.8449999652635792E-3</v>
      </c>
      <c r="BA210" s="94">
        <v>1.2300940915570681E-3</v>
      </c>
      <c r="BB210" s="94">
        <v>1.2184418626599388E-2</v>
      </c>
      <c r="BC210" s="94">
        <v>3.3472395421426861E-2</v>
      </c>
      <c r="BD210" s="94">
        <v>3.0560634380831751E-2</v>
      </c>
      <c r="BE210" s="94">
        <v>3.8810558333213514E-2</v>
      </c>
      <c r="BF210" s="94">
        <v>5.6053861000058202E-4</v>
      </c>
      <c r="BG210" s="94">
        <v>1.0955527419970015E-3</v>
      </c>
      <c r="BH210" s="94">
        <v>5.6053861000058202E-4</v>
      </c>
      <c r="BI210" s="94">
        <v>6.2395190749410835E-3</v>
      </c>
      <c r="BJ210" s="94">
        <v>5.6847499667693801E-3</v>
      </c>
      <c r="BK210" s="94">
        <v>5.6847499667693801E-3</v>
      </c>
      <c r="BL210" s="94">
        <v>1.5486020051812589E-2</v>
      </c>
      <c r="BM210" s="94">
        <v>3.8810558333213514E-2</v>
      </c>
      <c r="BN210" s="94">
        <v>2.3076406866451862E-2</v>
      </c>
      <c r="BO210" s="94">
        <v>5.8449999652635792E-3</v>
      </c>
      <c r="BP210" s="94">
        <v>6.9967043961426069E-3</v>
      </c>
      <c r="BQ210" s="94">
        <v>1.6116240833971571E-4</v>
      </c>
      <c r="BR210" s="94">
        <v>2.5538039600741811E-3</v>
      </c>
      <c r="BS210" s="94">
        <v>2.1940446738915556E-2</v>
      </c>
      <c r="BT210" s="39"/>
      <c r="BU210" s="39"/>
      <c r="BV210" s="39"/>
      <c r="BW210" s="39"/>
    </row>
    <row r="211" spans="2:91" ht="12.75" customHeight="1" outlineLevel="1" x14ac:dyDescent="0.3">
      <c r="B211" s="1">
        <v>197</v>
      </c>
      <c r="E211" s="51" t="s">
        <v>191</v>
      </c>
      <c r="F211" s="94"/>
      <c r="G211" s="95">
        <f t="shared" ref="G211:N211" si="76">G207*G207/2</f>
        <v>1.5281983121356013</v>
      </c>
      <c r="H211" s="94">
        <f t="shared" si="76"/>
        <v>1.5636248941227904</v>
      </c>
      <c r="I211" s="94">
        <f t="shared" si="76"/>
        <v>1.5851739156482452</v>
      </c>
      <c r="J211" s="94">
        <f t="shared" si="76"/>
        <v>1.6068398472676668</v>
      </c>
      <c r="K211" s="94">
        <f t="shared" si="76"/>
        <v>1.6284889260362068</v>
      </c>
      <c r="L211" s="94">
        <f t="shared" si="76"/>
        <v>1.6503953416500639</v>
      </c>
      <c r="M211" s="94">
        <f t="shared" si="76"/>
        <v>1.6724939246771118</v>
      </c>
      <c r="N211" s="94">
        <f t="shared" si="76"/>
        <v>1.6947945340166881</v>
      </c>
      <c r="O211" s="96"/>
      <c r="P211" s="30">
        <v>209</v>
      </c>
      <c r="Q211" s="6"/>
      <c r="R211" s="94">
        <v>4.0252733311386288</v>
      </c>
      <c r="S211" s="94">
        <v>1.3282278877803153</v>
      </c>
      <c r="T211" s="94">
        <v>6.7294043359076179</v>
      </c>
      <c r="U211" s="94">
        <v>0.13729281850059288</v>
      </c>
      <c r="V211" s="94">
        <v>3.7641675536129577E-3</v>
      </c>
      <c r="W211" s="94">
        <v>0.26307185689361862</v>
      </c>
      <c r="X211" s="94">
        <v>2.2789261185814458</v>
      </c>
      <c r="Y211" s="94">
        <v>7.7889106460539592</v>
      </c>
      <c r="Z211" s="94">
        <v>5.0797754865231628</v>
      </c>
      <c r="AA211" s="94">
        <v>1.2958385176163492</v>
      </c>
      <c r="AB211" s="94">
        <v>0.52508613406407878</v>
      </c>
      <c r="AC211" s="94">
        <v>3.2505186687305773E-5</v>
      </c>
      <c r="AD211" s="94">
        <v>6.7081539493027281E-2</v>
      </c>
      <c r="AE211" s="94">
        <v>0.72652998841359651</v>
      </c>
      <c r="AF211" s="94">
        <v>0.44943358349751289</v>
      </c>
      <c r="AG211" s="94">
        <v>0.24820912974239626</v>
      </c>
      <c r="AH211" s="94">
        <v>0.54400678441405392</v>
      </c>
      <c r="AI211" s="94">
        <v>3.9967001207115218</v>
      </c>
      <c r="AJ211" s="94">
        <v>3.809757987170645E-2</v>
      </c>
      <c r="AK211" s="94">
        <v>1.3945988526129869</v>
      </c>
      <c r="AL211" s="94">
        <v>0.51200425391138082</v>
      </c>
      <c r="AM211" s="94">
        <v>5.0078069557033</v>
      </c>
      <c r="AN211" s="94">
        <v>7.622635734712393</v>
      </c>
      <c r="AO211" s="94">
        <v>2.9280346078206305</v>
      </c>
      <c r="AP211" s="94">
        <v>4.9142620876660619</v>
      </c>
      <c r="AQ211" s="94">
        <v>1.5281983121356013</v>
      </c>
      <c r="AR211" s="94">
        <v>0.54456717155933876</v>
      </c>
      <c r="AS211" s="94">
        <v>0.32916928831409159</v>
      </c>
      <c r="AT211" s="94">
        <v>1.5217863014126203</v>
      </c>
      <c r="AU211" s="94">
        <v>1.0792820117541937</v>
      </c>
      <c r="AV211" s="94">
        <v>0.46915400775482302</v>
      </c>
      <c r="AW211" s="94">
        <v>7.2965654258278098E-2</v>
      </c>
      <c r="AX211" s="94">
        <v>5.3028078359260794E-2</v>
      </c>
      <c r="AY211" s="94">
        <v>2.5973961537680466E-3</v>
      </c>
      <c r="AZ211" s="94">
        <v>1.6971131161006006</v>
      </c>
      <c r="BA211" s="94">
        <v>0.34194494624402688</v>
      </c>
      <c r="BB211" s="94">
        <v>2.795613302106533</v>
      </c>
      <c r="BC211" s="94">
        <v>1.8014327323128115E-2</v>
      </c>
      <c r="BD211" s="94">
        <v>1.2595649739701726</v>
      </c>
      <c r="BE211" s="94">
        <v>2.069667649789239E-4</v>
      </c>
      <c r="BF211" s="94">
        <v>1.4238206486320275</v>
      </c>
      <c r="BG211" s="94">
        <v>0.19341483194994372</v>
      </c>
      <c r="BH211" s="94">
        <v>3.5614955378254582</v>
      </c>
      <c r="BI211" s="94">
        <v>2.7154778239485542</v>
      </c>
      <c r="BJ211" s="94">
        <v>4.7105081261597341</v>
      </c>
      <c r="BK211" s="94">
        <v>5.2380830788730688E-3</v>
      </c>
      <c r="BL211" s="94">
        <v>2.0421981757080472</v>
      </c>
      <c r="BM211" s="94">
        <v>3.1895031780755421</v>
      </c>
      <c r="BN211" s="94">
        <v>0.99972721240469486</v>
      </c>
      <c r="BO211" s="94">
        <v>0.40613893554292035</v>
      </c>
      <c r="BP211" s="94">
        <v>3.6572822462265684</v>
      </c>
      <c r="BQ211" s="94">
        <v>0.44520930403601572</v>
      </c>
      <c r="BR211" s="94">
        <v>0.43985517166893651</v>
      </c>
      <c r="BS211" s="94">
        <v>0.16722422643758506</v>
      </c>
      <c r="BT211" s="39"/>
      <c r="BU211" s="39"/>
      <c r="BV211" s="39"/>
      <c r="BW211" s="39"/>
    </row>
    <row r="212" spans="2:91" ht="12.75" customHeight="1" outlineLevel="1" x14ac:dyDescent="0.3">
      <c r="B212" s="1">
        <v>198</v>
      </c>
      <c r="E212" s="51" t="s">
        <v>192</v>
      </c>
      <c r="F212" s="94"/>
      <c r="G212" s="95">
        <f t="shared" ref="G212:N212" si="77">G208*G208/2</f>
        <v>1.0971860550640822</v>
      </c>
      <c r="H212" s="94">
        <f t="shared" si="77"/>
        <v>1.0971860550640822</v>
      </c>
      <c r="I212" s="94">
        <f t="shared" si="77"/>
        <v>1.0971860550640822</v>
      </c>
      <c r="J212" s="94">
        <f t="shared" si="77"/>
        <v>1.0971860550640822</v>
      </c>
      <c r="K212" s="94">
        <f t="shared" si="77"/>
        <v>1.1041144092809911</v>
      </c>
      <c r="L212" s="94">
        <f t="shared" si="77"/>
        <v>1.1247459788614642</v>
      </c>
      <c r="M212" s="94">
        <f t="shared" si="77"/>
        <v>1.1472417467811016</v>
      </c>
      <c r="N212" s="94">
        <f t="shared" si="77"/>
        <v>1.1738930613152265</v>
      </c>
      <c r="O212" s="96"/>
      <c r="P212" s="30">
        <v>210</v>
      </c>
      <c r="Q212" s="6"/>
      <c r="R212" s="94">
        <v>4.1296876236300681</v>
      </c>
      <c r="S212" s="94">
        <v>1.8510150361023558</v>
      </c>
      <c r="T212" s="94">
        <v>6.7640984806599569</v>
      </c>
      <c r="U212" s="94">
        <v>0.10268870821605319</v>
      </c>
      <c r="V212" s="94">
        <v>4.5540940521370688E-3</v>
      </c>
      <c r="W212" s="94">
        <v>0.58556641947122068</v>
      </c>
      <c r="X212" s="94">
        <v>2.3250623830895525</v>
      </c>
      <c r="Y212" s="94">
        <v>6.6986395001529928</v>
      </c>
      <c r="Z212" s="94">
        <v>7.2585380929382906</v>
      </c>
      <c r="AA212" s="94">
        <v>1.3780651088411453</v>
      </c>
      <c r="AB212" s="94">
        <v>0.30182714274141725</v>
      </c>
      <c r="AC212" s="94">
        <v>4.3260719053990144E-3</v>
      </c>
      <c r="AD212" s="94">
        <v>0.20692322876231192</v>
      </c>
      <c r="AE212" s="94">
        <v>1.2608392949422063</v>
      </c>
      <c r="AF212" s="94">
        <v>0.43165119359951915</v>
      </c>
      <c r="AG212" s="94">
        <v>0.38556573245143755</v>
      </c>
      <c r="AH212" s="94">
        <v>0.58755017917471997</v>
      </c>
      <c r="AI212" s="94">
        <v>4.2251153409139484</v>
      </c>
      <c r="AJ212" s="94">
        <v>0.13081070638520964</v>
      </c>
      <c r="AK212" s="94">
        <v>1.2856267099871865</v>
      </c>
      <c r="AL212" s="94">
        <v>0.11387531462194468</v>
      </c>
      <c r="AM212" s="94">
        <v>3.7134023948924311</v>
      </c>
      <c r="AN212" s="94">
        <v>7.2535570849843403</v>
      </c>
      <c r="AO212" s="94">
        <v>2.3219345999639858</v>
      </c>
      <c r="AP212" s="94">
        <v>4.4565315735489399</v>
      </c>
      <c r="AQ212" s="94">
        <v>1.0971860550640822</v>
      </c>
      <c r="AR212" s="94">
        <v>1.3469368907811301</v>
      </c>
      <c r="AS212" s="94">
        <v>0.36154567944502064</v>
      </c>
      <c r="AT212" s="94">
        <v>1.8393095780219597</v>
      </c>
      <c r="AU212" s="94">
        <v>1.2730521068318006</v>
      </c>
      <c r="AV212" s="94">
        <v>0.26971903397741498</v>
      </c>
      <c r="AW212" s="94">
        <v>0.16367209104665817</v>
      </c>
      <c r="AX212" s="94">
        <v>0.13672271639075007</v>
      </c>
      <c r="AY212" s="94">
        <v>3.0803462305667415E-2</v>
      </c>
      <c r="AZ212" s="94">
        <v>1.7886723005762057</v>
      </c>
      <c r="BA212" s="94">
        <v>0.41746823668708283</v>
      </c>
      <c r="BB212" s="94">
        <v>3.2562956183072962</v>
      </c>
      <c r="BC212" s="94">
        <v>4.6576762224502903E-3</v>
      </c>
      <c r="BD212" s="94">
        <v>1.7324735423934783</v>
      </c>
      <c r="BE212" s="94">
        <v>6.0060981836875894E-2</v>
      </c>
      <c r="BF212" s="94">
        <v>1.9482749775661996</v>
      </c>
      <c r="BG212" s="94">
        <v>0.3135613300893636</v>
      </c>
      <c r="BH212" s="94">
        <v>4.0573639011865437</v>
      </c>
      <c r="BI212" s="94">
        <v>2.3426032487392172</v>
      </c>
      <c r="BJ212" s="94">
        <v>3.6970822328097528</v>
      </c>
      <c r="BK212" s="94">
        <v>9.7840593000652287E-2</v>
      </c>
      <c r="BL212" s="94">
        <v>1.9280096813301733</v>
      </c>
      <c r="BM212" s="94">
        <v>3.5829605783038683</v>
      </c>
      <c r="BN212" s="94">
        <v>2.4685981248712414</v>
      </c>
      <c r="BO212" s="94">
        <v>0.71515640817763348</v>
      </c>
      <c r="BP212" s="94">
        <v>4.1722810546377573</v>
      </c>
      <c r="BQ212" s="94">
        <v>0.8404343013554666</v>
      </c>
      <c r="BR212" s="94">
        <v>0.23165476398965995</v>
      </c>
      <c r="BS212" s="94">
        <v>0.13476076369593651</v>
      </c>
      <c r="BT212" s="39"/>
      <c r="BU212" s="39"/>
      <c r="BV212" s="39"/>
      <c r="BW212" s="39"/>
    </row>
    <row r="213" spans="2:91" ht="12.75" customHeight="1" outlineLevel="1" x14ac:dyDescent="0.3">
      <c r="B213" s="1">
        <v>199</v>
      </c>
      <c r="E213" s="51" t="s">
        <v>193</v>
      </c>
      <c r="F213" s="94"/>
      <c r="G213" s="95">
        <f t="shared" ref="G213:N213" si="78">G209*G209/2</f>
        <v>1.1086264284128962</v>
      </c>
      <c r="H213" s="94">
        <f t="shared" si="78"/>
        <v>1.1232434524451449</v>
      </c>
      <c r="I213" s="94">
        <f t="shared" si="78"/>
        <v>1.1399784665723491</v>
      </c>
      <c r="J213" s="94">
        <f t="shared" si="78"/>
        <v>1.156176062620919</v>
      </c>
      <c r="K213" s="94">
        <f t="shared" si="78"/>
        <v>1.1669002421306089</v>
      </c>
      <c r="L213" s="94">
        <f t="shared" si="78"/>
        <v>1.1913098176685446</v>
      </c>
      <c r="M213" s="94">
        <f t="shared" si="78"/>
        <v>1.2160023000891402</v>
      </c>
      <c r="N213" s="94">
        <f t="shared" si="78"/>
        <v>1.2444494985806149</v>
      </c>
      <c r="O213" s="96"/>
      <c r="P213" s="30">
        <v>211</v>
      </c>
      <c r="Q213" s="6"/>
      <c r="R213" s="94">
        <v>3.897283450671063</v>
      </c>
      <c r="S213" s="94">
        <v>1.6908078990487572</v>
      </c>
      <c r="T213" s="94">
        <v>8.0637231623083725</v>
      </c>
      <c r="U213" s="94">
        <v>0.15521468785692688</v>
      </c>
      <c r="V213" s="94">
        <v>4.9654083936093987E-3</v>
      </c>
      <c r="W213" s="94">
        <v>0.76387654437346508</v>
      </c>
      <c r="X213" s="94">
        <v>2.954648293550842</v>
      </c>
      <c r="Y213" s="94">
        <v>9.2352874707505634</v>
      </c>
      <c r="Z213" s="94">
        <v>7.9982353198536389</v>
      </c>
      <c r="AA213" s="94">
        <v>1.9226453994255623</v>
      </c>
      <c r="AB213" s="94">
        <v>0.2998736196465312</v>
      </c>
      <c r="AC213" s="94">
        <v>4.2822403062400441E-2</v>
      </c>
      <c r="AD213" s="94">
        <v>2.9588374582991028E-2</v>
      </c>
      <c r="AE213" s="94">
        <v>1.3933086286474774</v>
      </c>
      <c r="AF213" s="94">
        <v>0.46301712001962297</v>
      </c>
      <c r="AG213" s="94">
        <v>0.61392655545023911</v>
      </c>
      <c r="AH213" s="94">
        <v>0.49892655885507786</v>
      </c>
      <c r="AI213" s="94">
        <v>4.975490590509998</v>
      </c>
      <c r="AJ213" s="94">
        <v>0.2255786196513398</v>
      </c>
      <c r="AK213" s="94">
        <v>1.754374628703695</v>
      </c>
      <c r="AL213" s="94">
        <v>0.7219276818075222</v>
      </c>
      <c r="AM213" s="94">
        <v>4.7786979347655052</v>
      </c>
      <c r="AN213" s="94">
        <v>9.882224098422391</v>
      </c>
      <c r="AO213" s="94">
        <v>3.0721036576612306</v>
      </c>
      <c r="AP213" s="94">
        <v>4.916726406863261</v>
      </c>
      <c r="AQ213" s="94">
        <v>1.1086264284953118</v>
      </c>
      <c r="AR213" s="94">
        <v>1.5238411382165833</v>
      </c>
      <c r="AS213" s="94">
        <v>0.39468301718045273</v>
      </c>
      <c r="AT213" s="94">
        <v>1.8850609196564669</v>
      </c>
      <c r="AU213" s="94">
        <v>1.4575379112367275</v>
      </c>
      <c r="AV213" s="94">
        <v>0.21505035254118021</v>
      </c>
      <c r="AW213" s="94">
        <v>0.15008342836356536</v>
      </c>
      <c r="AX213" s="94">
        <v>0.24092696454214016</v>
      </c>
      <c r="AY213" s="94">
        <v>3.7305916263288108E-2</v>
      </c>
      <c r="AZ213" s="94">
        <v>1.6699915619224248</v>
      </c>
      <c r="BA213" s="94">
        <v>0.61986798451104308</v>
      </c>
      <c r="BB213" s="94">
        <v>3.5705246924922065</v>
      </c>
      <c r="BC213" s="94">
        <v>2.6156888542479911E-6</v>
      </c>
      <c r="BD213" s="94">
        <v>1.6778410795678684</v>
      </c>
      <c r="BE213" s="94">
        <v>9.1214612190884878E-2</v>
      </c>
      <c r="BF213" s="94">
        <v>2.4430716155431922</v>
      </c>
      <c r="BG213" s="94">
        <v>0.49859913227005753</v>
      </c>
      <c r="BH213" s="94">
        <v>4.3766371051747948</v>
      </c>
      <c r="BI213" s="94">
        <v>3.8789053540721103</v>
      </c>
      <c r="BJ213" s="94">
        <v>4.5552044564457175</v>
      </c>
      <c r="BK213" s="94">
        <v>0.15451394024571025</v>
      </c>
      <c r="BL213" s="94">
        <v>2.4421263455776709</v>
      </c>
      <c r="BM213" s="94">
        <v>3.5272085068471783</v>
      </c>
      <c r="BN213" s="94">
        <v>2.9509735869160516</v>
      </c>
      <c r="BO213" s="94">
        <v>1.1073298840834127</v>
      </c>
      <c r="BP213" s="94">
        <v>3.5691278815652554</v>
      </c>
      <c r="BQ213" s="94">
        <v>0.87046630337621655</v>
      </c>
      <c r="BR213" s="94">
        <v>0.23477864843973412</v>
      </c>
      <c r="BS213" s="94">
        <v>0.14644451531505481</v>
      </c>
      <c r="BT213" s="39"/>
      <c r="BU213" s="39"/>
      <c r="BV213" s="39"/>
      <c r="BW213" s="39"/>
    </row>
    <row r="214" spans="2:91" ht="12.75" customHeight="1" outlineLevel="1" x14ac:dyDescent="0.3">
      <c r="B214" s="1">
        <v>200</v>
      </c>
      <c r="E214" s="51" t="s">
        <v>194</v>
      </c>
      <c r="F214" s="94"/>
      <c r="G214" s="95">
        <f t="shared" ref="G214:N214" si="79">G206*G207</f>
        <v>-0.4735886592143016</v>
      </c>
      <c r="H214" s="94">
        <f t="shared" si="79"/>
        <v>-0.51688006868894942</v>
      </c>
      <c r="I214" s="94">
        <f t="shared" si="79"/>
        <v>-0.55125363006504291</v>
      </c>
      <c r="J214" s="94">
        <f t="shared" si="79"/>
        <v>-0.53774616428517474</v>
      </c>
      <c r="K214" s="94">
        <f t="shared" si="79"/>
        <v>-0.53593087607346046</v>
      </c>
      <c r="L214" s="94">
        <f t="shared" si="79"/>
        <v>-0.54547865747535118</v>
      </c>
      <c r="M214" s="94">
        <f t="shared" si="79"/>
        <v>-0.55500761583792924</v>
      </c>
      <c r="N214" s="94">
        <f t="shared" si="79"/>
        <v>-0.56462381784635074</v>
      </c>
      <c r="O214" s="96"/>
      <c r="P214" s="30">
        <v>212</v>
      </c>
      <c r="Q214" s="6"/>
      <c r="R214" s="94">
        <v>-0.79050137362381456</v>
      </c>
      <c r="S214" s="94">
        <v>7.6292691772006829E-2</v>
      </c>
      <c r="T214" s="94">
        <v>0.39117761221689851</v>
      </c>
      <c r="U214" s="94">
        <v>9.7507120379422038E-2</v>
      </c>
      <c r="V214" s="94">
        <v>-2.0690682140438694E-2</v>
      </c>
      <c r="W214" s="94">
        <v>7.8425888440106978E-2</v>
      </c>
      <c r="X214" s="94">
        <v>0.36520969187514246</v>
      </c>
      <c r="Y214" s="94">
        <v>0.47230046386731561</v>
      </c>
      <c r="Z214" s="94">
        <v>0.86344304406133376</v>
      </c>
      <c r="AA214" s="94">
        <v>0.48597749290599468</v>
      </c>
      <c r="AB214" s="94">
        <v>-0.29037998593268499</v>
      </c>
      <c r="AC214" s="94">
        <v>1.1325851312574547E-3</v>
      </c>
      <c r="AD214" s="94">
        <v>-0.11057125127324456</v>
      </c>
      <c r="AE214" s="94">
        <v>8.7031771587937401E-2</v>
      </c>
      <c r="AF214" s="94">
        <v>0.13888346869940402</v>
      </c>
      <c r="AG214" s="94">
        <v>0.21269123341203611</v>
      </c>
      <c r="AH214" s="94">
        <v>0.12842972344110173</v>
      </c>
      <c r="AI214" s="94">
        <v>0.30146469696070216</v>
      </c>
      <c r="AJ214" s="94">
        <v>3.303153114005461E-2</v>
      </c>
      <c r="AK214" s="94">
        <v>0.39825843911338715</v>
      </c>
      <c r="AL214" s="94">
        <v>0.26182443617335932</v>
      </c>
      <c r="AM214" s="94">
        <v>0.37870740821889132</v>
      </c>
      <c r="AN214" s="94">
        <v>0.10623336316601684</v>
      </c>
      <c r="AO214" s="94">
        <v>6.5841004832180472E-2</v>
      </c>
      <c r="AP214" s="94">
        <v>-0.70082841917836769</v>
      </c>
      <c r="AQ214" s="94">
        <v>-0.4735886592143016</v>
      </c>
      <c r="AR214" s="94">
        <v>0.22420217320103028</v>
      </c>
      <c r="AS214" s="94">
        <v>5.798737214364269E-2</v>
      </c>
      <c r="AT214" s="94">
        <v>0.22097189906773446</v>
      </c>
      <c r="AU214" s="94">
        <v>0.19926094399105482</v>
      </c>
      <c r="AV214" s="94">
        <v>-0.14189775005359578</v>
      </c>
      <c r="AW214" s="94">
        <v>9.1096056291342278E-2</v>
      </c>
      <c r="AX214" s="94">
        <v>8.0512650301811969E-2</v>
      </c>
      <c r="AY214" s="94">
        <v>7.7927608531379909E-3</v>
      </c>
      <c r="AZ214" s="94">
        <v>0.19919463953285865</v>
      </c>
      <c r="BA214" s="94">
        <v>4.1018262177355914E-2</v>
      </c>
      <c r="BB214" s="94">
        <v>0.36912286730006777</v>
      </c>
      <c r="BC214" s="94">
        <v>-4.9111411603038183E-2</v>
      </c>
      <c r="BD214" s="94">
        <v>0.39239319386760169</v>
      </c>
      <c r="BE214" s="94">
        <v>5.6683315729590192E-3</v>
      </c>
      <c r="BF214" s="94">
        <v>-5.6501555634312361E-2</v>
      </c>
      <c r="BG214" s="94">
        <v>2.9113306200818215E-2</v>
      </c>
      <c r="BH214" s="94">
        <v>-8.9361194224248319E-2</v>
      </c>
      <c r="BI214" s="94">
        <v>0.26033267701236823</v>
      </c>
      <c r="BJ214" s="94">
        <v>0.32728006913744956</v>
      </c>
      <c r="BK214" s="94">
        <v>1.0913696460605624E-2</v>
      </c>
      <c r="BL214" s="94">
        <v>0.35567131961286902</v>
      </c>
      <c r="BM214" s="94">
        <v>-0.7036658273546349</v>
      </c>
      <c r="BN214" s="94">
        <v>0.30377697021936656</v>
      </c>
      <c r="BO214" s="94">
        <v>9.7445001188168831E-2</v>
      </c>
      <c r="BP214" s="94">
        <v>0.3199307598222324</v>
      </c>
      <c r="BQ214" s="94">
        <v>1.6941192833291638E-2</v>
      </c>
      <c r="BR214" s="94">
        <v>-6.7031451700443986E-2</v>
      </c>
      <c r="BS214" s="94">
        <v>-0.12114411638392002</v>
      </c>
      <c r="BT214" s="39"/>
      <c r="BU214" s="39"/>
      <c r="BV214" s="39"/>
      <c r="BW214" s="39"/>
    </row>
    <row r="215" spans="2:91" ht="12.75" customHeight="1" outlineLevel="1" x14ac:dyDescent="0.3">
      <c r="B215" s="1">
        <v>201</v>
      </c>
      <c r="E215" s="51" t="s">
        <v>195</v>
      </c>
      <c r="F215" s="94"/>
      <c r="G215" s="95">
        <f t="shared" ref="G215:N215" si="80">G206*G208</f>
        <v>-0.40128375226807239</v>
      </c>
      <c r="H215" s="94">
        <f t="shared" si="80"/>
        <v>-0.43297581391732298</v>
      </c>
      <c r="I215" s="94">
        <f t="shared" si="80"/>
        <v>-0.45862016189763427</v>
      </c>
      <c r="J215" s="94">
        <f t="shared" si="80"/>
        <v>-0.44435611833656569</v>
      </c>
      <c r="K215" s="94">
        <f t="shared" si="80"/>
        <v>-0.44128931544633493</v>
      </c>
      <c r="L215" s="94">
        <f t="shared" si="80"/>
        <v>-0.45030937948140176</v>
      </c>
      <c r="M215" s="94">
        <f t="shared" si="80"/>
        <v>-0.45966786026938894</v>
      </c>
      <c r="N215" s="94">
        <f t="shared" si="80"/>
        <v>-0.46991026785145334</v>
      </c>
      <c r="O215" s="96"/>
      <c r="P215" s="30">
        <v>213</v>
      </c>
      <c r="Q215" s="6"/>
      <c r="R215" s="94">
        <v>-0.80068840984454037</v>
      </c>
      <c r="S215" s="94">
        <v>9.0064079371958594E-2</v>
      </c>
      <c r="T215" s="94">
        <v>0.39218469431203712</v>
      </c>
      <c r="U215" s="94">
        <v>8.4328381638763508E-2</v>
      </c>
      <c r="V215" s="94">
        <v>-2.2758379404805663E-2</v>
      </c>
      <c r="W215" s="94">
        <v>0.11700659300174163</v>
      </c>
      <c r="X215" s="94">
        <v>0.36888795622787235</v>
      </c>
      <c r="Y215" s="94">
        <v>0.43799919701104773</v>
      </c>
      <c r="Z215" s="94">
        <v>1.0321338378448095</v>
      </c>
      <c r="AA215" s="94">
        <v>0.50115905577155762</v>
      </c>
      <c r="AB215" s="94">
        <v>-0.2201560127393756</v>
      </c>
      <c r="AC215" s="94">
        <v>1.3065961987895678E-2</v>
      </c>
      <c r="AD215" s="94">
        <v>-0.1941982611935282</v>
      </c>
      <c r="AE215" s="94">
        <v>0.11465181102044099</v>
      </c>
      <c r="AF215" s="94">
        <v>0.1361081926255133</v>
      </c>
      <c r="AG215" s="94">
        <v>0.26508791428690165</v>
      </c>
      <c r="AH215" s="94">
        <v>0.13347067933153428</v>
      </c>
      <c r="AI215" s="94">
        <v>0.30995950892887519</v>
      </c>
      <c r="AJ215" s="94">
        <v>6.1207079376308121E-2</v>
      </c>
      <c r="AK215" s="94">
        <v>0.38238229800444867</v>
      </c>
      <c r="AL215" s="94">
        <v>0.12347760217570027</v>
      </c>
      <c r="AM215" s="94">
        <v>0.32611142778244578</v>
      </c>
      <c r="AN215" s="94">
        <v>0.10362961008695859</v>
      </c>
      <c r="AO215" s="94">
        <v>5.8631815091458532E-2</v>
      </c>
      <c r="AP215" s="94">
        <v>-0.66739206858236644</v>
      </c>
      <c r="AQ215" s="94">
        <v>-0.40128375226807239</v>
      </c>
      <c r="AR215" s="94">
        <v>0.35260438860059012</v>
      </c>
      <c r="AS215" s="94">
        <v>6.0772256430526063E-2</v>
      </c>
      <c r="AT215" s="94">
        <v>0.24293362411855926</v>
      </c>
      <c r="AU215" s="94">
        <v>0.2164102386843067</v>
      </c>
      <c r="AV215" s="94">
        <v>-0.10759041724280358</v>
      </c>
      <c r="AW215" s="94">
        <v>0.13643558298965267</v>
      </c>
      <c r="AX215" s="94">
        <v>0.1292800517817326</v>
      </c>
      <c r="AY215" s="94">
        <v>2.683626174463381E-2</v>
      </c>
      <c r="AZ215" s="94">
        <v>0.20449733039563964</v>
      </c>
      <c r="BA215" s="94">
        <v>4.5322189327592202E-2</v>
      </c>
      <c r="BB215" s="94">
        <v>0.39837705247876609</v>
      </c>
      <c r="BC215" s="94">
        <v>-2.4972271043125722E-2</v>
      </c>
      <c r="BD215" s="94">
        <v>0.46019774229585919</v>
      </c>
      <c r="BE215" s="94">
        <v>9.6560866589527852E-2</v>
      </c>
      <c r="BF215" s="94">
        <v>-6.6093368739197203E-2</v>
      </c>
      <c r="BG215" s="94">
        <v>3.7068745593215269E-2</v>
      </c>
      <c r="BH215" s="94">
        <v>-9.5379434291416168E-2</v>
      </c>
      <c r="BI215" s="94">
        <v>0.24179923619008639</v>
      </c>
      <c r="BJ215" s="94">
        <v>0.28994474025309652</v>
      </c>
      <c r="BK215" s="94">
        <v>4.7167756266719089E-2</v>
      </c>
      <c r="BL215" s="94">
        <v>0.34558470212188425</v>
      </c>
      <c r="BM215" s="94">
        <v>-0.74580614245222387</v>
      </c>
      <c r="BN215" s="94">
        <v>0.47735259387286838</v>
      </c>
      <c r="BO215" s="94">
        <v>0.12930721837478826</v>
      </c>
      <c r="BP215" s="94">
        <v>0.34171460136743648</v>
      </c>
      <c r="BQ215" s="94">
        <v>2.3276289743664334E-2</v>
      </c>
      <c r="BR215" s="94">
        <v>-4.8645692662222142E-2</v>
      </c>
      <c r="BS215" s="94">
        <v>-0.10875130083573768</v>
      </c>
      <c r="BT215" s="39"/>
      <c r="BU215" s="39"/>
      <c r="BV215" s="39"/>
      <c r="BW215" s="39"/>
    </row>
    <row r="216" spans="2:91" ht="12.75" customHeight="1" outlineLevel="1" x14ac:dyDescent="0.3">
      <c r="B216" s="1">
        <v>202</v>
      </c>
      <c r="E216" s="51" t="s">
        <v>196</v>
      </c>
      <c r="F216" s="94"/>
      <c r="G216" s="95">
        <f t="shared" ref="G216:N216" si="81">G206*G209</f>
        <v>-0.40337042240679527</v>
      </c>
      <c r="H216" s="94">
        <f t="shared" si="81"/>
        <v>-0.4380870803231216</v>
      </c>
      <c r="I216" s="94">
        <f t="shared" si="81"/>
        <v>-0.46747816178773327</v>
      </c>
      <c r="J216" s="94">
        <f t="shared" si="81"/>
        <v>-0.45614509743719994</v>
      </c>
      <c r="K216" s="94">
        <f t="shared" si="81"/>
        <v>-0.45366287270484668</v>
      </c>
      <c r="L216" s="94">
        <f t="shared" si="81"/>
        <v>-0.46344278870087813</v>
      </c>
      <c r="M216" s="94">
        <f t="shared" si="81"/>
        <v>-0.47324263773446051</v>
      </c>
      <c r="N216" s="94">
        <f t="shared" si="81"/>
        <v>-0.48382611426931943</v>
      </c>
      <c r="O216" s="96"/>
      <c r="P216" s="30">
        <v>214</v>
      </c>
      <c r="Q216" s="6"/>
      <c r="R216" s="94">
        <v>-0.77783223564811699</v>
      </c>
      <c r="S216" s="94">
        <v>8.6078318524307959E-2</v>
      </c>
      <c r="T216" s="94">
        <v>0.42820672567800705</v>
      </c>
      <c r="U216" s="94">
        <v>0.10367614212949798</v>
      </c>
      <c r="V216" s="94">
        <v>2.37639058198288E-2</v>
      </c>
      <c r="W216" s="94">
        <v>0.13363919148705691</v>
      </c>
      <c r="X216" s="94">
        <v>0.41584364352782693</v>
      </c>
      <c r="Y216" s="94">
        <v>0.51428661398329567</v>
      </c>
      <c r="Z216" s="94">
        <v>1.0834491294384416</v>
      </c>
      <c r="AA216" s="94">
        <v>0.59195720422954923</v>
      </c>
      <c r="AB216" s="94">
        <v>-0.21944239563934195</v>
      </c>
      <c r="AC216" s="94">
        <v>4.1108349572240487E-2</v>
      </c>
      <c r="AD216" s="94">
        <v>-7.3434690344460013E-2</v>
      </c>
      <c r="AE216" s="94">
        <v>0.12052432691186163</v>
      </c>
      <c r="AF216" s="94">
        <v>0.14096663037774954</v>
      </c>
      <c r="AG216" s="94">
        <v>0.33450215764089447</v>
      </c>
      <c r="AH216" s="94">
        <v>0.12299336988122767</v>
      </c>
      <c r="AI216" s="94">
        <v>0.33635945040425475</v>
      </c>
      <c r="AJ216" s="94">
        <v>8.0376479235938575E-2</v>
      </c>
      <c r="AK216" s="94">
        <v>0.44668513961557627</v>
      </c>
      <c r="AL216" s="94">
        <v>0.31089965475140313</v>
      </c>
      <c r="AM216" s="94">
        <v>0.36994298879306203</v>
      </c>
      <c r="AN216" s="94">
        <v>0.12095830615218101</v>
      </c>
      <c r="AO216" s="94">
        <v>6.744135388433975E-2</v>
      </c>
      <c r="AP216" s="94">
        <v>-0.70100411681476993</v>
      </c>
      <c r="AQ216" s="94">
        <v>-0.40337042242178861</v>
      </c>
      <c r="AR216" s="94">
        <v>0.37504548047042502</v>
      </c>
      <c r="AS216" s="94">
        <v>6.3496237754672238E-2</v>
      </c>
      <c r="AT216" s="94">
        <v>0.24593645451087373</v>
      </c>
      <c r="AU216" s="94">
        <v>0.23156058812574334</v>
      </c>
      <c r="AV216" s="94">
        <v>-9.6070018292010451E-2</v>
      </c>
      <c r="AW216" s="94">
        <v>0.13064918544562373</v>
      </c>
      <c r="AX216" s="94">
        <v>0.17161446181316958</v>
      </c>
      <c r="AY216" s="94">
        <v>2.9533240882980993E-2</v>
      </c>
      <c r="AZ216" s="94">
        <v>0.19759656496434388</v>
      </c>
      <c r="BA216" s="94">
        <v>5.5226658247350881E-2</v>
      </c>
      <c r="BB216" s="94">
        <v>0.41715593041420418</v>
      </c>
      <c r="BC216" s="94">
        <v>-5.9178837984133394E-4</v>
      </c>
      <c r="BD216" s="94">
        <v>0.45288359555989072</v>
      </c>
      <c r="BE216" s="94">
        <v>0.11899731135241311</v>
      </c>
      <c r="BF216" s="94">
        <v>-7.4011781967696394E-2</v>
      </c>
      <c r="BG216" s="94">
        <v>4.6743626154408989E-2</v>
      </c>
      <c r="BH216" s="94">
        <v>-9.9061073675014252E-2</v>
      </c>
      <c r="BI216" s="94">
        <v>0.31114307928426771</v>
      </c>
      <c r="BJ216" s="94">
        <v>0.32183970160567527</v>
      </c>
      <c r="BK216" s="94">
        <v>5.9274720300553328E-2</v>
      </c>
      <c r="BL216" s="94">
        <v>0.38894121692963124</v>
      </c>
      <c r="BM216" s="94">
        <v>-0.73998089572204329</v>
      </c>
      <c r="BN216" s="94">
        <v>0.52191136084138912</v>
      </c>
      <c r="BO216" s="94">
        <v>0.16090174808252233</v>
      </c>
      <c r="BP216" s="94">
        <v>0.31605146884229329</v>
      </c>
      <c r="BQ216" s="94">
        <v>2.368851585310322E-2</v>
      </c>
      <c r="BR216" s="94">
        <v>-4.8972589971381215E-2</v>
      </c>
      <c r="BS216" s="94">
        <v>-0.11336768655090856</v>
      </c>
      <c r="BT216" s="39"/>
      <c r="BU216" s="39"/>
      <c r="BV216" s="39"/>
      <c r="BW216" s="39"/>
    </row>
    <row r="217" spans="2:91" ht="12.75" customHeight="1" outlineLevel="1" x14ac:dyDescent="0.3">
      <c r="B217" s="1">
        <v>203</v>
      </c>
      <c r="E217" s="51" t="s">
        <v>197</v>
      </c>
      <c r="F217" s="94"/>
      <c r="G217" s="95">
        <f t="shared" ref="G217:N217" si="82">G207*G208</f>
        <v>2.589762828868813</v>
      </c>
      <c r="H217" s="94">
        <f t="shared" si="82"/>
        <v>2.6196086953456064</v>
      </c>
      <c r="I217" s="94">
        <f t="shared" si="82"/>
        <v>2.6375979338030899</v>
      </c>
      <c r="J217" s="94">
        <f t="shared" si="82"/>
        <v>2.6555619165392348</v>
      </c>
      <c r="K217" s="94">
        <f t="shared" si="82"/>
        <v>2.6818188518922019</v>
      </c>
      <c r="L217" s="94">
        <f t="shared" si="82"/>
        <v>2.7249040526613788</v>
      </c>
      <c r="M217" s="94">
        <f t="shared" si="82"/>
        <v>2.7703825379375679</v>
      </c>
      <c r="N217" s="94">
        <f t="shared" si="82"/>
        <v>2.8209980814152726</v>
      </c>
      <c r="O217" s="96"/>
      <c r="P217" s="30">
        <v>215</v>
      </c>
      <c r="Q217" s="6"/>
      <c r="R217" s="94">
        <v>8.1542924787700297</v>
      </c>
      <c r="S217" s="94">
        <v>3.1359654281588223</v>
      </c>
      <c r="T217" s="94">
        <v>13.493458214150921</v>
      </c>
      <c r="U217" s="94">
        <v>0.23747355372055165</v>
      </c>
      <c r="V217" s="94">
        <v>8.2806697958935933E-3</v>
      </c>
      <c r="W217" s="94">
        <v>0.78497400034610476</v>
      </c>
      <c r="X217" s="94">
        <v>4.6037573316385823</v>
      </c>
      <c r="Y217" s="94">
        <v>14.446467321365347</v>
      </c>
      <c r="Z217" s="94">
        <v>12.144421579062959</v>
      </c>
      <c r="AA217" s="94">
        <v>2.6726390312345005</v>
      </c>
      <c r="AB217" s="94">
        <v>0.79620411337218711</v>
      </c>
      <c r="AC217" s="94">
        <v>7.4998606629111063E-4</v>
      </c>
      <c r="AD217" s="94">
        <v>0.23563300908186652</v>
      </c>
      <c r="AE217" s="94">
        <v>1.9141970205240297</v>
      </c>
      <c r="AF217" s="94">
        <v>0.88090531332353894</v>
      </c>
      <c r="AG217" s="94">
        <v>0.61871135405861399</v>
      </c>
      <c r="AH217" s="94">
        <v>1.1307188574614659</v>
      </c>
      <c r="AI217" s="94">
        <v>8.2186419785876748</v>
      </c>
      <c r="AJ217" s="94">
        <v>0.14118882865984639</v>
      </c>
      <c r="AK217" s="94">
        <v>2.6780093611761253</v>
      </c>
      <c r="AL217" s="94">
        <v>0.48292709802591338</v>
      </c>
      <c r="AM217" s="94">
        <v>8.624616476682915</v>
      </c>
      <c r="AN217" s="94">
        <v>14.871613690488049</v>
      </c>
      <c r="AO217" s="94">
        <v>5.2148652392140304</v>
      </c>
      <c r="AP217" s="94">
        <v>9.3596077170741161</v>
      </c>
      <c r="AQ217" s="94">
        <v>2.589762828868813</v>
      </c>
      <c r="AR217" s="94">
        <v>1.7128895035951501</v>
      </c>
      <c r="AS217" s="94">
        <v>0.68995574929397363</v>
      </c>
      <c r="AT217" s="94">
        <v>3.3460640280131195</v>
      </c>
      <c r="AU217" s="94">
        <v>2.3443397696830042</v>
      </c>
      <c r="AV217" s="94">
        <v>0.71144856668142509</v>
      </c>
      <c r="AW217" s="94">
        <v>0.21856295392440023</v>
      </c>
      <c r="AX217" s="94">
        <v>0.17029554214082865</v>
      </c>
      <c r="AY217" s="94">
        <v>1.7889527049699167E-2</v>
      </c>
      <c r="AZ217" s="94">
        <v>3.4845827421450131</v>
      </c>
      <c r="BA217" s="94">
        <v>0.75564847317401029</v>
      </c>
      <c r="BB217" s="94">
        <v>6.0343494582700776</v>
      </c>
      <c r="BC217" s="94">
        <v>1.8319924021280264E-2</v>
      </c>
      <c r="BD217" s="94">
        <v>2.9544292121009463</v>
      </c>
      <c r="BE217" s="94">
        <v>7.0514188961473875E-3</v>
      </c>
      <c r="BF217" s="94">
        <v>3.3310623784443636</v>
      </c>
      <c r="BG217" s="94">
        <v>0.4925339052907326</v>
      </c>
      <c r="BH217" s="94">
        <v>7.6027056840074945</v>
      </c>
      <c r="BI217" s="94">
        <v>5.0443184563471739</v>
      </c>
      <c r="BJ217" s="94">
        <v>8.3462892115553036</v>
      </c>
      <c r="BK217" s="94">
        <v>4.5276800002810424E-2</v>
      </c>
      <c r="BL217" s="94">
        <v>3.968565410301276</v>
      </c>
      <c r="BM217" s="94">
        <v>6.761024819188159</v>
      </c>
      <c r="BN217" s="94">
        <v>3.1419259838035543</v>
      </c>
      <c r="BO217" s="94">
        <v>1.0778735776777577</v>
      </c>
      <c r="BP217" s="94">
        <v>7.812607612671747</v>
      </c>
      <c r="BQ217" s="94">
        <v>1.2233873800141351</v>
      </c>
      <c r="BR217" s="94">
        <v>0.6384185021836345</v>
      </c>
      <c r="BS217" s="94">
        <v>0.30023500437617984</v>
      </c>
      <c r="BT217" s="39"/>
      <c r="BU217" s="39"/>
      <c r="BV217" s="39"/>
      <c r="BW217" s="39"/>
    </row>
    <row r="218" spans="2:91" ht="12.75" customHeight="1" outlineLevel="1" x14ac:dyDescent="0.3">
      <c r="B218" s="1">
        <v>204</v>
      </c>
      <c r="E218" s="51" t="s">
        <v>198</v>
      </c>
      <c r="F218" s="94"/>
      <c r="G218" s="95">
        <f t="shared" ref="G218:N218" si="83">G207*G209</f>
        <v>2.6032295609027707</v>
      </c>
      <c r="H218" s="94">
        <f t="shared" si="83"/>
        <v>2.6505330968721426</v>
      </c>
      <c r="I218" s="94">
        <f t="shared" si="83"/>
        <v>2.6885417085187076</v>
      </c>
      <c r="J218" s="94">
        <f t="shared" si="83"/>
        <v>2.7260152368439394</v>
      </c>
      <c r="K218" s="94">
        <f t="shared" si="83"/>
        <v>2.7570158665474995</v>
      </c>
      <c r="L218" s="94">
        <f t="shared" si="83"/>
        <v>2.8043767033279625</v>
      </c>
      <c r="M218" s="94">
        <f t="shared" si="83"/>
        <v>2.8521966687397144</v>
      </c>
      <c r="N218" s="94">
        <f t="shared" si="83"/>
        <v>2.9045386608232535</v>
      </c>
      <c r="O218" s="96"/>
      <c r="P218" s="30">
        <v>216</v>
      </c>
      <c r="Q218" s="6"/>
      <c r="R218" s="94">
        <v>7.921522868205118</v>
      </c>
      <c r="S218" s="94">
        <v>2.9971841480935422</v>
      </c>
      <c r="T218" s="94">
        <v>14.732827781793507</v>
      </c>
      <c r="U218" s="94">
        <v>0.29195795566188804</v>
      </c>
      <c r="V218" s="94">
        <v>-8.6465320598866548E-3</v>
      </c>
      <c r="W218" s="94">
        <v>0.8965588011186062</v>
      </c>
      <c r="X218" s="94">
        <v>5.1897688454863236</v>
      </c>
      <c r="Y218" s="94">
        <v>16.962644711282238</v>
      </c>
      <c r="Z218" s="94">
        <v>12.748213947567127</v>
      </c>
      <c r="AA218" s="94">
        <v>3.1568579089300264</v>
      </c>
      <c r="AB218" s="94">
        <v>0.79362328506161928</v>
      </c>
      <c r="AC218" s="94">
        <v>2.3596187878065227E-3</v>
      </c>
      <c r="AD218" s="94">
        <v>8.9102945363739736E-2</v>
      </c>
      <c r="AE218" s="94">
        <v>2.0122430288887232</v>
      </c>
      <c r="AF218" s="94">
        <v>0.91234958973217528</v>
      </c>
      <c r="AG218" s="94">
        <v>0.78072319308203164</v>
      </c>
      <c r="AH218" s="94">
        <v>1.0419586036719888</v>
      </c>
      <c r="AI218" s="94">
        <v>8.9186420140490785</v>
      </c>
      <c r="AJ218" s="94">
        <v>0.18540765334274859</v>
      </c>
      <c r="AK218" s="94">
        <v>3.1283534610037327</v>
      </c>
      <c r="AL218" s="94">
        <v>1.2159441502007124</v>
      </c>
      <c r="AM218" s="94">
        <v>9.7838227205778185</v>
      </c>
      <c r="AN218" s="94">
        <v>17.358409437626534</v>
      </c>
      <c r="AO218" s="94">
        <v>5.9984083983818328</v>
      </c>
      <c r="AP218" s="94">
        <v>9.8309881856657135</v>
      </c>
      <c r="AQ218" s="94">
        <v>2.6032295609995328</v>
      </c>
      <c r="AR218" s="94">
        <v>1.8219043427626689</v>
      </c>
      <c r="AS218" s="94">
        <v>0.72088148228387172</v>
      </c>
      <c r="AT218" s="94">
        <v>3.3874237319009781</v>
      </c>
      <c r="AU218" s="94">
        <v>2.5084612407191629</v>
      </c>
      <c r="AV218" s="94">
        <v>0.63526918629438434</v>
      </c>
      <c r="AW218" s="94">
        <v>0.20929343557668462</v>
      </c>
      <c r="AX218" s="94">
        <v>0.22606100021542377</v>
      </c>
      <c r="AY218" s="94">
        <v>1.9687381076726011E-2</v>
      </c>
      <c r="AZ218" s="94">
        <v>3.3669954461007965</v>
      </c>
      <c r="BA218" s="94">
        <v>0.92078385007996733</v>
      </c>
      <c r="BB218" s="94">
        <v>6.3187993561533675</v>
      </c>
      <c r="BC218" s="94">
        <v>4.3414225869353593E-4</v>
      </c>
      <c r="BD218" s="94">
        <v>2.9074730304592604</v>
      </c>
      <c r="BE218" s="94">
        <v>8.6898545911780496E-3</v>
      </c>
      <c r="BF218" s="94">
        <v>3.7301452048397272</v>
      </c>
      <c r="BG218" s="94">
        <v>0.62108443026178317</v>
      </c>
      <c r="BH218" s="94">
        <v>7.8961695829715719</v>
      </c>
      <c r="BI218" s="94">
        <v>6.4909418331019202</v>
      </c>
      <c r="BJ218" s="94">
        <v>9.2644109598844082</v>
      </c>
      <c r="BK218" s="94">
        <v>5.6898395613621977E-2</v>
      </c>
      <c r="BL218" s="94">
        <v>4.4664554034658313</v>
      </c>
      <c r="BM218" s="94">
        <v>6.708216675786244</v>
      </c>
      <c r="BN218" s="94">
        <v>3.4352109675695131</v>
      </c>
      <c r="BO218" s="94">
        <v>1.3412379064379334</v>
      </c>
      <c r="BP218" s="94">
        <v>7.2258724139748969</v>
      </c>
      <c r="BQ218" s="94">
        <v>1.2450537291425277</v>
      </c>
      <c r="BR218" s="94">
        <v>0.6427086516102305</v>
      </c>
      <c r="BS218" s="94">
        <v>0.31297968489719658</v>
      </c>
      <c r="BT218" s="39"/>
      <c r="BU218" s="39"/>
      <c r="BV218" s="39"/>
      <c r="BW218" s="39"/>
    </row>
    <row r="219" spans="2:91" ht="12.75" customHeight="1" outlineLevel="1" x14ac:dyDescent="0.3">
      <c r="B219" s="1">
        <v>205</v>
      </c>
      <c r="E219" s="51" t="s">
        <v>199</v>
      </c>
      <c r="F219" s="94"/>
      <c r="G219" s="95">
        <f t="shared" ref="G219:N219" si="84">G208*G209</f>
        <v>2.2057828157188357</v>
      </c>
      <c r="H219" s="94">
        <f t="shared" si="84"/>
        <v>2.22027660660995</v>
      </c>
      <c r="I219" s="94">
        <f t="shared" si="84"/>
        <v>2.2367552182539039</v>
      </c>
      <c r="J219" s="94">
        <f t="shared" si="84"/>
        <v>2.2525898455835844</v>
      </c>
      <c r="K219" s="94">
        <f t="shared" si="84"/>
        <v>2.2701465781133012</v>
      </c>
      <c r="L219" s="94">
        <f t="shared" si="84"/>
        <v>2.3150990708830408</v>
      </c>
      <c r="M219" s="94">
        <f t="shared" si="84"/>
        <v>2.3622435122942789</v>
      </c>
      <c r="N219" s="94">
        <f t="shared" si="84"/>
        <v>2.4173130798810458</v>
      </c>
      <c r="O219" s="96"/>
      <c r="P219" s="30">
        <v>217</v>
      </c>
      <c r="Q219" s="6"/>
      <c r="R219" s="94">
        <v>8.0236059803593491</v>
      </c>
      <c r="S219" s="94">
        <v>3.5381977583509285</v>
      </c>
      <c r="T219" s="94">
        <v>14.770757271126293</v>
      </c>
      <c r="U219" s="94">
        <v>0.25249788745402002</v>
      </c>
      <c r="V219" s="94">
        <v>-9.5106123528967447E-3</v>
      </c>
      <c r="W219" s="94">
        <v>1.3376104859140705</v>
      </c>
      <c r="X219" s="94">
        <v>5.242038383146312</v>
      </c>
      <c r="Y219" s="94">
        <v>15.730716632987546</v>
      </c>
      <c r="Z219" s="94">
        <v>15.238831417853813</v>
      </c>
      <c r="AA219" s="94">
        <v>3.2554757204576505</v>
      </c>
      <c r="AB219" s="94">
        <v>0.60169759115834609</v>
      </c>
      <c r="AC219" s="94">
        <v>2.7221520516673807E-2</v>
      </c>
      <c r="AD219" s="94">
        <v>0.15649309253179486</v>
      </c>
      <c r="AE219" s="94">
        <v>2.6508400698501431</v>
      </c>
      <c r="AF219" s="94">
        <v>0.89411831994089475</v>
      </c>
      <c r="AG219" s="94">
        <v>0.97305506940472697</v>
      </c>
      <c r="AH219" s="94">
        <v>1.0828562029195334</v>
      </c>
      <c r="AI219" s="94">
        <v>9.1699556427578841</v>
      </c>
      <c r="AJ219" s="94">
        <v>0.34355842927800384</v>
      </c>
      <c r="AK219" s="94">
        <v>3.0036450402704533</v>
      </c>
      <c r="AL219" s="94">
        <v>0.57344482524519391</v>
      </c>
      <c r="AM219" s="94">
        <v>8.4250171169976245</v>
      </c>
      <c r="AN219" s="94">
        <v>16.932959177239486</v>
      </c>
      <c r="AO219" s="94">
        <v>5.341619146812894</v>
      </c>
      <c r="AP219" s="94">
        <v>9.3619541700839264</v>
      </c>
      <c r="AQ219" s="94">
        <v>2.2057828158008248</v>
      </c>
      <c r="AR219" s="94">
        <v>2.8653222120758586</v>
      </c>
      <c r="AS219" s="94">
        <v>0.75550232193400313</v>
      </c>
      <c r="AT219" s="94">
        <v>3.7240894751222204</v>
      </c>
      <c r="AU219" s="94">
        <v>2.724350718014946</v>
      </c>
      <c r="AV219" s="94">
        <v>0.48167695956485052</v>
      </c>
      <c r="AW219" s="94">
        <v>0.3134611207261026</v>
      </c>
      <c r="AX219" s="94">
        <v>0.36298864469280206</v>
      </c>
      <c r="AY219" s="94">
        <v>6.779827093354461E-2</v>
      </c>
      <c r="AZ219" s="94">
        <v>3.4566270548074085</v>
      </c>
      <c r="BA219" s="94">
        <v>1.0173990258941692</v>
      </c>
      <c r="BB219" s="94">
        <v>6.8195847120540645</v>
      </c>
      <c r="BC219" s="94">
        <v>2.2075354386065119E-4</v>
      </c>
      <c r="BD219" s="94">
        <v>3.4098769940818938</v>
      </c>
      <c r="BE219" s="94">
        <v>0.14803295803373537</v>
      </c>
      <c r="BF219" s="94">
        <v>4.3633818521715613</v>
      </c>
      <c r="BG219" s="94">
        <v>0.79080062492641412</v>
      </c>
      <c r="BH219" s="94">
        <v>8.4279557187089651</v>
      </c>
      <c r="BI219" s="94">
        <v>6.0288427692223889</v>
      </c>
      <c r="BJ219" s="94">
        <v>8.2075490769757256</v>
      </c>
      <c r="BK219" s="94">
        <v>0.24590840197526917</v>
      </c>
      <c r="BL219" s="94">
        <v>4.3397895051742896</v>
      </c>
      <c r="BM219" s="94">
        <v>7.1099505009504789</v>
      </c>
      <c r="BN219" s="94">
        <v>5.3980618237310045</v>
      </c>
      <c r="BO219" s="94">
        <v>1.7797910692762213</v>
      </c>
      <c r="BP219" s="94">
        <v>7.7178765581820779</v>
      </c>
      <c r="BQ219" s="94">
        <v>1.7106370036117728</v>
      </c>
      <c r="BR219" s="94">
        <v>0.46642295138261775</v>
      </c>
      <c r="BS219" s="94">
        <v>0.28096245103528017</v>
      </c>
      <c r="BT219" s="39"/>
      <c r="BU219" s="39"/>
      <c r="BV219" s="39"/>
      <c r="BW219" s="39"/>
    </row>
    <row r="220" spans="2:91" ht="12.75" customHeight="1" outlineLevel="1" x14ac:dyDescent="0.3">
      <c r="B220" s="1">
        <v>206</v>
      </c>
      <c r="E220" s="51" t="s">
        <v>186</v>
      </c>
      <c r="F220" s="94"/>
      <c r="G220" s="95">
        <f t="shared" ref="G220:N220" si="85">LN(G156/G198)</f>
        <v>1.2878398253919763</v>
      </c>
      <c r="H220" s="94">
        <f t="shared" si="85"/>
        <v>1.3011598199922041</v>
      </c>
      <c r="I220" s="94">
        <f t="shared" si="85"/>
        <v>1.3142278558232796</v>
      </c>
      <c r="J220" s="94">
        <f t="shared" si="85"/>
        <v>1.3267292546221647</v>
      </c>
      <c r="K220" s="94">
        <f t="shared" si="85"/>
        <v>1.3387283539043575</v>
      </c>
      <c r="L220" s="94">
        <f t="shared" si="85"/>
        <v>1.3502900197945327</v>
      </c>
      <c r="M220" s="94">
        <f t="shared" si="85"/>
        <v>1.3614690112339767</v>
      </c>
      <c r="N220" s="94">
        <f t="shared" si="85"/>
        <v>1.3723086396363673</v>
      </c>
      <c r="O220" s="96"/>
      <c r="P220" s="30">
        <v>218</v>
      </c>
      <c r="Q220" s="6"/>
      <c r="R220" s="94">
        <v>2.2904333076904515</v>
      </c>
      <c r="S220" s="94">
        <v>-0.35303961287694291</v>
      </c>
      <c r="T220" s="94">
        <v>-3.3868858977511214</v>
      </c>
      <c r="U220" s="94">
        <v>-1.1624798670639398</v>
      </c>
      <c r="V220" s="94">
        <v>-0.57678155437900869</v>
      </c>
      <c r="W220" s="94">
        <v>-0.88951711042617942</v>
      </c>
      <c r="X220" s="94">
        <v>-2.8963587042502845</v>
      </c>
      <c r="Y220" s="94">
        <v>-4.3985485244911819</v>
      </c>
      <c r="Z220" s="94">
        <v>-4.4607273065460493</v>
      </c>
      <c r="AA220" s="94">
        <v>-2.8770481723119556</v>
      </c>
      <c r="AB220" s="94">
        <v>0.22487896110262948</v>
      </c>
      <c r="AC220" s="94">
        <v>-0.51250572195292543</v>
      </c>
      <c r="AD220" s="94">
        <v>-0.17324716416628785</v>
      </c>
      <c r="AE220" s="94">
        <v>-2.0661344293389621</v>
      </c>
      <c r="AF220" s="94">
        <v>-1.9097007937674224</v>
      </c>
      <c r="AG220" s="94">
        <v>-1.3255472438508633</v>
      </c>
      <c r="AH220" s="94">
        <v>-2.3086896063825053</v>
      </c>
      <c r="AI220" s="94">
        <v>-3.5190147408891126</v>
      </c>
      <c r="AJ220" s="94">
        <v>-0.9122432131174002</v>
      </c>
      <c r="AK220" s="94">
        <v>-1.9774112868381963</v>
      </c>
      <c r="AL220" s="94">
        <v>-0.61694818076851465</v>
      </c>
      <c r="AM220" s="94">
        <v>-3.5678556162834849</v>
      </c>
      <c r="AN220" s="94">
        <v>-4.8584203548065101</v>
      </c>
      <c r="AO220" s="94">
        <v>-3.6929201564390635</v>
      </c>
      <c r="AP220" s="94">
        <v>3.8152672010411015</v>
      </c>
      <c r="AQ220" s="94">
        <v>0.71504930037767644</v>
      </c>
      <c r="AR220" s="94">
        <v>-1.0982710535907869</v>
      </c>
      <c r="AS220" s="94">
        <v>-1.9671171312176625</v>
      </c>
      <c r="AT220" s="94">
        <v>-2.8505672159914446</v>
      </c>
      <c r="AU220" s="94">
        <v>-1.7410415507710912</v>
      </c>
      <c r="AV220" s="94">
        <v>3.3382966594433398E-2</v>
      </c>
      <c r="AW220" s="94">
        <v>-0.52436768522510413</v>
      </c>
      <c r="AX220" s="94">
        <v>-0.94390583213090185</v>
      </c>
      <c r="AY220" s="94">
        <v>-9.1606891409259567E-2</v>
      </c>
      <c r="AZ220" s="94">
        <v>-2.0916820462449048</v>
      </c>
      <c r="BA220" s="94">
        <v>-1.338112264874624</v>
      </c>
      <c r="BB220" s="94">
        <v>-1.9959123013972808</v>
      </c>
      <c r="BC220" s="94">
        <v>-0.49788648458370494</v>
      </c>
      <c r="BD220" s="94">
        <v>-2.632159086659184</v>
      </c>
      <c r="BE220" s="94">
        <v>-0.79427637778551974</v>
      </c>
      <c r="BF220" s="94">
        <v>-2.3286225812904173</v>
      </c>
      <c r="BG220" s="94">
        <v>-1.3133243593959012</v>
      </c>
      <c r="BH220" s="94">
        <v>-3.6680885544648043</v>
      </c>
      <c r="BI220" s="94">
        <v>-3.3164097197651157</v>
      </c>
      <c r="BJ220" s="94">
        <v>-1.9452051738579501</v>
      </c>
      <c r="BK220" s="94">
        <v>-0.77809838233466999</v>
      </c>
      <c r="BL220" s="94">
        <v>-2.9137090807968078</v>
      </c>
      <c r="BM220" s="94">
        <v>1.9377447697583861</v>
      </c>
      <c r="BN220" s="94">
        <v>-2.3643266449061158</v>
      </c>
      <c r="BO220" s="94">
        <v>-1.7960549810844375</v>
      </c>
      <c r="BP220" s="94">
        <v>-3.1080057168735142</v>
      </c>
      <c r="BQ220" s="94">
        <v>-1.6909781850531593</v>
      </c>
      <c r="BR220" s="94">
        <v>0.22862757573196679</v>
      </c>
      <c r="BS220" s="94">
        <v>-0.28704716533726687</v>
      </c>
      <c r="BT220" s="39"/>
      <c r="BU220" s="39"/>
      <c r="BV220" s="39"/>
      <c r="BW220" s="39"/>
    </row>
    <row r="221" spans="2:91" ht="12.75" customHeight="1" outlineLevel="1" x14ac:dyDescent="0.3">
      <c r="B221" s="1">
        <v>207</v>
      </c>
      <c r="E221" s="51" t="s">
        <v>187</v>
      </c>
      <c r="F221" s="55"/>
      <c r="G221" s="59">
        <f t="shared" ref="G221:N221" si="86">G157/G199</f>
        <v>1.225797310090933</v>
      </c>
      <c r="H221" s="55">
        <f t="shared" si="86"/>
        <v>1.2706264285391111</v>
      </c>
      <c r="I221" s="55">
        <f t="shared" si="86"/>
        <v>1.2573872472783827</v>
      </c>
      <c r="J221" s="55">
        <f t="shared" si="86"/>
        <v>1.2573872472783827</v>
      </c>
      <c r="K221" s="55">
        <f t="shared" si="86"/>
        <v>1.2589424572317263</v>
      </c>
      <c r="L221" s="55">
        <f t="shared" si="86"/>
        <v>1.2721617418351479</v>
      </c>
      <c r="M221" s="55">
        <f t="shared" si="86"/>
        <v>1.2628304821150855</v>
      </c>
      <c r="N221" s="55">
        <f t="shared" si="86"/>
        <v>1.1998444790046656</v>
      </c>
      <c r="O221" s="60"/>
      <c r="P221" s="30">
        <v>219</v>
      </c>
      <c r="Q221" s="6"/>
      <c r="R221" s="55">
        <v>0.78327985204706529</v>
      </c>
      <c r="S221" s="55">
        <v>0.52285504227914048</v>
      </c>
      <c r="T221" s="55">
        <v>-0.21950410752899091</v>
      </c>
      <c r="U221" s="55">
        <v>0.33994014460141769</v>
      </c>
      <c r="V221" s="55">
        <v>0.2875916702820604</v>
      </c>
      <c r="W221" s="55">
        <v>0.57727321595916159</v>
      </c>
      <c r="X221" s="55">
        <v>0.91551107536626242</v>
      </c>
      <c r="Y221" s="55">
        <v>-0.13718772643769619</v>
      </c>
      <c r="Z221" s="55">
        <v>2.5999432451413562</v>
      </c>
      <c r="AA221" s="55">
        <v>0.80990642872031127</v>
      </c>
      <c r="AB221" s="55">
        <v>0.94961499735413257</v>
      </c>
      <c r="AC221" s="55">
        <v>0.78338718496658499</v>
      </c>
      <c r="AD221" s="55">
        <v>0.49358543242441177</v>
      </c>
      <c r="AE221" s="55">
        <v>1.3098770178992614</v>
      </c>
      <c r="AF221" s="55">
        <v>0.95579501359254215</v>
      </c>
      <c r="AG221" s="55">
        <v>0.80799728385867309</v>
      </c>
      <c r="AH221" s="55">
        <v>0.83241905909142977</v>
      </c>
      <c r="AI221" s="55">
        <v>0.11778706706416998</v>
      </c>
      <c r="AJ221" s="55">
        <v>0.17344717370638638</v>
      </c>
      <c r="AK221" s="55">
        <v>0.98567577505454995</v>
      </c>
      <c r="AL221" s="55">
        <v>0.56279517359012032</v>
      </c>
      <c r="AM221" s="55">
        <v>-0.30412250612569691</v>
      </c>
      <c r="AN221" s="55">
        <v>0.36968105448333888</v>
      </c>
      <c r="AO221" s="55">
        <v>0.17336489420090204</v>
      </c>
      <c r="AP221" s="55">
        <v>0.77676556938011987</v>
      </c>
      <c r="AQ221" s="55">
        <v>1.225797310090933</v>
      </c>
      <c r="AR221" s="55">
        <v>3.5456272810244416</v>
      </c>
      <c r="AS221" s="55">
        <v>0.3090562255057876</v>
      </c>
      <c r="AT221" s="55">
        <v>0.97536273226664194</v>
      </c>
      <c r="AU221" s="55">
        <v>0.80299999858916549</v>
      </c>
      <c r="AV221" s="55">
        <v>0.83285559896657069</v>
      </c>
      <c r="AW221" s="55">
        <v>2.102338228245558</v>
      </c>
      <c r="AX221" s="55">
        <v>0.77594290882863182</v>
      </c>
      <c r="AY221" s="55">
        <v>1.1841800349645135</v>
      </c>
      <c r="AZ221" s="55">
        <v>1.2305804898230186</v>
      </c>
      <c r="BA221" s="55">
        <v>0.13257546166767273</v>
      </c>
      <c r="BB221" s="55">
        <v>-0.13334034224875924</v>
      </c>
      <c r="BC221" s="55">
        <v>1.4264832239164136</v>
      </c>
      <c r="BD221" s="55">
        <v>0.98788536313368602</v>
      </c>
      <c r="BE221" s="55">
        <v>1.1780278102742412</v>
      </c>
      <c r="BF221" s="55">
        <v>0.73090807206753594</v>
      </c>
      <c r="BG221" s="55">
        <v>0.15940354363399342</v>
      </c>
      <c r="BH221" s="55">
        <v>0.31656344612439841</v>
      </c>
      <c r="BI221" s="55">
        <v>0.41010400715412509</v>
      </c>
      <c r="BJ221" s="55">
        <v>0.50304044388963243</v>
      </c>
      <c r="BK221" s="55">
        <v>0.20849748733332438</v>
      </c>
      <c r="BL221" s="55">
        <v>1.754089966333265</v>
      </c>
      <c r="BM221" s="55">
        <v>0.61562581711529041</v>
      </c>
      <c r="BN221" s="55">
        <v>1.5811786588692596</v>
      </c>
      <c r="BO221" s="55">
        <v>1.192002613142743</v>
      </c>
      <c r="BP221" s="55">
        <v>1.1532544714916757</v>
      </c>
      <c r="BQ221" s="55">
        <v>0.6706735992417282</v>
      </c>
      <c r="BR221" s="55">
        <v>0.96207616456976419</v>
      </c>
      <c r="BS221" s="55">
        <v>0.9634084993928812</v>
      </c>
      <c r="BT221" s="39"/>
      <c r="BU221" s="39"/>
      <c r="BV221" s="39"/>
      <c r="BW221" s="39"/>
    </row>
    <row r="222" spans="2:91" ht="12.75" customHeight="1" outlineLevel="1" x14ac:dyDescent="0.3">
      <c r="B222" s="1">
        <v>208</v>
      </c>
      <c r="C222" s="98"/>
      <c r="D222" s="98"/>
      <c r="E222" s="51" t="s">
        <v>188</v>
      </c>
      <c r="F222" s="94"/>
      <c r="G222" s="95">
        <f>HLOOKUP($E$3,$Q$3:$BY$269,P222,FALSE)</f>
        <v>17</v>
      </c>
      <c r="H222" s="94">
        <f t="shared" ref="H222:N222" si="87">H158</f>
        <v>18</v>
      </c>
      <c r="I222" s="94">
        <f t="shared" si="87"/>
        <v>19</v>
      </c>
      <c r="J222" s="94">
        <f t="shared" si="87"/>
        <v>20</v>
      </c>
      <c r="K222" s="94">
        <f t="shared" si="87"/>
        <v>21</v>
      </c>
      <c r="L222" s="94">
        <f t="shared" si="87"/>
        <v>22</v>
      </c>
      <c r="M222" s="94">
        <f t="shared" si="87"/>
        <v>23</v>
      </c>
      <c r="N222" s="94">
        <f t="shared" si="87"/>
        <v>24</v>
      </c>
      <c r="O222" s="96"/>
      <c r="P222" s="30">
        <v>220</v>
      </c>
      <c r="Q222" s="6"/>
      <c r="R222" s="94">
        <v>17</v>
      </c>
      <c r="S222" s="94">
        <v>17</v>
      </c>
      <c r="T222" s="94">
        <v>17</v>
      </c>
      <c r="U222" s="94">
        <v>17</v>
      </c>
      <c r="V222" s="94">
        <v>17</v>
      </c>
      <c r="W222" s="94">
        <v>17</v>
      </c>
      <c r="X222" s="94">
        <v>17</v>
      </c>
      <c r="Y222" s="94">
        <v>17</v>
      </c>
      <c r="Z222" s="94">
        <v>17</v>
      </c>
      <c r="AA222" s="94">
        <v>17</v>
      </c>
      <c r="AB222" s="94">
        <v>17</v>
      </c>
      <c r="AC222" s="94">
        <v>17</v>
      </c>
      <c r="AD222" s="94">
        <v>17</v>
      </c>
      <c r="AE222" s="94">
        <v>17</v>
      </c>
      <c r="AF222" s="94">
        <v>17</v>
      </c>
      <c r="AG222" s="94">
        <v>17</v>
      </c>
      <c r="AH222" s="94">
        <v>17</v>
      </c>
      <c r="AI222" s="94">
        <v>17</v>
      </c>
      <c r="AJ222" s="94">
        <v>17</v>
      </c>
      <c r="AK222" s="94">
        <v>17</v>
      </c>
      <c r="AL222" s="94">
        <v>17</v>
      </c>
      <c r="AM222" s="94">
        <v>17</v>
      </c>
      <c r="AN222" s="94">
        <v>17</v>
      </c>
      <c r="AO222" s="94">
        <v>17</v>
      </c>
      <c r="AP222" s="94">
        <v>17</v>
      </c>
      <c r="AQ222" s="94">
        <v>17</v>
      </c>
      <c r="AR222" s="94">
        <v>17</v>
      </c>
      <c r="AS222" s="94">
        <v>17</v>
      </c>
      <c r="AT222" s="94">
        <v>17</v>
      </c>
      <c r="AU222" s="94">
        <v>17</v>
      </c>
      <c r="AV222" s="94">
        <v>17</v>
      </c>
      <c r="AW222" s="94">
        <v>17</v>
      </c>
      <c r="AX222" s="94">
        <v>17</v>
      </c>
      <c r="AY222" s="94">
        <v>17</v>
      </c>
      <c r="AZ222" s="94">
        <v>17</v>
      </c>
      <c r="BA222" s="94">
        <v>17</v>
      </c>
      <c r="BB222" s="94">
        <v>17</v>
      </c>
      <c r="BC222" s="94">
        <v>17</v>
      </c>
      <c r="BD222" s="94">
        <v>17</v>
      </c>
      <c r="BE222" s="94">
        <v>17</v>
      </c>
      <c r="BF222" s="94">
        <v>17</v>
      </c>
      <c r="BG222" s="94">
        <v>17</v>
      </c>
      <c r="BH222" s="94">
        <v>17</v>
      </c>
      <c r="BI222" s="94">
        <v>17</v>
      </c>
      <c r="BJ222" s="94">
        <v>17</v>
      </c>
      <c r="BK222" s="94">
        <v>17</v>
      </c>
      <c r="BL222" s="94">
        <v>17</v>
      </c>
      <c r="BM222" s="94">
        <v>17</v>
      </c>
      <c r="BN222" s="94">
        <v>17</v>
      </c>
      <c r="BO222" s="94">
        <v>17</v>
      </c>
      <c r="BP222" s="94">
        <v>17</v>
      </c>
      <c r="BQ222" s="94">
        <v>17</v>
      </c>
      <c r="BR222" s="94">
        <v>17</v>
      </c>
      <c r="BS222" s="94">
        <v>17</v>
      </c>
      <c r="BT222" s="39"/>
      <c r="BU222" s="39"/>
      <c r="BV222" s="39"/>
      <c r="BW222" s="39"/>
      <c r="BX222" s="98"/>
      <c r="BY222" s="98"/>
      <c r="BZ222" s="98"/>
      <c r="CA222" s="98"/>
      <c r="CB222" s="98"/>
      <c r="CC222" s="98"/>
      <c r="CD222" s="98"/>
      <c r="CE222" s="98"/>
      <c r="CF222" s="98"/>
      <c r="CG222" s="98"/>
      <c r="CH222" s="98"/>
      <c r="CI222" s="98"/>
      <c r="CJ222" s="98"/>
      <c r="CK222" s="98"/>
      <c r="CL222" s="98"/>
      <c r="CM222" s="98"/>
    </row>
    <row r="223" spans="2:91" ht="12.75" customHeight="1" outlineLevel="1" x14ac:dyDescent="0.3">
      <c r="B223" s="1">
        <v>209</v>
      </c>
      <c r="O223" s="1"/>
      <c r="P223" s="30">
        <v>221</v>
      </c>
      <c r="Q223" s="6"/>
      <c r="BT223" s="39"/>
      <c r="BU223" s="39"/>
      <c r="BV223" s="39"/>
      <c r="BW223" s="39"/>
    </row>
    <row r="224" spans="2:91" ht="12.75" customHeight="1" outlineLevel="1" x14ac:dyDescent="0.3">
      <c r="B224" s="1">
        <v>210</v>
      </c>
      <c r="C224" s="22" t="s">
        <v>203</v>
      </c>
      <c r="D224" s="22"/>
      <c r="O224" s="1"/>
      <c r="P224" s="30">
        <v>222</v>
      </c>
      <c r="Q224" s="6"/>
      <c r="BT224" s="39"/>
      <c r="BU224" s="39"/>
      <c r="BV224" s="39"/>
      <c r="BW224" s="39"/>
    </row>
    <row r="225" spans="2:75" ht="12.75" customHeight="1" outlineLevel="1" x14ac:dyDescent="0.3">
      <c r="B225" s="1">
        <v>211</v>
      </c>
      <c r="O225" s="1"/>
      <c r="P225" s="30">
        <v>223</v>
      </c>
      <c r="Q225" s="6"/>
      <c r="BT225" s="39"/>
      <c r="BU225" s="39"/>
      <c r="BV225" s="39"/>
      <c r="BW225" s="39"/>
    </row>
    <row r="226" spans="2:75" ht="12.75" customHeight="1" outlineLevel="1" x14ac:dyDescent="0.3">
      <c r="B226" s="1">
        <v>212</v>
      </c>
      <c r="E226" s="51" t="s">
        <v>181</v>
      </c>
      <c r="F226" s="63"/>
      <c r="G226" s="99">
        <f t="shared" ref="G226:N226" si="88">G162*G205</f>
        <v>12.815281989642113</v>
      </c>
      <c r="H226" s="63">
        <f t="shared" si="88"/>
        <v>12.815281989642113</v>
      </c>
      <c r="I226" s="63">
        <f t="shared" si="88"/>
        <v>12.815281989642113</v>
      </c>
      <c r="J226" s="63">
        <f t="shared" si="88"/>
        <v>12.815281989642113</v>
      </c>
      <c r="K226" s="63">
        <f t="shared" si="88"/>
        <v>12.815281989642113</v>
      </c>
      <c r="L226" s="63">
        <f t="shared" si="88"/>
        <v>12.815281989642113</v>
      </c>
      <c r="M226" s="63">
        <f t="shared" si="88"/>
        <v>12.815281989642113</v>
      </c>
      <c r="N226" s="63">
        <f t="shared" si="88"/>
        <v>12.815281989642113</v>
      </c>
      <c r="O226" s="100"/>
      <c r="P226" s="30">
        <v>224</v>
      </c>
      <c r="Q226" s="6"/>
      <c r="R226" s="63">
        <v>12.817219145404639</v>
      </c>
      <c r="S226" s="63">
        <v>12.809732041092667</v>
      </c>
      <c r="T226" s="63">
        <v>12.815667288766317</v>
      </c>
      <c r="U226" s="63">
        <v>12.814549938113361</v>
      </c>
      <c r="V226" s="63">
        <v>12.816805233884939</v>
      </c>
      <c r="W226" s="63">
        <v>12.81288440307239</v>
      </c>
      <c r="X226" s="63">
        <v>12.81331330994302</v>
      </c>
      <c r="Y226" s="63">
        <v>12.814736982825067</v>
      </c>
      <c r="Z226" s="63">
        <v>12.810934558134596</v>
      </c>
      <c r="AA226" s="63">
        <v>12.811148202512005</v>
      </c>
      <c r="AB226" s="63">
        <v>12.814879887835255</v>
      </c>
      <c r="AC226" s="63">
        <v>12.821412544937436</v>
      </c>
      <c r="AD226" s="63">
        <v>12.819095782593745</v>
      </c>
      <c r="AE226" s="63">
        <v>12.812338831390388</v>
      </c>
      <c r="AF226" s="63">
        <v>12.812096781482326</v>
      </c>
      <c r="AG226" s="63">
        <v>12.815345078290729</v>
      </c>
      <c r="AH226" s="63">
        <v>12.815711468242117</v>
      </c>
      <c r="AI226" s="63">
        <v>12.812372588661209</v>
      </c>
      <c r="AJ226" s="63">
        <v>12.816091448430351</v>
      </c>
      <c r="AK226" s="63">
        <v>12.814546852239651</v>
      </c>
      <c r="AL226" s="63">
        <v>12.81145662132478</v>
      </c>
      <c r="AM226" s="63">
        <v>12.814922528786086</v>
      </c>
      <c r="AN226" s="63">
        <v>12.817662753008971</v>
      </c>
      <c r="AO226" s="63">
        <v>12.806567709189416</v>
      </c>
      <c r="AP226" s="63">
        <v>12.815090519596231</v>
      </c>
      <c r="AQ226" s="63">
        <v>12.815281989642113</v>
      </c>
      <c r="AR226" s="63">
        <v>12.815901074724351</v>
      </c>
      <c r="AS226" s="63">
        <v>12.814116835927887</v>
      </c>
      <c r="AT226" s="63">
        <v>12.812859046489152</v>
      </c>
      <c r="AU226" s="63">
        <v>12.819461334344746</v>
      </c>
      <c r="AV226" s="63">
        <v>12.813083541286099</v>
      </c>
      <c r="AW226" s="63">
        <v>12.819261214706257</v>
      </c>
      <c r="AX226" s="63">
        <v>12.814306444850608</v>
      </c>
      <c r="AY226" s="63">
        <v>12.787701892268222</v>
      </c>
      <c r="AZ226" s="63">
        <v>12.810935258155617</v>
      </c>
      <c r="BA226" s="63">
        <v>12.814773798938791</v>
      </c>
      <c r="BB226" s="63">
        <v>12.831090199996751</v>
      </c>
      <c r="BC226" s="63">
        <v>12.811928566157505</v>
      </c>
      <c r="BD226" s="63">
        <v>12.814734709841771</v>
      </c>
      <c r="BE226" s="63">
        <v>12.819457458886518</v>
      </c>
      <c r="BF226" s="63">
        <v>12.814374704096441</v>
      </c>
      <c r="BG226" s="63">
        <v>12.806437742471982</v>
      </c>
      <c r="BH226" s="63">
        <v>12.822060011014516</v>
      </c>
      <c r="BI226" s="63">
        <v>12.812317891678893</v>
      </c>
      <c r="BJ226" s="63">
        <v>12.814570121024731</v>
      </c>
      <c r="BK226" s="63">
        <v>12.809840579464703</v>
      </c>
      <c r="BL226" s="63">
        <v>12.814244071673096</v>
      </c>
      <c r="BM226" s="63">
        <v>12.802268129032575</v>
      </c>
      <c r="BN226" s="63">
        <v>12.815287046759257</v>
      </c>
      <c r="BO226" s="63">
        <v>12.815763359841434</v>
      </c>
      <c r="BP226" s="63">
        <v>12.815289735331385</v>
      </c>
      <c r="BQ226" s="63">
        <v>12.813463903341642</v>
      </c>
      <c r="BR226" s="63">
        <v>12.820177946526355</v>
      </c>
      <c r="BS226" s="63">
        <v>12.816571389915095</v>
      </c>
      <c r="BT226" s="39"/>
      <c r="BU226" s="39"/>
      <c r="BV226" s="39"/>
      <c r="BW226" s="39"/>
    </row>
    <row r="227" spans="2:75" ht="12.75" customHeight="1" outlineLevel="1" x14ac:dyDescent="0.3">
      <c r="B227" s="1">
        <v>213</v>
      </c>
      <c r="E227" s="51" t="s">
        <v>182</v>
      </c>
      <c r="F227" s="63"/>
      <c r="G227" s="99">
        <f t="shared" ref="G227:N227" si="89">G163*G206</f>
        <v>-0.17002381045512319</v>
      </c>
      <c r="H227" s="63">
        <f t="shared" si="89"/>
        <v>-0.18345172786351255</v>
      </c>
      <c r="I227" s="63">
        <f t="shared" si="89"/>
        <v>-0.19431723072926757</v>
      </c>
      <c r="J227" s="63">
        <f t="shared" si="89"/>
        <v>-0.18827355957377409</v>
      </c>
      <c r="K227" s="63">
        <f t="shared" si="89"/>
        <v>-0.18638659839637517</v>
      </c>
      <c r="L227" s="63">
        <f t="shared" si="89"/>
        <v>-0.18844389719054755</v>
      </c>
      <c r="M227" s="63">
        <f t="shared" si="89"/>
        <v>-0.19046491052245504</v>
      </c>
      <c r="N227" s="63">
        <f t="shared" si="89"/>
        <v>-0.19248592385436253</v>
      </c>
      <c r="O227" s="100"/>
      <c r="P227" s="30">
        <v>225</v>
      </c>
      <c r="Q227" s="6"/>
      <c r="R227" s="63">
        <v>-0.17472188947937567</v>
      </c>
      <c r="S227" s="63">
        <v>-2.9322829379817891E-2</v>
      </c>
      <c r="T227" s="63">
        <v>-6.6806460983386051E-2</v>
      </c>
      <c r="U227" s="63">
        <v>-0.11775169199641834</v>
      </c>
      <c r="V227" s="63">
        <v>-0.14938730740231043</v>
      </c>
      <c r="W227" s="63">
        <v>-6.7875647827178504E-2</v>
      </c>
      <c r="X227" s="63">
        <v>-0.10729597059134878</v>
      </c>
      <c r="Y227" s="63">
        <v>-7.498864577203164E-2</v>
      </c>
      <c r="Z227" s="63">
        <v>-0.17098203736537299</v>
      </c>
      <c r="AA227" s="63">
        <v>-0.18942199965401779</v>
      </c>
      <c r="AB227" s="63">
        <v>-0.17765191601553718</v>
      </c>
      <c r="AC227" s="63">
        <v>-8.8244570473503897E-2</v>
      </c>
      <c r="AD227" s="63">
        <v>-0.18918966197946835</v>
      </c>
      <c r="AE227" s="63">
        <v>-4.5440224549596529E-2</v>
      </c>
      <c r="AF227" s="63">
        <v>-9.1953550985145821E-2</v>
      </c>
      <c r="AG227" s="63">
        <v>-0.18899614421469149</v>
      </c>
      <c r="AH227" s="63">
        <v>-7.6595851742415691E-2</v>
      </c>
      <c r="AI227" s="63">
        <v>-6.686009207558806E-2</v>
      </c>
      <c r="AJ227" s="63">
        <v>-7.5085943292720378E-2</v>
      </c>
      <c r="AK227" s="63">
        <v>-0.14993904294739563</v>
      </c>
      <c r="AL227" s="63">
        <v>-0.16187058782546826</v>
      </c>
      <c r="AM227" s="63">
        <v>-7.5088720269225362E-2</v>
      </c>
      <c r="AN227" s="63">
        <v>-1.7058319013057061E-2</v>
      </c>
      <c r="AO227" s="63">
        <v>-1.7147713745549586E-2</v>
      </c>
      <c r="AP227" s="63">
        <v>-0.14086388211768303</v>
      </c>
      <c r="AQ227" s="63">
        <v>-0.17002381045512319</v>
      </c>
      <c r="AR227" s="63">
        <v>-0.13487100549873154</v>
      </c>
      <c r="AS227" s="63">
        <v>-4.4955836830517071E-2</v>
      </c>
      <c r="AT227" s="63">
        <v>-7.9376082138090998E-2</v>
      </c>
      <c r="AU227" s="63">
        <v>-8.5046089292065127E-2</v>
      </c>
      <c r="AV227" s="63">
        <v>-9.2372166314139331E-2</v>
      </c>
      <c r="AW227" s="63">
        <v>-0.14914874609367113</v>
      </c>
      <c r="AX227" s="63">
        <v>-0.15518424644032133</v>
      </c>
      <c r="AY227" s="63">
        <v>-6.7987621399365525E-2</v>
      </c>
      <c r="AZ227" s="63">
        <v>-6.7542095497357443E-2</v>
      </c>
      <c r="BA227" s="63">
        <v>-3.1034577031371829E-2</v>
      </c>
      <c r="BB227" s="63">
        <v>-9.7847920018975382E-2</v>
      </c>
      <c r="BC227" s="63">
        <v>-0.16160897299511945</v>
      </c>
      <c r="BD227" s="63">
        <v>-0.15511903609870195</v>
      </c>
      <c r="BE227" s="63">
        <v>-0.17465595501766337</v>
      </c>
      <c r="BF227" s="63">
        <v>2.0990983325621382E-2</v>
      </c>
      <c r="BG227" s="63">
        <v>-2.953191859710436E-2</v>
      </c>
      <c r="BH227" s="63">
        <v>2.0901820842143832E-2</v>
      </c>
      <c r="BI227" s="63">
        <v>-7.0113114008623661E-2</v>
      </c>
      <c r="BJ227" s="63">
        <v>-6.6820110750954273E-2</v>
      </c>
      <c r="BK227" s="63">
        <v>-6.7409257358607658E-2</v>
      </c>
      <c r="BL227" s="63">
        <v>-0.11034251260747716</v>
      </c>
      <c r="BM227" s="63">
        <v>-0.17615446808947138</v>
      </c>
      <c r="BN227" s="63">
        <v>-0.13453379812648175</v>
      </c>
      <c r="BO227" s="63">
        <v>-6.7948409403219695E-2</v>
      </c>
      <c r="BP227" s="63">
        <v>-7.4176340528718437E-2</v>
      </c>
      <c r="BQ227" s="63">
        <v>-1.1254941984298572E-2</v>
      </c>
      <c r="BR227" s="63">
        <v>-4.4683868642024061E-2</v>
      </c>
      <c r="BS227" s="63">
        <v>-0.13118704728783825</v>
      </c>
      <c r="BT227" s="39"/>
      <c r="BU227" s="39"/>
      <c r="BV227" s="39"/>
      <c r="BW227" s="39"/>
    </row>
    <row r="228" spans="2:75" ht="12.75" customHeight="1" outlineLevel="1" x14ac:dyDescent="0.3">
      <c r="B228" s="1">
        <v>214</v>
      </c>
      <c r="E228" s="51" t="s">
        <v>183</v>
      </c>
      <c r="F228" s="63"/>
      <c r="G228" s="99">
        <f t="shared" ref="G228:N228" si="90">G164*G207</f>
        <v>0.77764649798854379</v>
      </c>
      <c r="H228" s="63">
        <f t="shared" si="90"/>
        <v>0.78660852852137442</v>
      </c>
      <c r="I228" s="63">
        <f t="shared" si="90"/>
        <v>0.79201028505753301</v>
      </c>
      <c r="J228" s="63">
        <f t="shared" si="90"/>
        <v>0.79740445787867575</v>
      </c>
      <c r="K228" s="63">
        <f t="shared" si="90"/>
        <v>0.80275823153225534</v>
      </c>
      <c r="L228" s="63">
        <f t="shared" si="90"/>
        <v>0.80813954222604523</v>
      </c>
      <c r="M228" s="63">
        <f t="shared" si="90"/>
        <v>0.81353199386450537</v>
      </c>
      <c r="N228" s="63">
        <f t="shared" si="90"/>
        <v>0.81893774831944777</v>
      </c>
      <c r="O228" s="100"/>
      <c r="P228" s="30">
        <v>226</v>
      </c>
      <c r="Q228" s="6"/>
      <c r="R228" s="63">
        <v>1.2025183003948521</v>
      </c>
      <c r="S228" s="63">
        <v>-0.74507580227822268</v>
      </c>
      <c r="T228" s="63">
        <v>-1.6285112547040164</v>
      </c>
      <c r="U228" s="63">
        <v>-0.230863476143428</v>
      </c>
      <c r="V228" s="63">
        <v>3.8067173034180619E-2</v>
      </c>
      <c r="W228" s="63">
        <v>-0.32263592397171187</v>
      </c>
      <c r="X228" s="63">
        <v>-0.95548357153880015</v>
      </c>
      <c r="Y228" s="63">
        <v>-1.7573328464812794</v>
      </c>
      <c r="Z228" s="63">
        <v>-1.4262174912236774</v>
      </c>
      <c r="AA228" s="63">
        <v>-0.71339454219923604</v>
      </c>
      <c r="AB228" s="63">
        <v>0.45129042997609869</v>
      </c>
      <c r="AC228" s="63">
        <v>-3.4378991361265539E-3</v>
      </c>
      <c r="AD228" s="63">
        <v>0.16572370190664235</v>
      </c>
      <c r="AE228" s="63">
        <v>-0.53113285649835862</v>
      </c>
      <c r="AF228" s="63">
        <v>-0.42921526275561911</v>
      </c>
      <c r="AG228" s="63">
        <v>-0.31482159439140617</v>
      </c>
      <c r="AH228" s="63">
        <v>-0.47148774369718444</v>
      </c>
      <c r="AI228" s="63">
        <v>-1.2620966931910029</v>
      </c>
      <c r="AJ228" s="63">
        <v>-0.12107692925785633</v>
      </c>
      <c r="AK228" s="63">
        <v>-0.73320476429834081</v>
      </c>
      <c r="AL228" s="63">
        <v>-0.44168552009283929</v>
      </c>
      <c r="AM228" s="63">
        <v>-1.3913073142585952</v>
      </c>
      <c r="AN228" s="63">
        <v>-1.7722393598072195</v>
      </c>
      <c r="AO228" s="63">
        <v>-1.0750786792132909</v>
      </c>
      <c r="AP228" s="63">
        <v>1.2656999149761041</v>
      </c>
      <c r="AQ228" s="63">
        <v>0.77764649798854379</v>
      </c>
      <c r="AR228" s="63">
        <v>-0.46175798402969881</v>
      </c>
      <c r="AS228" s="63">
        <v>-0.35936422550823194</v>
      </c>
      <c r="AT228" s="63">
        <v>-0.78277539240475591</v>
      </c>
      <c r="AU228" s="63">
        <v>-0.64620003097525069</v>
      </c>
      <c r="AV228" s="63">
        <v>0.43591945756116274</v>
      </c>
      <c r="AW228" s="63">
        <v>-0.17504001599281618</v>
      </c>
      <c r="AX228" s="63">
        <v>-0.14585251346292649</v>
      </c>
      <c r="AY228" s="63">
        <v>-3.5365138177282839E-2</v>
      </c>
      <c r="AZ228" s="63">
        <v>-0.82630814450823509</v>
      </c>
      <c r="BA228" s="63">
        <v>-0.36825495164890898</v>
      </c>
      <c r="BB228" s="63">
        <v>-1.0043984964344723</v>
      </c>
      <c r="BC228" s="63">
        <v>8.6577373081019163E-2</v>
      </c>
      <c r="BD228" s="63">
        <v>-0.70371533726087909</v>
      </c>
      <c r="BE228" s="63">
        <v>-9.2942429526911945E-3</v>
      </c>
      <c r="BF228" s="63">
        <v>-0.75084722277494453</v>
      </c>
      <c r="BG228" s="63">
        <v>-0.274481099056124</v>
      </c>
      <c r="BH228" s="63">
        <v>-1.1665486530508766</v>
      </c>
      <c r="BI228" s="63">
        <v>-1.0498315571294665</v>
      </c>
      <c r="BJ228" s="63">
        <v>-1.3675965221359179</v>
      </c>
      <c r="BK228" s="63">
        <v>-4.3628465164433076E-2</v>
      </c>
      <c r="BL228" s="63">
        <v>-0.89922094297733968</v>
      </c>
      <c r="BM228" s="63">
        <v>1.1728214768855891</v>
      </c>
      <c r="BN228" s="63">
        <v>-0.62852316907697681</v>
      </c>
      <c r="BO228" s="63">
        <v>-0.39964545730040041</v>
      </c>
      <c r="BP228" s="63">
        <v>-1.2084781671193396</v>
      </c>
      <c r="BQ228" s="63">
        <v>-0.42021835441782901</v>
      </c>
      <c r="BR228" s="63">
        <v>0.45029689529303496</v>
      </c>
      <c r="BS228" s="63">
        <v>0.25208157893873878</v>
      </c>
      <c r="BT228" s="39"/>
      <c r="BU228" s="39"/>
      <c r="BV228" s="39"/>
      <c r="BW228" s="39"/>
    </row>
    <row r="229" spans="2:75" ht="12.75" customHeight="1" outlineLevel="1" x14ac:dyDescent="0.3">
      <c r="B229" s="1">
        <v>215</v>
      </c>
      <c r="E229" s="51" t="s">
        <v>184</v>
      </c>
      <c r="F229" s="63"/>
      <c r="G229" s="99">
        <f t="shared" ref="G229:N229" si="91">G165*G208</f>
        <v>0.2374431691531276</v>
      </c>
      <c r="H229" s="63">
        <f t="shared" si="91"/>
        <v>0.2374431691531276</v>
      </c>
      <c r="I229" s="63">
        <f t="shared" si="91"/>
        <v>0.2374431691531276</v>
      </c>
      <c r="J229" s="63">
        <f t="shared" si="91"/>
        <v>0.2374431691531276</v>
      </c>
      <c r="K229" s="63">
        <f t="shared" si="91"/>
        <v>0.23819167552385673</v>
      </c>
      <c r="L229" s="63">
        <f t="shared" si="91"/>
        <v>0.24040680966268149</v>
      </c>
      <c r="M229" s="63">
        <f t="shared" si="91"/>
        <v>0.24279906591084782</v>
      </c>
      <c r="N229" s="63">
        <f t="shared" si="91"/>
        <v>0.24560307974952733</v>
      </c>
      <c r="O229" s="100"/>
      <c r="P229" s="30">
        <v>227</v>
      </c>
      <c r="Q229" s="6"/>
      <c r="R229" s="63">
        <v>0.54881034955093044</v>
      </c>
      <c r="S229" s="63">
        <v>-0.30142004111018628</v>
      </c>
      <c r="T229" s="63">
        <v>-0.59490752035248329</v>
      </c>
      <c r="U229" s="63">
        <v>-7.2884090319695949E-2</v>
      </c>
      <c r="V229" s="63">
        <v>1.5566068796261245E-2</v>
      </c>
      <c r="W229" s="63">
        <v>-0.17587787634040611</v>
      </c>
      <c r="X229" s="63">
        <v>-0.33384462527417247</v>
      </c>
      <c r="Y229" s="63">
        <v>-0.56797994881407321</v>
      </c>
      <c r="Z229" s="63">
        <v>-0.61938558249629116</v>
      </c>
      <c r="AA229" s="63">
        <v>-0.27922562795819394</v>
      </c>
      <c r="AB229" s="63">
        <v>0.12844039969071186</v>
      </c>
      <c r="AC229" s="63">
        <v>-1.5734085433805486E-2</v>
      </c>
      <c r="AD229" s="63">
        <v>0.10741290547504276</v>
      </c>
      <c r="AE229" s="63">
        <v>-0.26285825402054996</v>
      </c>
      <c r="AF229" s="63">
        <v>-0.14410720995694362</v>
      </c>
      <c r="AG229" s="63">
        <v>-0.14188496431576761</v>
      </c>
      <c r="AH229" s="63">
        <v>-0.16754092675848312</v>
      </c>
      <c r="AI229" s="63">
        <v>-0.46976936584797402</v>
      </c>
      <c r="AJ229" s="63">
        <v>-8.4175275034520547E-2</v>
      </c>
      <c r="AK229" s="63">
        <v>-0.25129146397468577</v>
      </c>
      <c r="AL229" s="63">
        <v>-8.3333436179781659E-2</v>
      </c>
      <c r="AM229" s="63">
        <v>-0.4353206774901221</v>
      </c>
      <c r="AN229" s="63">
        <v>-0.59258563182418689</v>
      </c>
      <c r="AO229" s="63">
        <v>-0.34563841711453536</v>
      </c>
      <c r="AP229" s="63">
        <v>0.57741415901934035</v>
      </c>
      <c r="AQ229" s="63">
        <v>0.2374431691531276</v>
      </c>
      <c r="AR229" s="63">
        <v>-0.26406185792102987</v>
      </c>
      <c r="AS229" s="63">
        <v>-0.13864028169091125</v>
      </c>
      <c r="AT229" s="63">
        <v>-0.31816748703569647</v>
      </c>
      <c r="AU229" s="63">
        <v>-0.25065740832083566</v>
      </c>
      <c r="AV229" s="63">
        <v>0.11701963056756606</v>
      </c>
      <c r="AW229" s="63">
        <v>-9.1775452383937875E-2</v>
      </c>
      <c r="AX229" s="63">
        <v>-8.32531313056947E-2</v>
      </c>
      <c r="AY229" s="63">
        <v>-3.4237983402836521E-2</v>
      </c>
      <c r="AZ229" s="63">
        <v>-0.30694966079055497</v>
      </c>
      <c r="BA229" s="63">
        <v>-0.14484632398241998</v>
      </c>
      <c r="BB229" s="63">
        <v>-0.37710090720578793</v>
      </c>
      <c r="BC229" s="63">
        <v>1.4766677830111954E-2</v>
      </c>
      <c r="BD229" s="63">
        <v>-0.29879104990451871</v>
      </c>
      <c r="BE229" s="63">
        <v>-5.2325633031686122E-2</v>
      </c>
      <c r="BF229" s="63">
        <v>-0.31625978111814945</v>
      </c>
      <c r="BG229" s="63">
        <v>-0.13294222509122069</v>
      </c>
      <c r="BH229" s="63">
        <v>-0.44333243114541698</v>
      </c>
      <c r="BI229" s="63">
        <v>-0.33925653508136083</v>
      </c>
      <c r="BJ229" s="63">
        <v>-0.4346441407648497</v>
      </c>
      <c r="BK229" s="63">
        <v>-7.7643663748319977E-2</v>
      </c>
      <c r="BL229" s="63">
        <v>-0.31316302129709994</v>
      </c>
      <c r="BM229" s="63">
        <v>0.35077908408785152</v>
      </c>
      <c r="BN229" s="63">
        <v>-0.36228099876675401</v>
      </c>
      <c r="BO229" s="63">
        <v>-0.19421356134029985</v>
      </c>
      <c r="BP229" s="63">
        <v>-0.46003972262860943</v>
      </c>
      <c r="BQ229" s="63">
        <v>-0.2107996160735762</v>
      </c>
      <c r="BR229" s="63">
        <v>9.0694719144489011E-2</v>
      </c>
      <c r="BS229" s="63">
        <v>8.7383700005386672E-2</v>
      </c>
      <c r="BT229" s="39"/>
      <c r="BU229" s="39"/>
      <c r="BV229" s="39"/>
      <c r="BW229" s="39"/>
    </row>
    <row r="230" spans="2:75" ht="12.75" customHeight="1" outlineLevel="1" x14ac:dyDescent="0.3">
      <c r="B230" s="1">
        <v>216</v>
      </c>
      <c r="E230" s="51" t="s">
        <v>185</v>
      </c>
      <c r="F230" s="63"/>
      <c r="G230" s="99">
        <f t="shared" ref="G230:N230" si="92">G166*G209</f>
        <v>0.15693656565186898</v>
      </c>
      <c r="H230" s="63">
        <f t="shared" si="92"/>
        <v>0.15796776679711252</v>
      </c>
      <c r="I230" s="63">
        <f t="shared" si="92"/>
        <v>0.15914018354625212</v>
      </c>
      <c r="J230" s="63">
        <f t="shared" si="92"/>
        <v>0.16026678223665286</v>
      </c>
      <c r="K230" s="63">
        <f t="shared" si="92"/>
        <v>0.16100834860804361</v>
      </c>
      <c r="L230" s="63">
        <f t="shared" si="92"/>
        <v>0.16268364376515884</v>
      </c>
      <c r="M230" s="63">
        <f t="shared" si="92"/>
        <v>0.16436098257991505</v>
      </c>
      <c r="N230" s="63">
        <f t="shared" si="92"/>
        <v>0.16627240141997687</v>
      </c>
      <c r="O230" s="100"/>
      <c r="P230" s="30">
        <v>228</v>
      </c>
      <c r="Q230" s="6"/>
      <c r="R230" s="63">
        <v>0.26432779213873731</v>
      </c>
      <c r="S230" s="63">
        <v>-0.20403950221565392</v>
      </c>
      <c r="T230" s="63">
        <v>-0.39949974155651319</v>
      </c>
      <c r="U230" s="63">
        <v>-6.1322991742077407E-2</v>
      </c>
      <c r="V230" s="63">
        <v>-1.0869364570095743E-2</v>
      </c>
      <c r="W230" s="63">
        <v>-0.1258190254228069</v>
      </c>
      <c r="X230" s="63">
        <v>-0.26684056568023534</v>
      </c>
      <c r="Y230" s="63">
        <v>-0.46745799452623038</v>
      </c>
      <c r="Z230" s="63">
        <v>-0.42639818116621747</v>
      </c>
      <c r="AA230" s="63">
        <v>-0.19969535700877267</v>
      </c>
      <c r="AB230" s="63">
        <v>8.0504004063961077E-2</v>
      </c>
      <c r="AC230" s="63">
        <v>-3.3026145025919558E-2</v>
      </c>
      <c r="AD230" s="63">
        <v>2.10173296459709E-2</v>
      </c>
      <c r="AE230" s="63">
        <v>-0.17471939800056024</v>
      </c>
      <c r="AF230" s="63">
        <v>-0.10173536227278372</v>
      </c>
      <c r="AG230" s="63">
        <v>-0.11558904299129975</v>
      </c>
      <c r="AH230" s="63">
        <v>-9.2576602404557465E-2</v>
      </c>
      <c r="AI230" s="63">
        <v>-0.33476988097188748</v>
      </c>
      <c r="AJ230" s="63">
        <v>-7.0077771271953526E-2</v>
      </c>
      <c r="AK230" s="63">
        <v>-0.21406258309841367</v>
      </c>
      <c r="AL230" s="63">
        <v>-0.12705540923073827</v>
      </c>
      <c r="AM230" s="63">
        <v>-0.33545956947328592</v>
      </c>
      <c r="AN230" s="63">
        <v>-0.44236278601899942</v>
      </c>
      <c r="AO230" s="63">
        <v>-0.28975613294511104</v>
      </c>
      <c r="AP230" s="63">
        <v>0.33252507954960964</v>
      </c>
      <c r="AQ230" s="63">
        <v>0.15693656565770231</v>
      </c>
      <c r="AR230" s="63">
        <v>-0.18005674460844437</v>
      </c>
      <c r="AS230" s="63">
        <v>-9.350397172176636E-2</v>
      </c>
      <c r="AT230" s="63">
        <v>-0.19456125922300596</v>
      </c>
      <c r="AU230" s="63">
        <v>-0.17796162070570978</v>
      </c>
      <c r="AV230" s="63">
        <v>6.9707103798247155E-2</v>
      </c>
      <c r="AW230" s="63">
        <v>-5.5131494223867192E-2</v>
      </c>
      <c r="AX230" s="63">
        <v>-7.2059688236464844E-2</v>
      </c>
      <c r="AY230" s="63">
        <v>-2.8182520798027407E-2</v>
      </c>
      <c r="AZ230" s="63">
        <v>-0.19796539762389087</v>
      </c>
      <c r="BA230" s="63">
        <v>-0.11944827283639681</v>
      </c>
      <c r="BB230" s="63">
        <v>-0.30993601423036399</v>
      </c>
      <c r="BC230" s="63">
        <v>2.3599411498303156E-4</v>
      </c>
      <c r="BD230" s="63">
        <v>-0.19523000679910013</v>
      </c>
      <c r="BE230" s="63">
        <v>-4.4903015587685863E-2</v>
      </c>
      <c r="BF230" s="63">
        <v>-0.23382354533257205</v>
      </c>
      <c r="BG230" s="63">
        <v>-0.10097073326009577</v>
      </c>
      <c r="BH230" s="63">
        <v>-0.32318523531396981</v>
      </c>
      <c r="BI230" s="63">
        <v>-0.29911458124736889</v>
      </c>
      <c r="BJ230" s="63">
        <v>-0.32321135715132326</v>
      </c>
      <c r="BK230" s="63">
        <v>-5.9351735943958248E-2</v>
      </c>
      <c r="BL230" s="63">
        <v>-0.2323422695158808</v>
      </c>
      <c r="BM230" s="63">
        <v>0.23758879760384666</v>
      </c>
      <c r="BN230" s="63">
        <v>-0.24826756938140881</v>
      </c>
      <c r="BO230" s="63">
        <v>-0.15500430794564896</v>
      </c>
      <c r="BP230" s="63">
        <v>-0.27856409736891269</v>
      </c>
      <c r="BQ230" s="63">
        <v>-0.13706595535614538</v>
      </c>
      <c r="BR230" s="63">
        <v>7.4615556031318392E-2</v>
      </c>
      <c r="BS230" s="63">
        <v>5.8153096084369992E-2</v>
      </c>
      <c r="BT230" s="39"/>
      <c r="BU230" s="39"/>
      <c r="BV230" s="39"/>
      <c r="BW230" s="39"/>
    </row>
    <row r="231" spans="2:75" ht="12.75" customHeight="1" outlineLevel="1" x14ac:dyDescent="0.3">
      <c r="B231" s="1">
        <v>217</v>
      </c>
      <c r="E231" s="51" t="s">
        <v>190</v>
      </c>
      <c r="F231" s="63"/>
      <c r="G231" s="99">
        <f t="shared" ref="G231:N231" si="93">G167*G210</f>
        <v>4.5382733559793491E-3</v>
      </c>
      <c r="H231" s="63">
        <f t="shared" si="93"/>
        <v>5.2834156031482549E-3</v>
      </c>
      <c r="I231" s="63">
        <f t="shared" si="93"/>
        <v>5.9278033310926148E-3</v>
      </c>
      <c r="J231" s="63">
        <f t="shared" si="93"/>
        <v>5.5648034368139462E-3</v>
      </c>
      <c r="K231" s="63">
        <f t="shared" si="93"/>
        <v>5.4538165580188987E-3</v>
      </c>
      <c r="L231" s="63">
        <f t="shared" si="93"/>
        <v>5.5748773330560131E-3</v>
      </c>
      <c r="M231" s="63">
        <f t="shared" si="93"/>
        <v>5.6950968670669583E-3</v>
      </c>
      <c r="N231" s="63">
        <f t="shared" si="93"/>
        <v>5.8165988483372209E-3</v>
      </c>
      <c r="O231" s="100"/>
      <c r="P231" s="30">
        <v>229</v>
      </c>
      <c r="Q231" s="6"/>
      <c r="R231" s="63">
        <v>4.7156645354497709E-3</v>
      </c>
      <c r="S231" s="63">
        <v>1.3540111282347192E-4</v>
      </c>
      <c r="T231" s="63">
        <v>7.0063333846785692E-4</v>
      </c>
      <c r="U231" s="63">
        <v>2.2882849972696191E-3</v>
      </c>
      <c r="V231" s="63">
        <v>3.4940497737073993E-3</v>
      </c>
      <c r="W231" s="63">
        <v>7.551413216119469E-4</v>
      </c>
      <c r="X231" s="63">
        <v>1.8271273673248066E-3</v>
      </c>
      <c r="Y231" s="63">
        <v>8.6614437764624208E-4</v>
      </c>
      <c r="Z231" s="63">
        <v>5.0289138009265285E-3</v>
      </c>
      <c r="AA231" s="63">
        <v>5.8645206442774715E-3</v>
      </c>
      <c r="AB231" s="63">
        <v>4.9411571787692588E-3</v>
      </c>
      <c r="AC231" s="63">
        <v>1.3542457952466357E-3</v>
      </c>
      <c r="AD231" s="63">
        <v>5.5579716784427283E-3</v>
      </c>
      <c r="AE231" s="63">
        <v>3.3346815630947156E-4</v>
      </c>
      <c r="AF231" s="63">
        <v>1.3601420658045796E-3</v>
      </c>
      <c r="AG231" s="63">
        <v>5.5460294884203277E-3</v>
      </c>
      <c r="AH231" s="63">
        <v>8.6627397349805526E-4</v>
      </c>
      <c r="AI231" s="63">
        <v>7.0045592854269163E-4</v>
      </c>
      <c r="AJ231" s="63">
        <v>9.3095108642663046E-4</v>
      </c>
      <c r="AK231" s="63">
        <v>3.5877835796269387E-3</v>
      </c>
      <c r="AL231" s="63">
        <v>4.4003029926773926E-3</v>
      </c>
      <c r="AM231" s="63">
        <v>8.721147403936572E-4</v>
      </c>
      <c r="AN231" s="63">
        <v>4.6620883458448363E-5</v>
      </c>
      <c r="AO231" s="63">
        <v>5.0216739640116307E-5</v>
      </c>
      <c r="AP231" s="63">
        <v>3.112188330469274E-3</v>
      </c>
      <c r="AQ231" s="63">
        <v>4.5382733559793491E-3</v>
      </c>
      <c r="AR231" s="63">
        <v>2.8754262950161026E-3</v>
      </c>
      <c r="AS231" s="63">
        <v>3.3995211702423495E-4</v>
      </c>
      <c r="AT231" s="63">
        <v>1.002670729000133E-3</v>
      </c>
      <c r="AU231" s="63">
        <v>1.1604694234960764E-3</v>
      </c>
      <c r="AV231" s="63">
        <v>1.4013438319339252E-3</v>
      </c>
      <c r="AW231" s="63">
        <v>3.7336735945750735E-3</v>
      </c>
      <c r="AX231" s="63">
        <v>3.940364609793549E-3</v>
      </c>
      <c r="AY231" s="63">
        <v>7.180237568843238E-4</v>
      </c>
      <c r="AZ231" s="63">
        <v>6.5476679221106583E-4</v>
      </c>
      <c r="BA231" s="63">
        <v>1.4849040287336952E-4</v>
      </c>
      <c r="BB231" s="63">
        <v>1.3545157459521312E-3</v>
      </c>
      <c r="BC231" s="63">
        <v>4.2828269995723919E-3</v>
      </c>
      <c r="BD231" s="63">
        <v>3.8792370022601272E-3</v>
      </c>
      <c r="BE231" s="63">
        <v>4.8552817380565719E-3</v>
      </c>
      <c r="BF231" s="63">
        <v>6.9269048085207884E-5</v>
      </c>
      <c r="BG231" s="63">
        <v>1.5550117647539062E-4</v>
      </c>
      <c r="BH231" s="63">
        <v>6.2443228687299361E-5</v>
      </c>
      <c r="BI231" s="63">
        <v>7.7475552127796829E-4</v>
      </c>
      <c r="BJ231" s="63">
        <v>7.0165853246034163E-4</v>
      </c>
      <c r="BK231" s="63">
        <v>8.1005690300734487E-4</v>
      </c>
      <c r="BL231" s="63">
        <v>1.9400326430274977E-3</v>
      </c>
      <c r="BM231" s="63">
        <v>4.8303611009918087E-3</v>
      </c>
      <c r="BN231" s="63">
        <v>2.7922567295207128E-3</v>
      </c>
      <c r="BO231" s="63">
        <v>7.2079671302084929E-4</v>
      </c>
      <c r="BP231" s="63">
        <v>8.7928518797363887E-4</v>
      </c>
      <c r="BQ231" s="63">
        <v>2.0399197517299577E-5</v>
      </c>
      <c r="BR231" s="63">
        <v>3.1571181287275618E-4</v>
      </c>
      <c r="BS231" s="63">
        <v>2.6743820667193357E-3</v>
      </c>
      <c r="BT231" s="39"/>
      <c r="BU231" s="39"/>
      <c r="BV231" s="39"/>
      <c r="BW231" s="39"/>
    </row>
    <row r="232" spans="2:75" ht="12.75" customHeight="1" outlineLevel="1" x14ac:dyDescent="0.3">
      <c r="B232" s="1">
        <v>218</v>
      </c>
      <c r="E232" s="51" t="s">
        <v>191</v>
      </c>
      <c r="F232" s="63"/>
      <c r="G232" s="99">
        <f t="shared" ref="G232:N232" si="94">G168*G211</f>
        <v>-0.57956431928832586</v>
      </c>
      <c r="H232" s="63">
        <f t="shared" si="94"/>
        <v>-0.59299973713368692</v>
      </c>
      <c r="I232" s="63">
        <f t="shared" si="94"/>
        <v>-0.60117213458534791</v>
      </c>
      <c r="J232" s="63">
        <f t="shared" si="94"/>
        <v>-0.60938886981600648</v>
      </c>
      <c r="K232" s="63">
        <f t="shared" si="94"/>
        <v>-0.61759921365690118</v>
      </c>
      <c r="L232" s="63">
        <f t="shared" si="94"/>
        <v>-0.62590715167284483</v>
      </c>
      <c r="M232" s="63">
        <f t="shared" si="94"/>
        <v>-0.63428796856526071</v>
      </c>
      <c r="N232" s="63">
        <f t="shared" si="94"/>
        <v>-0.64274540329017205</v>
      </c>
      <c r="O232" s="100"/>
      <c r="P232" s="30">
        <v>230</v>
      </c>
      <c r="Q232" s="6"/>
      <c r="R232" s="63">
        <v>-1.498575675120311</v>
      </c>
      <c r="S232" s="63">
        <v>-0.53168504546257256</v>
      </c>
      <c r="T232" s="63">
        <v>-2.3828650092982433</v>
      </c>
      <c r="U232" s="63">
        <v>-5.2280103041584564E-2</v>
      </c>
      <c r="V232" s="63">
        <v>-1.4017309076276411E-3</v>
      </c>
      <c r="W232" s="63">
        <v>-9.1532496539561303E-2</v>
      </c>
      <c r="X232" s="63">
        <v>-0.90147157366724695</v>
      </c>
      <c r="Y232" s="63">
        <v>-3.2280266759962934</v>
      </c>
      <c r="Z232" s="63">
        <v>-1.700094562542837</v>
      </c>
      <c r="AA232" s="63">
        <v>-0.50820823276946514</v>
      </c>
      <c r="AB232" s="63">
        <v>-0.19613057979922638</v>
      </c>
      <c r="AC232" s="63">
        <v>-1.1908842573612125E-5</v>
      </c>
      <c r="AD232" s="63">
        <v>-3.0807357234571894E-2</v>
      </c>
      <c r="AE232" s="63">
        <v>-0.31169534530527021</v>
      </c>
      <c r="AF232" s="63">
        <v>-0.16748846160158257</v>
      </c>
      <c r="AG232" s="63">
        <v>-9.3661521518850627E-2</v>
      </c>
      <c r="AH232" s="63">
        <v>-0.19498550635252568</v>
      </c>
      <c r="AI232" s="63">
        <v>-1.4170057547099908</v>
      </c>
      <c r="AJ232" s="63">
        <v>-1.4960653197665002E-2</v>
      </c>
      <c r="AK232" s="63">
        <v>-0.54306331809788799</v>
      </c>
      <c r="AL232" s="63">
        <v>-0.16254908119974965</v>
      </c>
      <c r="AM232" s="63">
        <v>-1.1465559166772812</v>
      </c>
      <c r="AN232" s="63">
        <v>-3.3453421808072825</v>
      </c>
      <c r="AO232" s="63">
        <v>-1.0932578582239025</v>
      </c>
      <c r="AP232" s="63">
        <v>-1.9726783560753127</v>
      </c>
      <c r="AQ232" s="63">
        <v>-0.57956431928832586</v>
      </c>
      <c r="AR232" s="63">
        <v>-0.20656782178129582</v>
      </c>
      <c r="AS232" s="63">
        <v>-0.12225005446700069</v>
      </c>
      <c r="AT232" s="63">
        <v>-0.56948249062264777</v>
      </c>
      <c r="AU232" s="63">
        <v>-0.40762749900203271</v>
      </c>
      <c r="AV232" s="63">
        <v>-0.18276433514990081</v>
      </c>
      <c r="AW232" s="63">
        <v>-3.3713933443667701E-2</v>
      </c>
      <c r="AX232" s="63">
        <v>-1.9736336383203767E-2</v>
      </c>
      <c r="AY232" s="63">
        <v>-7.9074025042739904E-4</v>
      </c>
      <c r="AZ232" s="63">
        <v>-0.63498907573280183</v>
      </c>
      <c r="BA232" s="63">
        <v>-0.12003125052088433</v>
      </c>
      <c r="BB232" s="63">
        <v>-1.4489549222671829</v>
      </c>
      <c r="BC232" s="63">
        <v>-7.3735234872936584E-3</v>
      </c>
      <c r="BD232" s="63">
        <v>-0.47194680660309318</v>
      </c>
      <c r="BE232" s="63">
        <v>-8.4025928053886991E-5</v>
      </c>
      <c r="BF232" s="63">
        <v>-0.53081212204607831</v>
      </c>
      <c r="BG232" s="63">
        <v>-7.9231409045308662E-2</v>
      </c>
      <c r="BH232" s="63">
        <v>-0.90778827964734843</v>
      </c>
      <c r="BI232" s="63">
        <v>-1.1014304478916006</v>
      </c>
      <c r="BJ232" s="63">
        <v>-1.5945586364878312</v>
      </c>
      <c r="BK232" s="63">
        <v>-2.3412367035955087E-3</v>
      </c>
      <c r="BL232" s="63">
        <v>-0.7992131641203839</v>
      </c>
      <c r="BM232" s="63">
        <v>-1.1366447143432754</v>
      </c>
      <c r="BN232" s="63">
        <v>-0.24154163179742744</v>
      </c>
      <c r="BO232" s="63">
        <v>-0.15273180969851163</v>
      </c>
      <c r="BP232" s="63">
        <v>-1.4272688849712476</v>
      </c>
      <c r="BQ232" s="63">
        <v>-0.17005066994113543</v>
      </c>
      <c r="BR232" s="63">
        <v>-0.15309681554610444</v>
      </c>
      <c r="BS232" s="63">
        <v>-5.8404419963894956E-2</v>
      </c>
      <c r="BT232" s="39"/>
      <c r="BU232" s="39"/>
      <c r="BV232" s="39"/>
      <c r="BW232" s="39"/>
    </row>
    <row r="233" spans="2:75" ht="12.75" customHeight="1" outlineLevel="1" x14ac:dyDescent="0.3">
      <c r="B233" s="1">
        <v>219</v>
      </c>
      <c r="E233" s="51" t="s">
        <v>192</v>
      </c>
      <c r="F233" s="63"/>
      <c r="G233" s="99">
        <f t="shared" ref="G233:N233" si="95">G169*G212</f>
        <v>0.20935647228681306</v>
      </c>
      <c r="H233" s="63">
        <f t="shared" si="95"/>
        <v>0.20935647228681306</v>
      </c>
      <c r="I233" s="63">
        <f t="shared" si="95"/>
        <v>0.20935647228681306</v>
      </c>
      <c r="J233" s="63">
        <f t="shared" si="95"/>
        <v>0.20935647228681306</v>
      </c>
      <c r="K233" s="63">
        <f t="shared" si="95"/>
        <v>0.21067848671719225</v>
      </c>
      <c r="L233" s="63">
        <f t="shared" si="95"/>
        <v>0.21461524165968512</v>
      </c>
      <c r="M233" s="63">
        <f t="shared" si="95"/>
        <v>0.21890770836695025</v>
      </c>
      <c r="N233" s="63">
        <f t="shared" si="95"/>
        <v>0.22399310401786815</v>
      </c>
      <c r="O233" s="100"/>
      <c r="P233" s="30">
        <v>231</v>
      </c>
      <c r="Q233" s="6"/>
      <c r="R233" s="63">
        <v>1.0368552230516903</v>
      </c>
      <c r="S233" s="63">
        <v>0.41227158527212704</v>
      </c>
      <c r="T233" s="63">
        <v>1.4408178526813642</v>
      </c>
      <c r="U233" s="63">
        <v>1.7801644489039103E-2</v>
      </c>
      <c r="V233" s="63">
        <v>8.6510648300228826E-4</v>
      </c>
      <c r="W233" s="63">
        <v>0.11934768627786604</v>
      </c>
      <c r="X233" s="63">
        <v>0.58482042597573602</v>
      </c>
      <c r="Y233" s="63">
        <v>1.1931318830775903</v>
      </c>
      <c r="Z233" s="63">
        <v>1.4853703010004911</v>
      </c>
      <c r="AA233" s="63">
        <v>0.23370367183339597</v>
      </c>
      <c r="AB233" s="63">
        <v>5.6245583213397281E-2</v>
      </c>
      <c r="AC233" s="63">
        <v>7.8949644282405097E-4</v>
      </c>
      <c r="AD233" s="63">
        <v>3.268220351405688E-2</v>
      </c>
      <c r="AE233" s="63">
        <v>0.21238332751866368</v>
      </c>
      <c r="AF233" s="63">
        <v>5.0213887818771813E-2</v>
      </c>
      <c r="AG233" s="63">
        <v>7.270092419342658E-2</v>
      </c>
      <c r="AH233" s="63">
        <v>0.12795676654779498</v>
      </c>
      <c r="AI233" s="63">
        <v>0.82651441807711445</v>
      </c>
      <c r="AJ233" s="63">
        <v>2.3687053559513019E-2</v>
      </c>
      <c r="AK233" s="63">
        <v>0.22244489407019508</v>
      </c>
      <c r="AL233" s="63">
        <v>3.1589865310324129E-2</v>
      </c>
      <c r="AM233" s="63">
        <v>0.87532134680105689</v>
      </c>
      <c r="AN233" s="63">
        <v>1.2636779574686119</v>
      </c>
      <c r="AO233" s="63">
        <v>0.24585313679610785</v>
      </c>
      <c r="AP233" s="63">
        <v>0.82972225142802958</v>
      </c>
      <c r="AQ233" s="63">
        <v>0.20935647228681306</v>
      </c>
      <c r="AR233" s="63">
        <v>0.24323282954458325</v>
      </c>
      <c r="AS233" s="63">
        <v>6.8277805101187763E-2</v>
      </c>
      <c r="AT233" s="63">
        <v>0.34370415118795317</v>
      </c>
      <c r="AU233" s="63">
        <v>0.22294753735243486</v>
      </c>
      <c r="AV233" s="63">
        <v>4.515555674299792E-2</v>
      </c>
      <c r="AW233" s="63">
        <v>2.8023223160535366E-2</v>
      </c>
      <c r="AX233" s="63">
        <v>2.5798467048035258E-2</v>
      </c>
      <c r="AY233" s="63">
        <v>7.1729866837158159E-3</v>
      </c>
      <c r="AZ233" s="63">
        <v>0.34375726437956411</v>
      </c>
      <c r="BA233" s="63">
        <v>8.6132533133991288E-2</v>
      </c>
      <c r="BB233" s="63">
        <v>0.54249711138546908</v>
      </c>
      <c r="BC233" s="63">
        <v>8.3503648683026929E-4</v>
      </c>
      <c r="BD233" s="63">
        <v>0.33489905931484421</v>
      </c>
      <c r="BE233" s="63">
        <v>1.1170759007492479E-2</v>
      </c>
      <c r="BF233" s="63">
        <v>0.44629085752501202</v>
      </c>
      <c r="BG233" s="63">
        <v>5.272205244461748E-2</v>
      </c>
      <c r="BH233" s="63">
        <v>0.96755751164734227</v>
      </c>
      <c r="BI233" s="63">
        <v>0.42153509825041635</v>
      </c>
      <c r="BJ233" s="63">
        <v>0.64630138533816461</v>
      </c>
      <c r="BK233" s="63">
        <v>1.5093840912374533E-2</v>
      </c>
      <c r="BL233" s="63">
        <v>0.34449003805897344</v>
      </c>
      <c r="BM233" s="63">
        <v>0.72807028204571511</v>
      </c>
      <c r="BN233" s="63">
        <v>0.76196510442866361</v>
      </c>
      <c r="BO233" s="63">
        <v>0.1307061003957907</v>
      </c>
      <c r="BP233" s="63">
        <v>0.81218045368514946</v>
      </c>
      <c r="BQ233" s="63">
        <v>0.16311484223357794</v>
      </c>
      <c r="BR233" s="63">
        <v>4.7106731360982812E-2</v>
      </c>
      <c r="BS233" s="63">
        <v>2.7614303948405226E-2</v>
      </c>
      <c r="BT233" s="39"/>
      <c r="BU233" s="39"/>
      <c r="BV233" s="39"/>
      <c r="BW233" s="39"/>
    </row>
    <row r="234" spans="2:75" ht="12.75" customHeight="1" outlineLevel="1" x14ac:dyDescent="0.3">
      <c r="B234" s="1">
        <v>220</v>
      </c>
      <c r="E234" s="51" t="s">
        <v>193</v>
      </c>
      <c r="F234" s="63"/>
      <c r="G234" s="99">
        <f t="shared" ref="G234:N234" si="96">G170*G213</f>
        <v>0.18186035157597066</v>
      </c>
      <c r="H234" s="63">
        <f t="shared" si="96"/>
        <v>0.18425814497271001</v>
      </c>
      <c r="I234" s="63">
        <f t="shared" si="96"/>
        <v>0.18700337589523019</v>
      </c>
      <c r="J234" s="63">
        <f t="shared" si="96"/>
        <v>0.18966044813939051</v>
      </c>
      <c r="K234" s="63">
        <f t="shared" si="96"/>
        <v>0.19141965485322293</v>
      </c>
      <c r="L234" s="63">
        <f t="shared" si="96"/>
        <v>0.19542382963688223</v>
      </c>
      <c r="M234" s="63">
        <f t="shared" si="96"/>
        <v>0.19947441279023687</v>
      </c>
      <c r="N234" s="63">
        <f t="shared" si="96"/>
        <v>0.20414092387676874</v>
      </c>
      <c r="O234" s="100"/>
      <c r="P234" s="30">
        <v>232</v>
      </c>
      <c r="Q234" s="6"/>
      <c r="R234" s="63">
        <v>0.56887985885267189</v>
      </c>
      <c r="S234" s="63">
        <v>0.2904444376088362</v>
      </c>
      <c r="T234" s="63">
        <v>1.2485777422323405</v>
      </c>
      <c r="U234" s="63">
        <v>2.762041412173526E-2</v>
      </c>
      <c r="V234" s="63">
        <v>8.5348800289395429E-4</v>
      </c>
      <c r="W234" s="63">
        <v>0.12223486645043208</v>
      </c>
      <c r="X234" s="63">
        <v>0.52672502455602321</v>
      </c>
      <c r="Y234" s="63">
        <v>1.6099691000627081</v>
      </c>
      <c r="Z234" s="63">
        <v>1.355001576036966</v>
      </c>
      <c r="AA234" s="63">
        <v>0.29858128357873476</v>
      </c>
      <c r="AB234" s="63">
        <v>4.943254796015413E-2</v>
      </c>
      <c r="AC234" s="63">
        <v>7.9926662310133983E-3</v>
      </c>
      <c r="AD234" s="63">
        <v>4.5789842696596049E-3</v>
      </c>
      <c r="AE234" s="63">
        <v>0.22903006216879987</v>
      </c>
      <c r="AF234" s="63">
        <v>6.6266746059088763E-2</v>
      </c>
      <c r="AG234" s="63">
        <v>0.10066321649116296</v>
      </c>
      <c r="AH234" s="63">
        <v>6.6940166057773379E-2</v>
      </c>
      <c r="AI234" s="63">
        <v>0.84040765575292298</v>
      </c>
      <c r="AJ234" s="63">
        <v>3.701243875445797E-2</v>
      </c>
      <c r="AK234" s="63">
        <v>0.37855310607592185</v>
      </c>
      <c r="AL234" s="63">
        <v>0.11113248540234527</v>
      </c>
      <c r="AM234" s="63">
        <v>0.86688330519121437</v>
      </c>
      <c r="AN234" s="63">
        <v>1.4448668225736054</v>
      </c>
      <c r="AO234" s="63">
        <v>0.63527150385227771</v>
      </c>
      <c r="AP234" s="63">
        <v>0.7697692805813382</v>
      </c>
      <c r="AQ234" s="63">
        <v>0.18186035158949021</v>
      </c>
      <c r="AR234" s="63">
        <v>0.25574458904121677</v>
      </c>
      <c r="AS234" s="63">
        <v>6.5754321835901908E-2</v>
      </c>
      <c r="AT234" s="63">
        <v>0.28642153731180542</v>
      </c>
      <c r="AU234" s="63">
        <v>0.24739516388039501</v>
      </c>
      <c r="AV234" s="63">
        <v>3.5958376096120834E-2</v>
      </c>
      <c r="AW234" s="63">
        <v>2.2139870220485438E-2</v>
      </c>
      <c r="AX234" s="63">
        <v>4.0395414352910851E-2</v>
      </c>
      <c r="AY234" s="63">
        <v>6.0485785928042508E-3</v>
      </c>
      <c r="AZ234" s="63">
        <v>0.29336764259246595</v>
      </c>
      <c r="BA234" s="63">
        <v>0.10615413228272023</v>
      </c>
      <c r="BB234" s="63">
        <v>0.63632302387905693</v>
      </c>
      <c r="BC234" s="63">
        <v>4.2613762010443882E-7</v>
      </c>
      <c r="BD234" s="63">
        <v>0.28715173199721788</v>
      </c>
      <c r="BE234" s="63">
        <v>1.4336108842675221E-2</v>
      </c>
      <c r="BF234" s="63">
        <v>0.39459687393566117</v>
      </c>
      <c r="BG234" s="63">
        <v>7.7630551464697092E-2</v>
      </c>
      <c r="BH234" s="63">
        <v>0.78641858686744404</v>
      </c>
      <c r="BI234" s="63">
        <v>0.6569384283953037</v>
      </c>
      <c r="BJ234" s="63">
        <v>0.8041897889138484</v>
      </c>
      <c r="BK234" s="63">
        <v>2.5772710904229661E-2</v>
      </c>
      <c r="BL234" s="63">
        <v>0.41343916101361611</v>
      </c>
      <c r="BM234" s="63">
        <v>0.51625599273459766</v>
      </c>
      <c r="BN234" s="63">
        <v>0.45865475622218244</v>
      </c>
      <c r="BO234" s="63">
        <v>0.18130965830781137</v>
      </c>
      <c r="BP234" s="63">
        <v>0.57828206420382089</v>
      </c>
      <c r="BQ234" s="63">
        <v>0.13906965563880469</v>
      </c>
      <c r="BR234" s="63">
        <v>3.9678295472465153E-2</v>
      </c>
      <c r="BS234" s="63">
        <v>2.4501763498704299E-2</v>
      </c>
      <c r="BT234" s="39"/>
      <c r="BU234" s="39"/>
      <c r="BV234" s="39"/>
      <c r="BW234" s="39"/>
    </row>
    <row r="235" spans="2:75" ht="12.75" customHeight="1" outlineLevel="1" x14ac:dyDescent="0.3">
      <c r="B235" s="1">
        <v>221</v>
      </c>
      <c r="E235" s="51" t="s">
        <v>194</v>
      </c>
      <c r="F235" s="63"/>
      <c r="G235" s="99">
        <f t="shared" ref="G235:N235" si="97">G171*G214</f>
        <v>-2.5911479626246459E-2</v>
      </c>
      <c r="H235" s="63">
        <f t="shared" si="97"/>
        <v>-2.8280084644058415E-2</v>
      </c>
      <c r="I235" s="63">
        <f t="shared" si="97"/>
        <v>-3.0160766999830675E-2</v>
      </c>
      <c r="J235" s="63">
        <f t="shared" si="97"/>
        <v>-2.9421732359647495E-2</v>
      </c>
      <c r="K235" s="63">
        <f t="shared" si="97"/>
        <v>-2.9322412406353776E-2</v>
      </c>
      <c r="L235" s="63">
        <f t="shared" si="97"/>
        <v>-2.9844800640230377E-2</v>
      </c>
      <c r="M235" s="63">
        <f t="shared" si="97"/>
        <v>-3.036615900823041E-2</v>
      </c>
      <c r="N235" s="63">
        <f t="shared" si="97"/>
        <v>-3.0892290742120458E-2</v>
      </c>
      <c r="O235" s="100"/>
      <c r="P235" s="30">
        <v>233</v>
      </c>
      <c r="Q235" s="6"/>
      <c r="R235" s="63">
        <v>-4.3509117781197565E-2</v>
      </c>
      <c r="S235" s="63">
        <v>3.750575340957997E-3</v>
      </c>
      <c r="T235" s="63">
        <v>2.0843737511513697E-2</v>
      </c>
      <c r="U235" s="63">
        <v>4.5281107850085236E-3</v>
      </c>
      <c r="V235" s="63">
        <v>-1.1198609985642231E-3</v>
      </c>
      <c r="W235" s="63">
        <v>4.1726113018946435E-3</v>
      </c>
      <c r="X235" s="63">
        <v>1.9543373369887561E-2</v>
      </c>
      <c r="Y235" s="63">
        <v>2.4833631571343055E-2</v>
      </c>
      <c r="Z235" s="63">
        <v>4.3428401406888792E-2</v>
      </c>
      <c r="AA235" s="63">
        <v>2.6331365455951203E-2</v>
      </c>
      <c r="AB235" s="63">
        <v>-1.5693476324861035E-2</v>
      </c>
      <c r="AC235" s="63">
        <v>5.8116035394398096E-5</v>
      </c>
      <c r="AD235" s="63">
        <v>-5.8474888867037734E-3</v>
      </c>
      <c r="AE235" s="63">
        <v>4.7577746864329003E-3</v>
      </c>
      <c r="AF235" s="63">
        <v>7.1496395435299322E-3</v>
      </c>
      <c r="AG235" s="63">
        <v>1.1519070314747148E-2</v>
      </c>
      <c r="AH235" s="63">
        <v>7.5028240378618247E-3</v>
      </c>
      <c r="AI235" s="63">
        <v>1.6222780916153045E-2</v>
      </c>
      <c r="AJ235" s="63">
        <v>1.8246372343080587E-3</v>
      </c>
      <c r="AK235" s="63">
        <v>1.969385965165326E-2</v>
      </c>
      <c r="AL235" s="63">
        <v>1.0286669082607797E-2</v>
      </c>
      <c r="AM235" s="63">
        <v>1.9015041019093043E-2</v>
      </c>
      <c r="AN235" s="63">
        <v>5.5868096613470542E-3</v>
      </c>
      <c r="AO235" s="63">
        <v>3.1860402502832462E-3</v>
      </c>
      <c r="AP235" s="63">
        <v>-4.2289201260293646E-2</v>
      </c>
      <c r="AQ235" s="63">
        <v>-2.5911479626246459E-2</v>
      </c>
      <c r="AR235" s="63">
        <v>1.1411547341663469E-2</v>
      </c>
      <c r="AS235" s="63">
        <v>3.0887167071109874E-3</v>
      </c>
      <c r="AT235" s="63">
        <v>1.2127617295271152E-2</v>
      </c>
      <c r="AU235" s="63">
        <v>1.0509261255526373E-2</v>
      </c>
      <c r="AV235" s="63">
        <v>-7.8380327472874194E-3</v>
      </c>
      <c r="AW235" s="63">
        <v>5.1044689669991978E-3</v>
      </c>
      <c r="AX235" s="63">
        <v>4.0703052928870208E-3</v>
      </c>
      <c r="AY235" s="63">
        <v>4.2385198477613015E-4</v>
      </c>
      <c r="AZ235" s="63">
        <v>1.1188880677594356E-2</v>
      </c>
      <c r="BA235" s="63">
        <v>2.2153860934146447E-3</v>
      </c>
      <c r="BB235" s="63">
        <v>2.0077578050491412E-2</v>
      </c>
      <c r="BC235" s="63">
        <v>-2.7055559362015231E-3</v>
      </c>
      <c r="BD235" s="63">
        <v>2.1078033882194449E-2</v>
      </c>
      <c r="BE235" s="63">
        <v>3.0170119563124805E-4</v>
      </c>
      <c r="BF235" s="63">
        <v>-3.066346630290808E-3</v>
      </c>
      <c r="BG235" s="63">
        <v>1.5538755423606485E-3</v>
      </c>
      <c r="BH235" s="63">
        <v>-4.9298121314180687E-3</v>
      </c>
      <c r="BI235" s="63">
        <v>1.2001670752171378E-2</v>
      </c>
      <c r="BJ235" s="63">
        <v>1.7716195154138071E-2</v>
      </c>
      <c r="BK235" s="63">
        <v>6.450127381124874E-4</v>
      </c>
      <c r="BL235" s="63">
        <v>1.947752154682144E-2</v>
      </c>
      <c r="BM235" s="63">
        <v>-3.7692555682955972E-2</v>
      </c>
      <c r="BN235" s="63">
        <v>1.6209198786522352E-2</v>
      </c>
      <c r="BO235" s="63">
        <v>5.4559587532599435E-3</v>
      </c>
      <c r="BP235" s="63">
        <v>1.7421186341654984E-2</v>
      </c>
      <c r="BQ235" s="63">
        <v>9.1423611498987875E-4</v>
      </c>
      <c r="BR235" s="63">
        <v>-3.5056736443277005E-3</v>
      </c>
      <c r="BS235" s="63">
        <v>-6.7118474982178931E-3</v>
      </c>
      <c r="BT235" s="39"/>
      <c r="BU235" s="39"/>
      <c r="BV235" s="39"/>
      <c r="BW235" s="39"/>
    </row>
    <row r="236" spans="2:75" ht="12.75" customHeight="1" outlineLevel="1" x14ac:dyDescent="0.3">
      <c r="B236" s="1">
        <v>222</v>
      </c>
      <c r="E236" s="51" t="s">
        <v>195</v>
      </c>
      <c r="F236" s="63"/>
      <c r="G236" s="99">
        <f t="shared" ref="G236:N236" si="98">G172*G215</f>
        <v>-3.8072058720882919E-3</v>
      </c>
      <c r="H236" s="63">
        <f t="shared" si="98"/>
        <v>-4.1078863818962419E-3</v>
      </c>
      <c r="I236" s="63">
        <f t="shared" si="98"/>
        <v>-4.3511888123203227E-3</v>
      </c>
      <c r="J236" s="63">
        <f t="shared" si="98"/>
        <v>-4.2158577651536158E-3</v>
      </c>
      <c r="K236" s="63">
        <f t="shared" si="98"/>
        <v>-4.1867612719459265E-3</v>
      </c>
      <c r="L236" s="63">
        <f t="shared" si="98"/>
        <v>-4.2723397200311554E-3</v>
      </c>
      <c r="M236" s="63">
        <f t="shared" si="98"/>
        <v>-4.3611289192161959E-3</v>
      </c>
      <c r="N236" s="63">
        <f t="shared" si="98"/>
        <v>-4.4583044317316068E-3</v>
      </c>
      <c r="O236" s="100"/>
      <c r="P236" s="30">
        <v>234</v>
      </c>
      <c r="Q236" s="6"/>
      <c r="R236" s="63">
        <v>-6.5185331348458974E-3</v>
      </c>
      <c r="S236" s="63">
        <v>7.5456414739490097E-4</v>
      </c>
      <c r="T236" s="63">
        <v>3.8383770991557401E-3</v>
      </c>
      <c r="U236" s="63">
        <v>1.3789959177354365E-3</v>
      </c>
      <c r="V236" s="63">
        <v>-2.1442452852435444E-4</v>
      </c>
      <c r="W236" s="63">
        <v>1.2425601355090863E-3</v>
      </c>
      <c r="X236" s="63">
        <v>3.4155328277629248E-3</v>
      </c>
      <c r="Y236" s="63">
        <v>4.5922785751618921E-3</v>
      </c>
      <c r="Z236" s="63">
        <v>1.4043186440057176E-2</v>
      </c>
      <c r="AA236" s="63">
        <v>4.80834050987508E-3</v>
      </c>
      <c r="AB236" s="63">
        <v>-2.0956054013376341E-3</v>
      </c>
      <c r="AC236" s="63">
        <v>1.3708784077634854E-4</v>
      </c>
      <c r="AD236" s="63">
        <v>-2.1138446125367966E-3</v>
      </c>
      <c r="AE236" s="63">
        <v>9.1020180901291582E-4</v>
      </c>
      <c r="AF236" s="63">
        <v>1.4980141098685403E-3</v>
      </c>
      <c r="AG236" s="63">
        <v>2.5106919678796486E-3</v>
      </c>
      <c r="AH236" s="63">
        <v>1.0699697228926345E-3</v>
      </c>
      <c r="AI236" s="63">
        <v>2.9843306319769962E-3</v>
      </c>
      <c r="AJ236" s="63">
        <v>5.3720380280006881E-4</v>
      </c>
      <c r="AK236" s="63">
        <v>4.3838388183696656E-3</v>
      </c>
      <c r="AL236" s="63">
        <v>3.1831981983726689E-3</v>
      </c>
      <c r="AM236" s="63">
        <v>3.8613933915710675E-3</v>
      </c>
      <c r="AN236" s="63">
        <v>1.1571182575841163E-3</v>
      </c>
      <c r="AO236" s="63">
        <v>7.6594139734528321E-4</v>
      </c>
      <c r="AP236" s="63">
        <v>-4.67528248462007E-3</v>
      </c>
      <c r="AQ236" s="63">
        <v>-3.8072058720882919E-3</v>
      </c>
      <c r="AR236" s="63">
        <v>3.805743809245169E-3</v>
      </c>
      <c r="AS236" s="63">
        <v>6.1531824294254174E-4</v>
      </c>
      <c r="AT236" s="63">
        <v>2.2194134904389142E-3</v>
      </c>
      <c r="AU236" s="63">
        <v>2.3850283554197487E-3</v>
      </c>
      <c r="AV236" s="63">
        <v>-1.0886693654451507E-3</v>
      </c>
      <c r="AW236" s="63">
        <v>1.3630222337429226E-3</v>
      </c>
      <c r="AX236" s="63">
        <v>1.3376122397718898E-3</v>
      </c>
      <c r="AY236" s="63">
        <v>2.4693133964535143E-4</v>
      </c>
      <c r="AZ236" s="63">
        <v>1.6215845909624913E-3</v>
      </c>
      <c r="BA236" s="63">
        <v>4.3421064414353114E-4</v>
      </c>
      <c r="BB236" s="63">
        <v>2.5771212907661836E-3</v>
      </c>
      <c r="BC236" s="63">
        <v>-2.1630963750702878E-4</v>
      </c>
      <c r="BD236" s="63">
        <v>4.6810507167543832E-3</v>
      </c>
      <c r="BE236" s="63">
        <v>9.7967111081304244E-4</v>
      </c>
      <c r="BF236" s="63">
        <v>-6.1914346949858265E-4</v>
      </c>
      <c r="BG236" s="63">
        <v>4.1695404835077394E-4</v>
      </c>
      <c r="BH236" s="63">
        <v>-8.5057847829864109E-4</v>
      </c>
      <c r="BI236" s="63">
        <v>4.3578978247206532E-3</v>
      </c>
      <c r="BJ236" s="63">
        <v>2.7067098041018223E-3</v>
      </c>
      <c r="BK236" s="63">
        <v>3.1098264213144319E-4</v>
      </c>
      <c r="BL236" s="63">
        <v>3.2959595000376274E-3</v>
      </c>
      <c r="BM236" s="63">
        <v>-9.7122745258577652E-3</v>
      </c>
      <c r="BN236" s="63">
        <v>4.6790415508468587E-3</v>
      </c>
      <c r="BO236" s="63">
        <v>1.133098293490435E-3</v>
      </c>
      <c r="BP236" s="63">
        <v>3.413643991276351E-3</v>
      </c>
      <c r="BQ236" s="63">
        <v>2.2625741069858218E-4</v>
      </c>
      <c r="BR236" s="63">
        <v>-5.2040246203748986E-4</v>
      </c>
      <c r="BS236" s="63">
        <v>-9.0667921917642752E-4</v>
      </c>
      <c r="BT236" s="39"/>
      <c r="BU236" s="39"/>
      <c r="BV236" s="39"/>
      <c r="BW236" s="39"/>
    </row>
    <row r="237" spans="2:75" ht="12.75" customHeight="1" outlineLevel="1" x14ac:dyDescent="0.3">
      <c r="B237" s="1">
        <v>223</v>
      </c>
      <c r="E237" s="51" t="s">
        <v>196</v>
      </c>
      <c r="F237" s="63"/>
      <c r="G237" s="99">
        <f t="shared" ref="G237:N237" si="99">G173*G216</f>
        <v>3.7378112347356414E-5</v>
      </c>
      <c r="H237" s="63">
        <f t="shared" si="99"/>
        <v>4.0595113564695361E-5</v>
      </c>
      <c r="I237" s="63">
        <f t="shared" si="99"/>
        <v>4.33186229842498E-5</v>
      </c>
      <c r="J237" s="63">
        <f t="shared" si="99"/>
        <v>4.2268450415803893E-5</v>
      </c>
      <c r="K237" s="63">
        <f t="shared" si="99"/>
        <v>4.2038436339998109E-5</v>
      </c>
      <c r="L237" s="63">
        <f t="shared" si="99"/>
        <v>4.2944687216465972E-5</v>
      </c>
      <c r="M237" s="63">
        <f t="shared" si="99"/>
        <v>4.3852785177587586E-5</v>
      </c>
      <c r="N237" s="63">
        <f t="shared" si="99"/>
        <v>4.4833497577334684E-5</v>
      </c>
      <c r="O237" s="100"/>
      <c r="P237" s="30">
        <v>235</v>
      </c>
      <c r="Q237" s="6"/>
      <c r="R237" s="63">
        <v>-3.1376841081450234E-4</v>
      </c>
      <c r="S237" s="63">
        <v>5.1601318512014757E-4</v>
      </c>
      <c r="T237" s="63">
        <v>-2.7844533793487506E-4</v>
      </c>
      <c r="U237" s="63">
        <v>1.7375959283962648E-4</v>
      </c>
      <c r="V237" s="63">
        <v>-6.1870788613287452E-6</v>
      </c>
      <c r="W237" s="63">
        <v>-3.005641705273707E-5</v>
      </c>
      <c r="X237" s="63">
        <v>3.5503304913405803E-4</v>
      </c>
      <c r="Y237" s="63">
        <v>-4.8398556671531767E-4</v>
      </c>
      <c r="Z237" s="63">
        <v>7.3965098848357224E-4</v>
      </c>
      <c r="AA237" s="63">
        <v>2.034776734459129E-5</v>
      </c>
      <c r="AB237" s="63">
        <v>-2.3262385792614921E-5</v>
      </c>
      <c r="AC237" s="63">
        <v>9.3321558938266205E-5</v>
      </c>
      <c r="AD237" s="63">
        <v>2.3753572932270932E-5</v>
      </c>
      <c r="AE237" s="63">
        <v>7.3884270695925877E-6</v>
      </c>
      <c r="AF237" s="63">
        <v>1.6070791523849643E-4</v>
      </c>
      <c r="AG237" s="63">
        <v>-7.1721819867873041E-5</v>
      </c>
      <c r="AH237" s="63">
        <v>-2.9306220274798639E-4</v>
      </c>
      <c r="AI237" s="63">
        <v>-5.2832158340577009E-6</v>
      </c>
      <c r="AJ237" s="63">
        <v>-3.1206925940890631E-5</v>
      </c>
      <c r="AK237" s="63">
        <v>1.2146591338100361E-3</v>
      </c>
      <c r="AL237" s="63">
        <v>-4.3943722724318232E-4</v>
      </c>
      <c r="AM237" s="63">
        <v>3.3071962376698179E-4</v>
      </c>
      <c r="AN237" s="63">
        <v>-1.3661698737042652E-4</v>
      </c>
      <c r="AO237" s="63">
        <v>8.1667470803161419E-5</v>
      </c>
      <c r="AP237" s="63">
        <v>7.671399481283533E-4</v>
      </c>
      <c r="AQ237" s="63">
        <v>3.7378112348745758E-5</v>
      </c>
      <c r="AR237" s="63">
        <v>7.5849022530226232E-4</v>
      </c>
      <c r="AS237" s="63">
        <v>2.01443703808888E-5</v>
      </c>
      <c r="AT237" s="63">
        <v>-1.1005398234503469E-4</v>
      </c>
      <c r="AU237" s="63">
        <v>-7.027307400469065E-5</v>
      </c>
      <c r="AV237" s="63">
        <v>1.0004483514240449E-5</v>
      </c>
      <c r="AW237" s="63">
        <v>-2.9082104587414528E-4</v>
      </c>
      <c r="AX237" s="63">
        <v>4.4488173539647164E-4</v>
      </c>
      <c r="AY237" s="63">
        <v>9.6530040577836456E-6</v>
      </c>
      <c r="AZ237" s="63">
        <v>2.8206852202278672E-4</v>
      </c>
      <c r="BA237" s="63">
        <v>-1.3627992730235292E-5</v>
      </c>
      <c r="BB237" s="63">
        <v>-6.0980570901870458E-5</v>
      </c>
      <c r="BC237" s="63">
        <v>7.6527242462966494E-7</v>
      </c>
      <c r="BD237" s="63">
        <v>-8.4188664793301816E-5</v>
      </c>
      <c r="BE237" s="63">
        <v>4.749605641876778E-6</v>
      </c>
      <c r="BF237" s="63">
        <v>2.8082686660784202E-5</v>
      </c>
      <c r="BG237" s="63">
        <v>-7.9295959737686739E-6</v>
      </c>
      <c r="BH237" s="63">
        <v>3.2465580726553097E-5</v>
      </c>
      <c r="BI237" s="63">
        <v>-1.8042691226497402E-3</v>
      </c>
      <c r="BJ237" s="63">
        <v>-1.3628127546058309E-4</v>
      </c>
      <c r="BK237" s="63">
        <v>-2.2424898832916547E-5</v>
      </c>
      <c r="BL237" s="63">
        <v>-2.2408805564817251E-4</v>
      </c>
      <c r="BM237" s="63">
        <v>-6.3872950958848327E-4</v>
      </c>
      <c r="BN237" s="63">
        <v>8.8052636406295145E-6</v>
      </c>
      <c r="BO237" s="63">
        <v>-2.2007905933879075E-4</v>
      </c>
      <c r="BP237" s="63">
        <v>-2.2923546401393949E-4</v>
      </c>
      <c r="BQ237" s="63">
        <v>-3.8613006059163839E-6</v>
      </c>
      <c r="BR237" s="63">
        <v>2.4699953483613782E-5</v>
      </c>
      <c r="BS237" s="63">
        <v>6.5033995089616608E-5</v>
      </c>
      <c r="BT237" s="39"/>
      <c r="BU237" s="39"/>
      <c r="BV237" s="39"/>
      <c r="BW237" s="39"/>
    </row>
    <row r="238" spans="2:75" ht="12.75" customHeight="1" outlineLevel="1" x14ac:dyDescent="0.3">
      <c r="B238" s="1">
        <v>224</v>
      </c>
      <c r="E238" s="51" t="s">
        <v>197</v>
      </c>
      <c r="F238" s="63"/>
      <c r="G238" s="99">
        <f t="shared" ref="G238:N238" si="100">G174*G217</f>
        <v>0.36573220810163787</v>
      </c>
      <c r="H238" s="63">
        <f t="shared" si="100"/>
        <v>0.36994710937660602</v>
      </c>
      <c r="I238" s="63">
        <f t="shared" si="100"/>
        <v>0.37248759062445685</v>
      </c>
      <c r="J238" s="63">
        <f t="shared" si="100"/>
        <v>0.37502450520178893</v>
      </c>
      <c r="K238" s="63">
        <f t="shared" si="100"/>
        <v>0.3787325694451919</v>
      </c>
      <c r="L238" s="63">
        <f t="shared" si="100"/>
        <v>0.38481715967799568</v>
      </c>
      <c r="M238" s="63">
        <f t="shared" si="100"/>
        <v>0.39123973500256454</v>
      </c>
      <c r="N238" s="63">
        <f t="shared" si="100"/>
        <v>0.3983877773923965</v>
      </c>
      <c r="O238" s="100"/>
      <c r="P238" s="30">
        <v>236</v>
      </c>
      <c r="Q238" s="6"/>
      <c r="R238" s="63">
        <v>0.831322461497215</v>
      </c>
      <c r="S238" s="63">
        <v>0.43267616024588146</v>
      </c>
      <c r="T238" s="63">
        <v>1.5594572249524565</v>
      </c>
      <c r="U238" s="63">
        <v>3.7257524751434852E-2</v>
      </c>
      <c r="V238" s="63">
        <v>1.1762239816006928E-3</v>
      </c>
      <c r="W238" s="63">
        <v>9.2504663525620742E-2</v>
      </c>
      <c r="X238" s="63">
        <v>0.57394557496944509</v>
      </c>
      <c r="Y238" s="63">
        <v>2.4546609822480749</v>
      </c>
      <c r="Z238" s="63">
        <v>1.3851871329394072</v>
      </c>
      <c r="AA238" s="63">
        <v>0.41311829906585606</v>
      </c>
      <c r="AB238" s="63">
        <v>0.11280857234656863</v>
      </c>
      <c r="AC238" s="63">
        <v>1.1142862394560775E-4</v>
      </c>
      <c r="AD238" s="63">
        <v>4.7779563839492334E-2</v>
      </c>
      <c r="AE238" s="63">
        <v>0.34114391385126264</v>
      </c>
      <c r="AF238" s="63">
        <v>0.14911818021000814</v>
      </c>
      <c r="AG238" s="63">
        <v>8.766876435155363E-2</v>
      </c>
      <c r="AH238" s="63">
        <v>0.11945681329944735</v>
      </c>
      <c r="AI238" s="63">
        <v>1.0350581175822235</v>
      </c>
      <c r="AJ238" s="63">
        <v>2.1710238212138907E-2</v>
      </c>
      <c r="AK238" s="63">
        <v>0.47436046622977623</v>
      </c>
      <c r="AL238" s="63">
        <v>3.0497044223753121E-2</v>
      </c>
      <c r="AM238" s="63">
        <v>0.49100782981245794</v>
      </c>
      <c r="AN238" s="63">
        <v>2.582903262496421</v>
      </c>
      <c r="AO238" s="63">
        <v>1.0773911074008211</v>
      </c>
      <c r="AP238" s="63">
        <v>1.3683420884998068</v>
      </c>
      <c r="AQ238" s="63">
        <v>0.36573220810163787</v>
      </c>
      <c r="AR238" s="63">
        <v>0.25399533043379124</v>
      </c>
      <c r="AS238" s="63">
        <v>9.6702470501789539E-2</v>
      </c>
      <c r="AT238" s="63">
        <v>0.45082125885247765</v>
      </c>
      <c r="AU238" s="63">
        <v>0.3546195758252767</v>
      </c>
      <c r="AV238" s="63">
        <v>0.11319034524911496</v>
      </c>
      <c r="AW238" s="63">
        <v>4.0209114726537189E-2</v>
      </c>
      <c r="AX238" s="63">
        <v>2.4019843081767928E-2</v>
      </c>
      <c r="AY238" s="63">
        <v>1.499779189636438E-3</v>
      </c>
      <c r="AZ238" s="63">
        <v>0.50295411023961767</v>
      </c>
      <c r="BA238" s="63">
        <v>9.3986203534706741E-2</v>
      </c>
      <c r="BB238" s="63">
        <v>1.4038594495039576</v>
      </c>
      <c r="BC238" s="63">
        <v>2.9923173626813558E-3</v>
      </c>
      <c r="BD238" s="63">
        <v>0.41974511130524822</v>
      </c>
      <c r="BE238" s="63">
        <v>1.0798955408441197E-3</v>
      </c>
      <c r="BF238" s="63">
        <v>0.3970635272543962</v>
      </c>
      <c r="BG238" s="63">
        <v>8.0984416943312584E-2</v>
      </c>
      <c r="BH238" s="63">
        <v>0.45800453107594324</v>
      </c>
      <c r="BI238" s="63">
        <v>0.82201021410000819</v>
      </c>
      <c r="BJ238" s="63">
        <v>1.1547158193786247</v>
      </c>
      <c r="BK238" s="63">
        <v>8.8567761084019734E-3</v>
      </c>
      <c r="BL238" s="63">
        <v>0.62435330274915901</v>
      </c>
      <c r="BM238" s="63">
        <v>0.76869958360577084</v>
      </c>
      <c r="BN238" s="63">
        <v>3.2258359067479245E-2</v>
      </c>
      <c r="BO238" s="63">
        <v>0.15492491329472119</v>
      </c>
      <c r="BP238" s="63">
        <v>1.1300136365067619</v>
      </c>
      <c r="BQ238" s="63">
        <v>0.17080741904870123</v>
      </c>
      <c r="BR238" s="63">
        <v>7.7867997546991766E-2</v>
      </c>
      <c r="BS238" s="63">
        <v>3.6140546037725346E-2</v>
      </c>
      <c r="BT238" s="39"/>
      <c r="BU238" s="39"/>
      <c r="BV238" s="39"/>
      <c r="BW238" s="39"/>
    </row>
    <row r="239" spans="2:75" ht="12.75" customHeight="1" outlineLevel="1" x14ac:dyDescent="0.3">
      <c r="B239" s="1">
        <v>225</v>
      </c>
      <c r="E239" s="51" t="s">
        <v>198</v>
      </c>
      <c r="F239" s="63"/>
      <c r="G239" s="99">
        <f t="shared" ref="G239:N239" si="101">G175*G218</f>
        <v>0.1812586983512755</v>
      </c>
      <c r="H239" s="63">
        <f t="shared" si="101"/>
        <v>0.18455236767878871</v>
      </c>
      <c r="I239" s="63">
        <f t="shared" si="101"/>
        <v>0.18719884633617087</v>
      </c>
      <c r="J239" s="63">
        <f t="shared" si="101"/>
        <v>0.18980806800024327</v>
      </c>
      <c r="K239" s="63">
        <f t="shared" si="101"/>
        <v>0.19196659211679815</v>
      </c>
      <c r="L239" s="63">
        <f t="shared" si="101"/>
        <v>0.19526425120786842</v>
      </c>
      <c r="M239" s="63">
        <f t="shared" si="101"/>
        <v>0.19859387868902351</v>
      </c>
      <c r="N239" s="63">
        <f t="shared" si="101"/>
        <v>0.20223836763331968</v>
      </c>
      <c r="O239" s="100"/>
      <c r="P239" s="30">
        <v>237</v>
      </c>
      <c r="Q239" s="6"/>
      <c r="R239" s="63">
        <v>0.7223616001087404</v>
      </c>
      <c r="S239" s="63">
        <v>0.30402022701797166</v>
      </c>
      <c r="T239" s="63">
        <v>1.0352317195474452</v>
      </c>
      <c r="U239" s="63">
        <v>1.5275604061971149E-2</v>
      </c>
      <c r="V239" s="63">
        <v>-5.1907893895728982E-4</v>
      </c>
      <c r="W239" s="63">
        <v>5.4255295454835283E-2</v>
      </c>
      <c r="X239" s="63">
        <v>0.54830856631121172</v>
      </c>
      <c r="Y239" s="63">
        <v>1.2048267048408994</v>
      </c>
      <c r="Z239" s="63">
        <v>0.64075330974225264</v>
      </c>
      <c r="AA239" s="63">
        <v>0.20857687075744447</v>
      </c>
      <c r="AB239" s="63">
        <v>4.9377938245968651E-2</v>
      </c>
      <c r="AC239" s="63">
        <v>1.0228536610232852E-4</v>
      </c>
      <c r="AD239" s="63">
        <v>7.8165612910993925E-3</v>
      </c>
      <c r="AE239" s="63">
        <v>0.15680517315285192</v>
      </c>
      <c r="AF239" s="63">
        <v>3.360062376843409E-2</v>
      </c>
      <c r="AG239" s="63">
        <v>5.2561470093171261E-2</v>
      </c>
      <c r="AH239" s="63">
        <v>9.2583976044898111E-2</v>
      </c>
      <c r="AI239" s="63">
        <v>0.51976591402622618</v>
      </c>
      <c r="AJ239" s="63">
        <v>1.2790244675808046E-2</v>
      </c>
      <c r="AK239" s="63">
        <v>0.11990863753812528</v>
      </c>
      <c r="AL239" s="63">
        <v>0.10214497374238481</v>
      </c>
      <c r="AM239" s="63">
        <v>0.2238290425445546</v>
      </c>
      <c r="AN239" s="63">
        <v>1.7205737997694286</v>
      </c>
      <c r="AO239" s="63">
        <v>0.1350123703931117</v>
      </c>
      <c r="AP239" s="63">
        <v>0.64439815784951082</v>
      </c>
      <c r="AQ239" s="63">
        <v>0.18125869835801292</v>
      </c>
      <c r="AR239" s="63">
        <v>0.11092134190683724</v>
      </c>
      <c r="AS239" s="63">
        <v>4.5323372427215243E-2</v>
      </c>
      <c r="AT239" s="63">
        <v>0.24664011293834459</v>
      </c>
      <c r="AU239" s="63">
        <v>0.13988055132825675</v>
      </c>
      <c r="AV239" s="63">
        <v>4.097731456974036E-2</v>
      </c>
      <c r="AW239" s="63">
        <v>2.1945064974490593E-2</v>
      </c>
      <c r="AX239" s="63">
        <v>1.414967315617089E-2</v>
      </c>
      <c r="AY239" s="63">
        <v>1.3505385433551387E-3</v>
      </c>
      <c r="AZ239" s="63">
        <v>0.19681413869174871</v>
      </c>
      <c r="BA239" s="63">
        <v>5.6003718554009256E-2</v>
      </c>
      <c r="BB239" s="63">
        <v>0.68692934065109545</v>
      </c>
      <c r="BC239" s="63">
        <v>3.5267265629334744E-5</v>
      </c>
      <c r="BD239" s="63">
        <v>0.18580940353471129</v>
      </c>
      <c r="BE239" s="63">
        <v>7.4923110429381821E-4</v>
      </c>
      <c r="BF239" s="63">
        <v>0.31347913380249487</v>
      </c>
      <c r="BG239" s="63">
        <v>4.5288423870631186E-2</v>
      </c>
      <c r="BH239" s="63">
        <v>0.2674034420744214</v>
      </c>
      <c r="BI239" s="63">
        <v>0.44668481863222892</v>
      </c>
      <c r="BJ239" s="63">
        <v>0.33176454243037523</v>
      </c>
      <c r="BK239" s="63">
        <v>4.3745552847197378E-3</v>
      </c>
      <c r="BL239" s="63">
        <v>0.28860668453559979</v>
      </c>
      <c r="BM239" s="63">
        <v>0.56192403735517027</v>
      </c>
      <c r="BN239" s="63">
        <v>0.2186870409781006</v>
      </c>
      <c r="BO239" s="63">
        <v>8.4382951188720454E-2</v>
      </c>
      <c r="BP239" s="63">
        <v>0.55487864314203306</v>
      </c>
      <c r="BQ239" s="63">
        <v>9.1092798648249082E-2</v>
      </c>
      <c r="BR239" s="63">
        <v>4.6213728923829571E-2</v>
      </c>
      <c r="BS239" s="63">
        <v>1.8287179762735077E-2</v>
      </c>
      <c r="BT239" s="39"/>
      <c r="BU239" s="39"/>
      <c r="BV239" s="39"/>
      <c r="BW239" s="39"/>
    </row>
    <row r="240" spans="2:75" ht="12.75" customHeight="1" outlineLevel="1" x14ac:dyDescent="0.3">
      <c r="B240" s="1">
        <v>226</v>
      </c>
      <c r="E240" s="51" t="s">
        <v>199</v>
      </c>
      <c r="F240" s="63"/>
      <c r="G240" s="99">
        <f t="shared" ref="G240:N240" si="102">G176*G219</f>
        <v>-0.4410983402611936</v>
      </c>
      <c r="H240" s="63">
        <f t="shared" si="102"/>
        <v>-0.44399671586762418</v>
      </c>
      <c r="I240" s="63">
        <f t="shared" si="102"/>
        <v>-0.44729200323415857</v>
      </c>
      <c r="J240" s="63">
        <f t="shared" si="102"/>
        <v>-0.45045851073616772</v>
      </c>
      <c r="K240" s="63">
        <f t="shared" si="102"/>
        <v>-0.45396939382224527</v>
      </c>
      <c r="L240" s="63">
        <f t="shared" si="102"/>
        <v>-0.46295870582977111</v>
      </c>
      <c r="M240" s="63">
        <f t="shared" si="102"/>
        <v>-0.47238634970787491</v>
      </c>
      <c r="N240" s="63">
        <f t="shared" si="102"/>
        <v>-0.48339880963290532</v>
      </c>
      <c r="O240" s="100"/>
      <c r="P240" s="30">
        <v>238</v>
      </c>
      <c r="Q240" s="6"/>
      <c r="R240" s="63">
        <v>-1.6579716774732007</v>
      </c>
      <c r="S240" s="63">
        <v>-0.84789056574141108</v>
      </c>
      <c r="T240" s="63">
        <v>-2.8622118685535169</v>
      </c>
      <c r="U240" s="63">
        <v>-4.9659433837787523E-2</v>
      </c>
      <c r="V240" s="63">
        <v>1.8861586027303281E-3</v>
      </c>
      <c r="W240" s="63">
        <v>-0.25092322404259404</v>
      </c>
      <c r="X240" s="63">
        <v>-1.303963268310792</v>
      </c>
      <c r="Y240" s="63">
        <v>-3.3428296699903659</v>
      </c>
      <c r="Z240" s="63">
        <v>-2.7956057320019996</v>
      </c>
      <c r="AA240" s="63">
        <v>-0.6118633660716265</v>
      </c>
      <c r="AB240" s="63">
        <v>-0.11693733029114184</v>
      </c>
      <c r="AC240" s="63">
        <v>-5.3495532033130677E-3</v>
      </c>
      <c r="AD240" s="63">
        <v>-3.4234963156632187E-2</v>
      </c>
      <c r="AE240" s="63">
        <v>-0.55513541238265485</v>
      </c>
      <c r="AF240" s="63">
        <v>-0.13434797861730427</v>
      </c>
      <c r="AG240" s="63">
        <v>-0.19297277940439217</v>
      </c>
      <c r="AH240" s="63">
        <v>-0.20643497534699279</v>
      </c>
      <c r="AI240" s="63">
        <v>-1.7696992773797184</v>
      </c>
      <c r="AJ240" s="63">
        <v>-6.8686595278907928E-2</v>
      </c>
      <c r="AK240" s="63">
        <v>-0.65232717027048104</v>
      </c>
      <c r="AL240" s="63">
        <v>-0.11745124826407009</v>
      </c>
      <c r="AM240" s="63">
        <v>-1.4676940487626993</v>
      </c>
      <c r="AN240" s="63">
        <v>-3.5834130718938995</v>
      </c>
      <c r="AO240" s="63">
        <v>-1.0656960342265502</v>
      </c>
      <c r="AP240" s="63">
        <v>-1.7539776040608186</v>
      </c>
      <c r="AQ240" s="63">
        <v>-0.44109834027758926</v>
      </c>
      <c r="AR240" s="63">
        <v>-0.56006990714955895</v>
      </c>
      <c r="AS240" s="63">
        <v>-0.14848247701690556</v>
      </c>
      <c r="AT240" s="63">
        <v>-0.71247585800528135</v>
      </c>
      <c r="AU240" s="63">
        <v>-0.52343302032088146</v>
      </c>
      <c r="AV240" s="63">
        <v>-9.5456941178460722E-2</v>
      </c>
      <c r="AW240" s="63">
        <v>-6.8378330106175056E-2</v>
      </c>
      <c r="AX240" s="63">
        <v>-7.1543978367783742E-2</v>
      </c>
      <c r="AY240" s="63">
        <v>-1.3360372943056075E-2</v>
      </c>
      <c r="AZ240" s="63">
        <v>-0.69484989858183122</v>
      </c>
      <c r="BA240" s="63">
        <v>-0.20285437149920182</v>
      </c>
      <c r="BB240" s="63">
        <v>-1.7371771931564235</v>
      </c>
      <c r="BC240" s="63">
        <v>-4.6790634188086531E-5</v>
      </c>
      <c r="BD240" s="63">
        <v>-0.68916114068159839</v>
      </c>
      <c r="BE240" s="63">
        <v>-3.0931249988341049E-2</v>
      </c>
      <c r="BF240" s="63">
        <v>-0.93068088007259941</v>
      </c>
      <c r="BG240" s="63">
        <v>-0.15494510356023988</v>
      </c>
      <c r="BH240" s="63">
        <v>-1.5285712268083813</v>
      </c>
      <c r="BI240" s="63">
        <v>-1.2345851491694841</v>
      </c>
      <c r="BJ240" s="63">
        <v>-1.4905198712620584</v>
      </c>
      <c r="BK240" s="63">
        <v>-5.1778549199874443E-2</v>
      </c>
      <c r="BL240" s="63">
        <v>-0.87476523186820443</v>
      </c>
      <c r="BM240" s="63">
        <v>-1.4402386502204911</v>
      </c>
      <c r="BN240" s="63">
        <v>-1.0065726047397481</v>
      </c>
      <c r="BO240" s="63">
        <v>-0.34552683006578289</v>
      </c>
      <c r="BP240" s="63">
        <v>-1.5879815420705876</v>
      </c>
      <c r="BQ240" s="63">
        <v>-0.34160449411482069</v>
      </c>
      <c r="BR240" s="63">
        <v>-9.6397679848881798E-2</v>
      </c>
      <c r="BS240" s="63">
        <v>-5.3967561204885196E-2</v>
      </c>
      <c r="BT240" s="39"/>
      <c r="BU240" s="39"/>
      <c r="BV240" s="39"/>
      <c r="BW240" s="39"/>
    </row>
    <row r="241" spans="1:80" ht="12.75" customHeight="1" outlineLevel="1" x14ac:dyDescent="0.3">
      <c r="B241" s="1">
        <v>227</v>
      </c>
      <c r="E241" s="51" t="s">
        <v>186</v>
      </c>
      <c r="F241" s="63"/>
      <c r="G241" s="99">
        <f t="shared" ref="G241:N241" si="103">G177*G220</f>
        <v>0.36722578750840673</v>
      </c>
      <c r="H241" s="63">
        <f t="shared" si="103"/>
        <v>0.3710239659854449</v>
      </c>
      <c r="I241" s="63">
        <f t="shared" si="103"/>
        <v>0.37475029875962673</v>
      </c>
      <c r="J241" s="63">
        <f t="shared" si="103"/>
        <v>0.37831505574909163</v>
      </c>
      <c r="K241" s="63">
        <f t="shared" si="103"/>
        <v>0.38173658270952215</v>
      </c>
      <c r="L241" s="63">
        <f t="shared" si="103"/>
        <v>0.38503337612879412</v>
      </c>
      <c r="M241" s="63">
        <f t="shared" si="103"/>
        <v>0.38822105044508581</v>
      </c>
      <c r="N241" s="63">
        <f t="shared" si="103"/>
        <v>0.39131195584953299</v>
      </c>
      <c r="O241" s="100"/>
      <c r="P241" s="30">
        <v>239</v>
      </c>
      <c r="Q241" s="6"/>
      <c r="R241" s="63">
        <v>0.65902410147094415</v>
      </c>
      <c r="S241" s="63">
        <v>-9.564794989176241E-2</v>
      </c>
      <c r="T241" s="63">
        <v>-0.98214360349484831</v>
      </c>
      <c r="U241" s="63">
        <v>-0.32896450959131585</v>
      </c>
      <c r="V241" s="63">
        <v>-0.16446869000766873</v>
      </c>
      <c r="W241" s="63">
        <v>-0.25352089968786251</v>
      </c>
      <c r="X241" s="63">
        <v>-0.8217047020516266</v>
      </c>
      <c r="Y241" s="63">
        <v>-1.2612459318263955</v>
      </c>
      <c r="Z241" s="63">
        <v>-1.2568544470897434</v>
      </c>
      <c r="AA241" s="63">
        <v>-0.81028783653197678</v>
      </c>
      <c r="AB241" s="63">
        <v>6.4173230378731405E-2</v>
      </c>
      <c r="AC241" s="63">
        <v>-0.14597712227851561</v>
      </c>
      <c r="AD241" s="63">
        <v>-5.0328054972044185E-2</v>
      </c>
      <c r="AE241" s="63">
        <v>-0.58634836874697416</v>
      </c>
      <c r="AF241" s="63">
        <v>-0.53994449733029048</v>
      </c>
      <c r="AG241" s="63">
        <v>-0.37478211338391054</v>
      </c>
      <c r="AH241" s="63">
        <v>-0.68899586928682177</v>
      </c>
      <c r="AI241" s="63">
        <v>-0.99042061461513387</v>
      </c>
      <c r="AJ241" s="63">
        <v>-0.26299390730292732</v>
      </c>
      <c r="AK241" s="63">
        <v>-0.56185025500084262</v>
      </c>
      <c r="AL241" s="63">
        <v>-0.17245542152408166</v>
      </c>
      <c r="AM241" s="63">
        <v>-1.0243656755016475</v>
      </c>
      <c r="AN241" s="63">
        <v>-1.407097216332915</v>
      </c>
      <c r="AO241" s="63">
        <v>-1.0013052237134601</v>
      </c>
      <c r="AP241" s="63">
        <v>1.0722405083280582</v>
      </c>
      <c r="AQ241" s="63">
        <v>0.20389534262042669</v>
      </c>
      <c r="AR241" s="63">
        <v>-0.31562231801215762</v>
      </c>
      <c r="AS241" s="63">
        <v>-0.55976097526576674</v>
      </c>
      <c r="AT241" s="63">
        <v>-0.80060530314222056</v>
      </c>
      <c r="AU241" s="63">
        <v>-0.5090503741393152</v>
      </c>
      <c r="AV241" s="63">
        <v>9.3577309055232778E-3</v>
      </c>
      <c r="AW241" s="63">
        <v>-0.14626544143758452</v>
      </c>
      <c r="AX241" s="63">
        <v>-0.26912735830041901</v>
      </c>
      <c r="AY241" s="63">
        <v>-2.426532263114833E-2</v>
      </c>
      <c r="AZ241" s="63">
        <v>-0.5811109930759738</v>
      </c>
      <c r="BA241" s="63">
        <v>-0.38296160422641984</v>
      </c>
      <c r="BB241" s="63">
        <v>-0.61486776733400983</v>
      </c>
      <c r="BC241" s="63">
        <v>-0.14152644850349697</v>
      </c>
      <c r="BD241" s="63">
        <v>-0.75327823686828521</v>
      </c>
      <c r="BE241" s="63">
        <v>-0.22609269506965352</v>
      </c>
      <c r="BF241" s="63">
        <v>-0.66300516422789157</v>
      </c>
      <c r="BG241" s="63">
        <v>-0.36989788154218078</v>
      </c>
      <c r="BH241" s="63">
        <v>-1.074323521289362</v>
      </c>
      <c r="BI241" s="63">
        <v>-0.9322788287834014</v>
      </c>
      <c r="BJ241" s="63">
        <v>-0.55269392045402199</v>
      </c>
      <c r="BK241" s="63">
        <v>-0.22224162789377253</v>
      </c>
      <c r="BL241" s="63">
        <v>-0.83236496581931019</v>
      </c>
      <c r="BM241" s="63">
        <v>0.5548197438556226</v>
      </c>
      <c r="BN241" s="63">
        <v>-0.67494762164784516</v>
      </c>
      <c r="BO241" s="63">
        <v>-0.50916579114171134</v>
      </c>
      <c r="BP241" s="63">
        <v>-0.88935842649573349</v>
      </c>
      <c r="BQ241" s="63">
        <v>-0.4800250148961816</v>
      </c>
      <c r="BR241" s="63">
        <v>6.4101996662812591E-2</v>
      </c>
      <c r="BS241" s="63">
        <v>-8.1579204675843606E-2</v>
      </c>
      <c r="BT241" s="39"/>
      <c r="BU241" s="39"/>
      <c r="BV241" s="39"/>
      <c r="BW241" s="39"/>
    </row>
    <row r="242" spans="1:80" ht="12.75" customHeight="1" outlineLevel="1" x14ac:dyDescent="0.3">
      <c r="B242" s="1">
        <v>228</v>
      </c>
      <c r="E242" s="51" t="s">
        <v>187</v>
      </c>
      <c r="F242" s="63"/>
      <c r="G242" s="99">
        <f t="shared" ref="G242:N242" si="104">G178*G221</f>
        <v>1.9906229992256941E-2</v>
      </c>
      <c r="H242" s="63">
        <f t="shared" si="104"/>
        <v>2.0634228605758028E-2</v>
      </c>
      <c r="I242" s="63">
        <f t="shared" si="104"/>
        <v>2.0419232060313097E-2</v>
      </c>
      <c r="J242" s="63">
        <f t="shared" si="104"/>
        <v>2.0419232060313097E-2</v>
      </c>
      <c r="K242" s="63">
        <f t="shared" si="104"/>
        <v>2.0444487758594251E-2</v>
      </c>
      <c r="L242" s="63">
        <f t="shared" si="104"/>
        <v>2.065916119398406E-2</v>
      </c>
      <c r="M242" s="63">
        <f t="shared" si="104"/>
        <v>2.0507627004297136E-2</v>
      </c>
      <c r="N242" s="63">
        <f t="shared" si="104"/>
        <v>1.9484771223910395E-2</v>
      </c>
      <c r="O242" s="100"/>
      <c r="P242" s="30">
        <v>240</v>
      </c>
      <c r="Q242" s="6"/>
      <c r="R242" s="63">
        <v>1.3370278863752401E-2</v>
      </c>
      <c r="S242" s="63">
        <v>8.6544367979532431E-3</v>
      </c>
      <c r="T242" s="63">
        <v>-3.7062849261558528E-3</v>
      </c>
      <c r="U242" s="63">
        <v>5.545571486871805E-3</v>
      </c>
      <c r="V242" s="63">
        <v>4.7147614926570684E-3</v>
      </c>
      <c r="W242" s="63">
        <v>9.5176966300645083E-3</v>
      </c>
      <c r="X242" s="63">
        <v>1.5602467612698219E-2</v>
      </c>
      <c r="Y242" s="63">
        <v>-2.2494738835752747E-3</v>
      </c>
      <c r="Z242" s="63">
        <v>4.4585232554207682E-2</v>
      </c>
      <c r="AA242" s="63">
        <v>1.3418712934045993E-2</v>
      </c>
      <c r="AB242" s="63">
        <v>1.5421423528853897E-2</v>
      </c>
      <c r="AC242" s="63">
        <v>1.170771087808687E-2</v>
      </c>
      <c r="AD242" s="63">
        <v>8.5877781318564952E-3</v>
      </c>
      <c r="AE242" s="63">
        <v>2.2483880524912028E-2</v>
      </c>
      <c r="AF242" s="63">
        <v>1.5784001957090926E-2</v>
      </c>
      <c r="AG242" s="63">
        <v>1.3008414513973507E-2</v>
      </c>
      <c r="AH242" s="63">
        <v>1.4560765517849152E-2</v>
      </c>
      <c r="AI242" s="63">
        <v>2.0938168918459609E-3</v>
      </c>
      <c r="AJ242" s="63">
        <v>2.7188745542797619E-3</v>
      </c>
      <c r="AK242" s="63">
        <v>1.6391984340528933E-2</v>
      </c>
      <c r="AL242" s="63">
        <v>8.749836857892667E-3</v>
      </c>
      <c r="AM242" s="63">
        <v>-4.6103322446111213E-3</v>
      </c>
      <c r="AN242" s="63">
        <v>5.8496316115610094E-3</v>
      </c>
      <c r="AO242" s="63">
        <v>2.8167565498996554E-3</v>
      </c>
      <c r="AP242" s="63">
        <v>1.2136860902013994E-2</v>
      </c>
      <c r="AQ242" s="63">
        <v>1.9906229992256941E-2</v>
      </c>
      <c r="AR242" s="63">
        <v>5.9191590949319035E-2</v>
      </c>
      <c r="AS242" s="63">
        <v>5.0889389452101084E-3</v>
      </c>
      <c r="AT242" s="63">
        <v>1.641010768385498E-2</v>
      </c>
      <c r="AU242" s="63">
        <v>1.2912438958296692E-2</v>
      </c>
      <c r="AV242" s="63">
        <v>1.4796136028633592E-2</v>
      </c>
      <c r="AW242" s="63">
        <v>1.7944430825166804E-2</v>
      </c>
      <c r="AX242" s="63">
        <v>1.3268901596320503E-2</v>
      </c>
      <c r="AY242" s="63">
        <v>2.2804741435154062E-2</v>
      </c>
      <c r="AZ242" s="63">
        <v>2.029608879174712E-2</v>
      </c>
      <c r="BA242" s="63">
        <v>2.1897181182387354E-3</v>
      </c>
      <c r="BB242" s="63">
        <v>-1.7851077942082024E-3</v>
      </c>
      <c r="BC242" s="63">
        <v>2.3983189128768175E-2</v>
      </c>
      <c r="BD242" s="63">
        <v>1.6134246601874191E-2</v>
      </c>
      <c r="BE242" s="63">
        <v>1.8809540507802001E-2</v>
      </c>
      <c r="BF242" s="63">
        <v>1.1747893604877791E-2</v>
      </c>
      <c r="BG242" s="63">
        <v>2.9125888229219808E-3</v>
      </c>
      <c r="BH242" s="63">
        <v>5.2998664495991377E-3</v>
      </c>
      <c r="BI242" s="63">
        <v>6.7914650453793175E-3</v>
      </c>
      <c r="BJ242" s="63">
        <v>7.9494451622090182E-3</v>
      </c>
      <c r="BK242" s="63">
        <v>3.628089635457125E-3</v>
      </c>
      <c r="BL242" s="63">
        <v>2.9606990794471311E-2</v>
      </c>
      <c r="BM242" s="63">
        <v>1.1714649612205211E-2</v>
      </c>
      <c r="BN242" s="63">
        <v>2.5418212504283035E-2</v>
      </c>
      <c r="BO242" s="63">
        <v>1.9348455841784535E-2</v>
      </c>
      <c r="BP242" s="63">
        <v>1.8690459212974464E-2</v>
      </c>
      <c r="BQ242" s="63">
        <v>1.0948353742358946E-2</v>
      </c>
      <c r="BR242" s="63">
        <v>1.7400084198944642E-2</v>
      </c>
      <c r="BS242" s="63">
        <v>1.5336588743202817E-2</v>
      </c>
      <c r="BT242" s="39"/>
      <c r="BU242" s="39"/>
      <c r="BV242" s="39"/>
      <c r="BW242" s="39"/>
    </row>
    <row r="243" spans="1:80" ht="12.75" customHeight="1" outlineLevel="1" x14ac:dyDescent="0.3">
      <c r="B243" s="1">
        <v>229</v>
      </c>
      <c r="E243" s="51" t="s">
        <v>188</v>
      </c>
      <c r="F243" s="63"/>
      <c r="G243" s="99">
        <f t="shared" ref="G243:N243" si="105">G179*G222</f>
        <v>0.28744524056407528</v>
      </c>
      <c r="H243" s="63">
        <f t="shared" si="105"/>
        <v>0.30435378412666797</v>
      </c>
      <c r="I243" s="63">
        <f t="shared" si="105"/>
        <v>0.32126232768926066</v>
      </c>
      <c r="J243" s="63">
        <f t="shared" si="105"/>
        <v>0.3381708712518533</v>
      </c>
      <c r="K243" s="63">
        <f t="shared" si="105"/>
        <v>0.35507941481444594</v>
      </c>
      <c r="L243" s="63">
        <f t="shared" si="105"/>
        <v>0.37198795837703863</v>
      </c>
      <c r="M243" s="63">
        <f t="shared" si="105"/>
        <v>0.38889650193963132</v>
      </c>
      <c r="N243" s="63">
        <f t="shared" si="105"/>
        <v>0.40580504550222396</v>
      </c>
      <c r="O243" s="100"/>
      <c r="P243" s="30">
        <v>241</v>
      </c>
      <c r="Q243" s="6"/>
      <c r="R243" s="63">
        <v>0.28537478514765191</v>
      </c>
      <c r="S243" s="63">
        <v>0.28470793459185112</v>
      </c>
      <c r="T243" s="63">
        <v>0.28916884501305501</v>
      </c>
      <c r="U243" s="63">
        <v>0.28824385553488191</v>
      </c>
      <c r="V243" s="63">
        <v>0.29047899425127172</v>
      </c>
      <c r="W243" s="63">
        <v>0.28742241917649708</v>
      </c>
      <c r="X243" s="63">
        <v>0.29186447053972031</v>
      </c>
      <c r="Y243" s="63">
        <v>0.29627968045376163</v>
      </c>
      <c r="Z243" s="63">
        <v>0.29603904197408148</v>
      </c>
      <c r="AA243" s="63">
        <v>0.29250577381402221</v>
      </c>
      <c r="AB243" s="63">
        <v>0.28861170284500953</v>
      </c>
      <c r="AC243" s="63">
        <v>0.29432521042182175</v>
      </c>
      <c r="AD243" s="63">
        <v>0.28825243304845516</v>
      </c>
      <c r="AE243" s="63">
        <v>0.28815707813785663</v>
      </c>
      <c r="AF243" s="63">
        <v>0.29099333723898768</v>
      </c>
      <c r="AG243" s="63">
        <v>0.2901804127867198</v>
      </c>
      <c r="AH243" s="63">
        <v>0.28797002638743419</v>
      </c>
      <c r="AI243" s="63">
        <v>0.29228886516734198</v>
      </c>
      <c r="AJ243" s="63">
        <v>0.29174481512692341</v>
      </c>
      <c r="AK243" s="63">
        <v>0.28663362620241251</v>
      </c>
      <c r="AL243" s="63">
        <v>0.29333634204590575</v>
      </c>
      <c r="AM243" s="63">
        <v>0.28904674992073104</v>
      </c>
      <c r="AN243" s="63">
        <v>0.28599236799718497</v>
      </c>
      <c r="AO243" s="63">
        <v>0.29548550427150494</v>
      </c>
      <c r="AP243" s="63">
        <v>0.28863677673639665</v>
      </c>
      <c r="AQ243" s="63">
        <v>0.28744524056407528</v>
      </c>
      <c r="AR243" s="63">
        <v>0.28577902157075469</v>
      </c>
      <c r="AS243" s="63">
        <v>0.29112130016298898</v>
      </c>
      <c r="AT243" s="63">
        <v>0.2876960583883903</v>
      </c>
      <c r="AU243" s="63">
        <v>0.28695068347328234</v>
      </c>
      <c r="AV243" s="63">
        <v>0.28842647758518847</v>
      </c>
      <c r="AW243" s="63">
        <v>0.29325782601598271</v>
      </c>
      <c r="AX243" s="63">
        <v>0.29441009610101637</v>
      </c>
      <c r="AY243" s="63">
        <v>0.27921605625032098</v>
      </c>
      <c r="AZ243" s="63">
        <v>0.28728136464441362</v>
      </c>
      <c r="BA243" s="63">
        <v>0.29011585471567797</v>
      </c>
      <c r="BB243" s="63">
        <v>0.29980157570043792</v>
      </c>
      <c r="BC243" s="63">
        <v>0.29162944536741542</v>
      </c>
      <c r="BD243" s="63">
        <v>0.29223842475252204</v>
      </c>
      <c r="BE243" s="63">
        <v>0.28819989064416618</v>
      </c>
      <c r="BF243" s="63">
        <v>0.29184147472577149</v>
      </c>
      <c r="BG243" s="63">
        <v>0.29021164632049251</v>
      </c>
      <c r="BH243" s="63">
        <v>0.28992065472265266</v>
      </c>
      <c r="BI243" s="63">
        <v>0.2871709899403026</v>
      </c>
      <c r="BJ243" s="63">
        <v>0.28687521175937652</v>
      </c>
      <c r="BK243" s="63">
        <v>0.29370233126472828</v>
      </c>
      <c r="BL243" s="63">
        <v>0.28769079660725411</v>
      </c>
      <c r="BM243" s="63">
        <v>0.28680315261351602</v>
      </c>
      <c r="BN243" s="63">
        <v>0.28496318904831147</v>
      </c>
      <c r="BO243" s="63">
        <v>0.28803389324254219</v>
      </c>
      <c r="BP243" s="63">
        <v>0.2862245137084527</v>
      </c>
      <c r="BQ243" s="63">
        <v>0.28822846732286589</v>
      </c>
      <c r="BR243" s="63">
        <v>0.29223175434134169</v>
      </c>
      <c r="BS243" s="63">
        <v>0.28893734480452776</v>
      </c>
      <c r="BT243" s="39"/>
      <c r="BU243" s="39"/>
      <c r="BV243" s="39"/>
      <c r="BW243" s="39"/>
    </row>
    <row r="244" spans="1:80" ht="12.75" customHeight="1" outlineLevel="1" x14ac:dyDescent="0.3">
      <c r="B244" s="1">
        <v>230</v>
      </c>
      <c r="O244" s="1"/>
      <c r="P244" s="30">
        <v>242</v>
      </c>
      <c r="Q244" s="6"/>
      <c r="BT244" s="39"/>
      <c r="BU244" s="39"/>
      <c r="BV244" s="39"/>
      <c r="BW244" s="39"/>
    </row>
    <row r="245" spans="1:80" ht="12.75" customHeight="1" outlineLevel="1" x14ac:dyDescent="0.3">
      <c r="B245" s="1">
        <v>231</v>
      </c>
      <c r="E245" s="51" t="s">
        <v>204</v>
      </c>
      <c r="F245" s="87"/>
      <c r="G245" s="88">
        <f t="shared" ref="G245:N245" si="106">SUM(G226:G243)</f>
        <v>14.384263706781439</v>
      </c>
      <c r="H245" s="87">
        <f t="shared" si="106"/>
        <v>14.393915385972448</v>
      </c>
      <c r="I245" s="87">
        <f t="shared" si="106"/>
        <v>14.40503156864405</v>
      </c>
      <c r="J245" s="87">
        <f t="shared" si="106"/>
        <v>14.434999593236542</v>
      </c>
      <c r="K245" s="87">
        <f t="shared" si="106"/>
        <v>14.461329509161777</v>
      </c>
      <c r="L245" s="87">
        <f t="shared" si="106"/>
        <v>14.488503890145092</v>
      </c>
      <c r="M245" s="87">
        <f t="shared" si="106"/>
        <v>14.515687379164378</v>
      </c>
      <c r="N245" s="87">
        <f t="shared" si="106"/>
        <v>14.543337865021707</v>
      </c>
      <c r="O245" s="89"/>
      <c r="P245" s="30">
        <v>243</v>
      </c>
      <c r="Q245" s="6"/>
      <c r="R245" s="87">
        <v>15.573168899617528</v>
      </c>
      <c r="S245" s="87">
        <v>11.792581640333957</v>
      </c>
      <c r="T245" s="87">
        <v>9.4933732319350188</v>
      </c>
      <c r="U245" s="87">
        <v>12.300937407179841</v>
      </c>
      <c r="V245" s="87">
        <v>12.845920613870634</v>
      </c>
      <c r="W245" s="87">
        <v>12.216122193097547</v>
      </c>
      <c r="X245" s="87">
        <v>10.68911662940774</v>
      </c>
      <c r="Y245" s="87">
        <v>8.9013022151752939</v>
      </c>
      <c r="Z245" s="87">
        <v>9.6855732711322187</v>
      </c>
      <c r="AA245" s="87">
        <v>10.995980426679662</v>
      </c>
      <c r="AB245" s="87">
        <v>13.607594707045591</v>
      </c>
      <c r="AC245" s="87">
        <v>12.846302829737825</v>
      </c>
      <c r="AD245" s="87">
        <v>13.196007598125441</v>
      </c>
      <c r="AE245" s="87">
        <v>11.601021240319598</v>
      </c>
      <c r="AF245" s="87">
        <v>11.819449738649478</v>
      </c>
      <c r="AG245" s="87">
        <v>12.028924190451599</v>
      </c>
      <c r="AH245" s="87">
        <v>11.635708512039837</v>
      </c>
      <c r="AI245" s="87">
        <v>10.037781981628427</v>
      </c>
      <c r="AJ245" s="87">
        <v>12.511959623874512</v>
      </c>
      <c r="AK245" s="87">
        <v>11.235981110192023</v>
      </c>
      <c r="AL245" s="87">
        <v>12.139937197637074</v>
      </c>
      <c r="AM245" s="87">
        <v>9.7046878171534594</v>
      </c>
      <c r="AN245" s="87">
        <v>8.968081961043243</v>
      </c>
      <c r="AO245" s="87">
        <v>10.31460189512881</v>
      </c>
      <c r="AP245" s="87">
        <v>16.065370599746306</v>
      </c>
      <c r="AQ245" s="87">
        <v>14.220933261903157</v>
      </c>
      <c r="AR245" s="87">
        <v>11.920609346841164</v>
      </c>
      <c r="AS245" s="87">
        <v>11.923491353838539</v>
      </c>
      <c r="AT245" s="87">
        <v>11.002348047812644</v>
      </c>
      <c r="AU245" s="87">
        <v>11.498175728367034</v>
      </c>
      <c r="AV245" s="87">
        <v>13.605482873950608</v>
      </c>
      <c r="AW245" s="87">
        <v>12.533237674697178</v>
      </c>
      <c r="AX245" s="87">
        <v>12.419384751567863</v>
      </c>
      <c r="AY245" s="87">
        <v>12.903003333446428</v>
      </c>
      <c r="AZ245" s="87">
        <v>11.159437902267319</v>
      </c>
      <c r="BA245" s="87">
        <v>12.082709066680231</v>
      </c>
      <c r="BB245" s="87">
        <v>10.83238060719165</v>
      </c>
      <c r="BC245" s="87">
        <v>12.923790284010753</v>
      </c>
      <c r="BD245" s="87">
        <v>11.113025206068428</v>
      </c>
      <c r="BE245" s="87">
        <v>12.621657470608161</v>
      </c>
      <c r="BF245" s="87">
        <v>11.261368594332998</v>
      </c>
      <c r="BG245" s="87">
        <v>12.216305453357592</v>
      </c>
      <c r="BH245" s="87">
        <v>10.168131595638407</v>
      </c>
      <c r="BI245" s="87">
        <v>10.442168747706742</v>
      </c>
      <c r="BJ245" s="87">
        <v>10.237310037215614</v>
      </c>
      <c r="BK245" s="87">
        <v>12.638617974946477</v>
      </c>
      <c r="BL245" s="87">
        <v>10.765508362860709</v>
      </c>
      <c r="BM245" s="87">
        <v>15.195493898161811</v>
      </c>
      <c r="BN245" s="87">
        <v>11.324255617802164</v>
      </c>
      <c r="BO245" s="87">
        <v>11.857322939917658</v>
      </c>
      <c r="BP245" s="87">
        <v>10.291177204664322</v>
      </c>
      <c r="BQ245" s="87">
        <v>11.906863424614816</v>
      </c>
      <c r="BR245" s="87">
        <v>13.722521677125545</v>
      </c>
      <c r="BS245" s="87">
        <v>13.294990147950845</v>
      </c>
      <c r="BT245" s="39"/>
      <c r="BU245" s="39"/>
      <c r="BV245" s="39"/>
      <c r="BW245" s="39"/>
    </row>
    <row r="246" spans="1:80" ht="12.75" customHeight="1" outlineLevel="1" x14ac:dyDescent="0.3">
      <c r="B246" s="1">
        <v>232</v>
      </c>
      <c r="E246" s="51" t="s">
        <v>205</v>
      </c>
      <c r="F246" s="32"/>
      <c r="G246" s="64">
        <f t="shared" ref="G246:N246" si="107">EXP(G245)</f>
        <v>1766063.6595054597</v>
      </c>
      <c r="H246" s="32">
        <f t="shared" si="107"/>
        <v>1783191.663414428</v>
      </c>
      <c r="I246" s="32">
        <f t="shared" si="107"/>
        <v>1803124.5311252607</v>
      </c>
      <c r="J246" s="32">
        <f t="shared" si="107"/>
        <v>1857978.4378133102</v>
      </c>
      <c r="K246" s="32">
        <f t="shared" si="107"/>
        <v>1907548.5789611884</v>
      </c>
      <c r="L246" s="32">
        <f t="shared" si="107"/>
        <v>1960095.7658587375</v>
      </c>
      <c r="M246" s="32">
        <f t="shared" si="107"/>
        <v>2014108.8131235105</v>
      </c>
      <c r="N246" s="32">
        <f t="shared" si="107"/>
        <v>2070576.9889445323</v>
      </c>
      <c r="O246" s="35"/>
      <c r="P246" s="30">
        <v>244</v>
      </c>
      <c r="Q246" s="6"/>
      <c r="R246" s="32">
        <v>5798842.5752859861</v>
      </c>
      <c r="S246" s="32">
        <v>132267.49659091546</v>
      </c>
      <c r="T246" s="32">
        <v>13271.487711546422</v>
      </c>
      <c r="U246" s="32">
        <v>219902.02982644207</v>
      </c>
      <c r="V246" s="32">
        <v>379238.51521714975</v>
      </c>
      <c r="W246" s="32">
        <v>202020.04277054197</v>
      </c>
      <c r="X246" s="32">
        <v>43875.731342656516</v>
      </c>
      <c r="Y246" s="32">
        <v>7341.527565712604</v>
      </c>
      <c r="Z246" s="32">
        <v>16083.887462496235</v>
      </c>
      <c r="AA246" s="32">
        <v>59633.956257499114</v>
      </c>
      <c r="AB246" s="32">
        <v>812275.38606364443</v>
      </c>
      <c r="AC246" s="32">
        <v>379383.49389992718</v>
      </c>
      <c r="AD246" s="32">
        <v>538211.88404494245</v>
      </c>
      <c r="AE246" s="32">
        <v>109209.27125806108</v>
      </c>
      <c r="AF246" s="32">
        <v>135869.44475901927</v>
      </c>
      <c r="AG246" s="32">
        <v>167531.08421813487</v>
      </c>
      <c r="AH246" s="32">
        <v>113063.90988710651</v>
      </c>
      <c r="AI246" s="32">
        <v>22874.590346380788</v>
      </c>
      <c r="AJ246" s="32">
        <v>271565.76676245639</v>
      </c>
      <c r="AK246" s="32">
        <v>75809.668039477081</v>
      </c>
      <c r="AL246" s="32">
        <v>187200.81518503756</v>
      </c>
      <c r="AM246" s="32">
        <v>16394.2807322839</v>
      </c>
      <c r="AN246" s="32">
        <v>7848.533366618587</v>
      </c>
      <c r="AO246" s="32">
        <v>30169.956645008115</v>
      </c>
      <c r="AP246" s="32">
        <v>9486408.0426783003</v>
      </c>
      <c r="AQ246" s="32">
        <v>1499936.3950946445</v>
      </c>
      <c r="AR246" s="32">
        <v>150333.18555941625</v>
      </c>
      <c r="AS246" s="32">
        <v>150767.07178338265</v>
      </c>
      <c r="AT246" s="32">
        <v>60014.894244852912</v>
      </c>
      <c r="AU246" s="32">
        <v>98535.850791552628</v>
      </c>
      <c r="AV246" s="32">
        <v>810561.80605545919</v>
      </c>
      <c r="AW246" s="32">
        <v>277406.07175168599</v>
      </c>
      <c r="AX246" s="32">
        <v>247554.18134747967</v>
      </c>
      <c r="AY246" s="32">
        <v>401516.26954223344</v>
      </c>
      <c r="AZ246" s="32">
        <v>70223.472643567409</v>
      </c>
      <c r="BA246" s="32">
        <v>176788.44428669583</v>
      </c>
      <c r="BB246" s="32">
        <v>50634.103334257656</v>
      </c>
      <c r="BC246" s="32">
        <v>409949.91964424454</v>
      </c>
      <c r="BD246" s="32">
        <v>67038.690782755526</v>
      </c>
      <c r="BE246" s="32">
        <v>303051.32834037789</v>
      </c>
      <c r="BF246" s="32">
        <v>77758.923435701567</v>
      </c>
      <c r="BG246" s="32">
        <v>202057.06840867471</v>
      </c>
      <c r="BH246" s="32">
        <v>26059.341861957098</v>
      </c>
      <c r="BI246" s="32">
        <v>34274.905513422898</v>
      </c>
      <c r="BJ246" s="32">
        <v>27925.905155463548</v>
      </c>
      <c r="BK246" s="32">
        <v>308235.06685753405</v>
      </c>
      <c r="BL246" s="32">
        <v>47358.820433511253</v>
      </c>
      <c r="BM246" s="32">
        <v>3974835.4069704344</v>
      </c>
      <c r="BN246" s="32">
        <v>82805.984787385634</v>
      </c>
      <c r="BO246" s="32">
        <v>141113.94166175107</v>
      </c>
      <c r="BP246" s="32">
        <v>29471.447865208931</v>
      </c>
      <c r="BQ246" s="32">
        <v>148280.85518514589</v>
      </c>
      <c r="BR246" s="32">
        <v>911203.63205994794</v>
      </c>
      <c r="BS246" s="32">
        <v>594211.23401586164</v>
      </c>
      <c r="BT246" s="39"/>
      <c r="BU246" s="39"/>
      <c r="BV246" s="39"/>
      <c r="BW246" s="39"/>
    </row>
    <row r="247" spans="1:80" ht="12.75" customHeight="1" outlineLevel="1" x14ac:dyDescent="0.3">
      <c r="B247" s="1">
        <v>233</v>
      </c>
      <c r="E247" s="51" t="s">
        <v>206</v>
      </c>
      <c r="F247" s="45"/>
      <c r="G247" s="54">
        <f>HLOOKUP($E$3,$Q$3:$BY$269,P247,FALSE)</f>
        <v>177.80984500725421</v>
      </c>
      <c r="H247" s="45">
        <f t="shared" ref="H247:N247" si="108">H137</f>
        <v>185.59972741509449</v>
      </c>
      <c r="I247" s="45">
        <f t="shared" si="108"/>
        <v>189.66936113298209</v>
      </c>
      <c r="J247" s="45">
        <f t="shared" si="108"/>
        <v>193.90771532469606</v>
      </c>
      <c r="K247" s="45">
        <f t="shared" si="108"/>
        <v>197.80315147236669</v>
      </c>
      <c r="L247" s="45">
        <f t="shared" si="108"/>
        <v>201.9241943923364</v>
      </c>
      <c r="M247" s="45">
        <f t="shared" si="108"/>
        <v>206.13109537180526</v>
      </c>
      <c r="N247" s="45">
        <f t="shared" si="108"/>
        <v>210.42564318282055</v>
      </c>
      <c r="O247" s="39"/>
      <c r="P247" s="30">
        <v>245</v>
      </c>
      <c r="Q247" s="6"/>
      <c r="R247" s="45">
        <v>179.18668522499516</v>
      </c>
      <c r="S247" s="45">
        <v>142.11431616146714</v>
      </c>
      <c r="T247" s="45">
        <v>150.87480525091394</v>
      </c>
      <c r="U247" s="45">
        <v>163.35104849991151</v>
      </c>
      <c r="V247" s="45">
        <v>172.13652489185196</v>
      </c>
      <c r="W247" s="45">
        <v>151.10014583784704</v>
      </c>
      <c r="X247" s="45">
        <v>160.9168754236251</v>
      </c>
      <c r="Y247" s="45">
        <v>152.85456962719172</v>
      </c>
      <c r="Z247" s="45">
        <v>177.80984500725421</v>
      </c>
      <c r="AA247" s="45">
        <v>183.4049474915854</v>
      </c>
      <c r="AB247" s="45">
        <v>180.04037606657184</v>
      </c>
      <c r="AC247" s="45">
        <v>156.06790785353886</v>
      </c>
      <c r="AD247" s="45">
        <v>183.4049474915854</v>
      </c>
      <c r="AE247" s="45">
        <v>145.76887817905907</v>
      </c>
      <c r="AF247" s="45">
        <v>157.01020185533594</v>
      </c>
      <c r="AG247" s="45">
        <v>183.4049474915854</v>
      </c>
      <c r="AH247" s="45">
        <v>153.38454595307815</v>
      </c>
      <c r="AI247" s="45">
        <v>150.87480525091394</v>
      </c>
      <c r="AJ247" s="45">
        <v>152.85456962719172</v>
      </c>
      <c r="AK247" s="45">
        <v>172.13652489185196</v>
      </c>
      <c r="AL247" s="45">
        <v>175.66160505842271</v>
      </c>
      <c r="AM247" s="45">
        <v>152.85456962719172</v>
      </c>
      <c r="AN247" s="45">
        <v>139.35579327106967</v>
      </c>
      <c r="AO247" s="45">
        <v>139.35579327106967</v>
      </c>
      <c r="AP247" s="45">
        <v>169.58747391485505</v>
      </c>
      <c r="AQ247" s="45">
        <v>177.80984500725421</v>
      </c>
      <c r="AR247" s="45">
        <v>168.11606278332857</v>
      </c>
      <c r="AS247" s="45">
        <v>145.66217372203593</v>
      </c>
      <c r="AT247" s="45">
        <v>153.92788337274288</v>
      </c>
      <c r="AU247" s="45">
        <v>155.31378975024552</v>
      </c>
      <c r="AV247" s="45">
        <v>157.01020185533594</v>
      </c>
      <c r="AW247" s="45">
        <v>172.13652489185196</v>
      </c>
      <c r="AX247" s="45">
        <v>173.65137400416219</v>
      </c>
      <c r="AY247" s="45">
        <v>151.10014583784704</v>
      </c>
      <c r="AZ247" s="45">
        <v>151.10014583784704</v>
      </c>
      <c r="BA247" s="45">
        <v>142.51151671716252</v>
      </c>
      <c r="BB247" s="45">
        <v>158.52744668556986</v>
      </c>
      <c r="BC247" s="45">
        <v>175.66160505842271</v>
      </c>
      <c r="BD247" s="45">
        <v>173.65137400416219</v>
      </c>
      <c r="BE247" s="45">
        <v>179.18668522499516</v>
      </c>
      <c r="BF247" s="45">
        <v>131.14978148452332</v>
      </c>
      <c r="BG247" s="45">
        <v>142.11431616146714</v>
      </c>
      <c r="BH247" s="45">
        <v>131.14978148452332</v>
      </c>
      <c r="BI247" s="45">
        <v>151.64346593207466</v>
      </c>
      <c r="BJ247" s="45">
        <v>150.87480525091394</v>
      </c>
      <c r="BK247" s="45">
        <v>150.87480525091394</v>
      </c>
      <c r="BL247" s="45">
        <v>161.71107921614202</v>
      </c>
      <c r="BM247" s="45">
        <v>179.18668522499516</v>
      </c>
      <c r="BN247" s="45">
        <v>168.11606278332857</v>
      </c>
      <c r="BO247" s="45">
        <v>151.10014583784704</v>
      </c>
      <c r="BP247" s="45">
        <v>152.64519948844227</v>
      </c>
      <c r="BQ247" s="45">
        <v>138.07208974753485</v>
      </c>
      <c r="BR247" s="45">
        <v>145.66217372203593</v>
      </c>
      <c r="BS247" s="45">
        <v>167.21830922934981</v>
      </c>
      <c r="BT247" s="39"/>
      <c r="BU247" s="39"/>
      <c r="BV247" s="39"/>
      <c r="BW247" s="39"/>
    </row>
    <row r="248" spans="1:80" ht="12.75" customHeight="1" x14ac:dyDescent="0.3">
      <c r="B248" s="1">
        <v>234</v>
      </c>
      <c r="E248" s="22" t="s">
        <v>207</v>
      </c>
      <c r="F248" s="32"/>
      <c r="G248" s="64">
        <f t="shared" ref="G248:N248" si="109">G246*G247</f>
        <v>314023505.56960994</v>
      </c>
      <c r="H248" s="32">
        <f t="shared" si="109"/>
        <v>330959886.65858674</v>
      </c>
      <c r="I248" s="32">
        <f t="shared" si="109"/>
        <v>341997477.86173606</v>
      </c>
      <c r="J248" s="32">
        <f t="shared" si="109"/>
        <v>360276353.99892682</v>
      </c>
      <c r="K248" s="32">
        <f t="shared" si="109"/>
        <v>377319120.50515777</v>
      </c>
      <c r="L248" s="32">
        <f t="shared" si="109"/>
        <v>395790758.45285523</v>
      </c>
      <c r="M248" s="32">
        <f t="shared" si="109"/>
        <v>415170455.84715581</v>
      </c>
      <c r="N248" s="32">
        <f t="shared" si="109"/>
        <v>435702494.65820116</v>
      </c>
      <c r="O248" s="35"/>
      <c r="P248" s="30">
        <v>246</v>
      </c>
      <c r="Q248" s="6"/>
      <c r="R248" s="44">
        <v>1039075379.2070702</v>
      </c>
      <c r="S248" s="44">
        <v>18797104.828407139</v>
      </c>
      <c r="T248" s="44">
        <v>2002333.123869464</v>
      </c>
      <c r="U248" s="44">
        <v>35921227.139408126</v>
      </c>
      <c r="V248" s="44">
        <v>65280800.114625879</v>
      </c>
      <c r="W248" s="44">
        <v>30525257.924796987</v>
      </c>
      <c r="X248" s="44">
        <v>7060345.5945867021</v>
      </c>
      <c r="Y248" s="44">
        <v>1122186.0364631645</v>
      </c>
      <c r="Z248" s="44">
        <v>2859873.5368205747</v>
      </c>
      <c r="AA248" s="44">
        <v>10937162.616122127</v>
      </c>
      <c r="AB248" s="44">
        <v>146242365.97651836</v>
      </c>
      <c r="AC248" s="44">
        <v>59209588.167127453</v>
      </c>
      <c r="AD248" s="44">
        <v>98710722.332609922</v>
      </c>
      <c r="AE248" s="44">
        <v>15919312.958040124</v>
      </c>
      <c r="AF248" s="44">
        <v>21332888.94758603</v>
      </c>
      <c r="AG248" s="44">
        <v>30726029.704235397</v>
      </c>
      <c r="AH248" s="44">
        <v>17342256.481713574</v>
      </c>
      <c r="AI248" s="44">
        <v>3451199.3637046372</v>
      </c>
      <c r="AJ248" s="44">
        <v>41510068.403953597</v>
      </c>
      <c r="AK248" s="44">
        <v>13049612.809520481</v>
      </c>
      <c r="AL248" s="44">
        <v>32883995.663648847</v>
      </c>
      <c r="AM248" s="44">
        <v>2505940.7256806171</v>
      </c>
      <c r="AN248" s="44">
        <v>1093738.5933195923</v>
      </c>
      <c r="AO248" s="44">
        <v>4204358.2412188854</v>
      </c>
      <c r="AP248" s="44">
        <v>1608775976.4833775</v>
      </c>
      <c r="AQ248" s="44">
        <v>266703457.93251836</v>
      </c>
      <c r="AR248" s="44">
        <v>25273423.261924606</v>
      </c>
      <c r="AS248" s="44">
        <v>21961059.401673745</v>
      </c>
      <c r="AT248" s="44">
        <v>9237965.6419492178</v>
      </c>
      <c r="AU248" s="44">
        <v>15303976.412700769</v>
      </c>
      <c r="AV248" s="44">
        <v>127266472.78499331</v>
      </c>
      <c r="AW248" s="44">
        <v>47751717.175234966</v>
      </c>
      <c r="AX248" s="44">
        <v>42988123.731465384</v>
      </c>
      <c r="AY248" s="44">
        <v>60669166.884099774</v>
      </c>
      <c r="AZ248" s="44">
        <v>10610776.957683098</v>
      </c>
      <c r="BA248" s="44">
        <v>25194389.333364606</v>
      </c>
      <c r="BB248" s="44">
        <v>8026895.116793165</v>
      </c>
      <c r="BC248" s="44">
        <v>72012460.878279403</v>
      </c>
      <c r="BD248" s="44">
        <v>11641360.765865661</v>
      </c>
      <c r="BE248" s="44">
        <v>54302762.978343949</v>
      </c>
      <c r="BF248" s="44">
        <v>10198065.817064039</v>
      </c>
      <c r="BG248" s="44">
        <v>28715202.102489591</v>
      </c>
      <c r="BH248" s="44">
        <v>3417676.9908261644</v>
      </c>
      <c r="BI248" s="44">
        <v>5197565.4665498231</v>
      </c>
      <c r="BJ248" s="44">
        <v>4213315.501786056</v>
      </c>
      <c r="BK248" s="44">
        <v>46504905.683632888</v>
      </c>
      <c r="BL248" s="44">
        <v>7658445.9627065836</v>
      </c>
      <c r="BM248" s="44">
        <v>712237580.88997674</v>
      </c>
      <c r="BN248" s="44">
        <v>13921016.137351474</v>
      </c>
      <c r="BO248" s="44">
        <v>21322337.164844025</v>
      </c>
      <c r="BP248" s="44">
        <v>4498675.0385980438</v>
      </c>
      <c r="BQ248" s="44">
        <v>20473447.544964682</v>
      </c>
      <c r="BR248" s="44">
        <v>132727901.74926625</v>
      </c>
      <c r="BS248" s="44">
        <v>99362997.877217904</v>
      </c>
      <c r="BT248" s="39"/>
      <c r="BU248" s="39"/>
      <c r="BV248" s="39"/>
      <c r="BW248" s="39"/>
    </row>
    <row r="249" spans="1:80" ht="12.75" customHeight="1" x14ac:dyDescent="0.3">
      <c r="B249" s="1">
        <v>235</v>
      </c>
      <c r="E249" s="1"/>
      <c r="O249" s="1"/>
      <c r="P249" s="30">
        <v>247</v>
      </c>
      <c r="Q249" s="6"/>
      <c r="BT249" s="39"/>
      <c r="BU249" s="39"/>
      <c r="BV249" s="39"/>
      <c r="BW249" s="39"/>
    </row>
    <row r="250" spans="1:80" ht="12.75" customHeight="1" x14ac:dyDescent="0.3">
      <c r="B250" s="1">
        <v>236</v>
      </c>
      <c r="O250" s="1"/>
      <c r="P250" s="30">
        <v>248</v>
      </c>
      <c r="Q250" s="6"/>
      <c r="BT250" s="39"/>
      <c r="BU250" s="39"/>
      <c r="BV250" s="39"/>
      <c r="BW250" s="39"/>
    </row>
    <row r="251" spans="1:80" ht="12.75" customHeight="1" x14ac:dyDescent="0.3">
      <c r="O251" s="1"/>
      <c r="P251" s="30">
        <v>249</v>
      </c>
      <c r="Q251" s="6"/>
      <c r="BT251" s="39"/>
      <c r="BU251" s="39"/>
      <c r="BV251" s="39"/>
      <c r="BW251" s="39"/>
    </row>
    <row r="252" spans="1:80" ht="12.75" customHeight="1" x14ac:dyDescent="0.3">
      <c r="O252" s="1"/>
      <c r="P252" s="30">
        <v>250</v>
      </c>
      <c r="Q252" s="6"/>
      <c r="BT252" s="39"/>
      <c r="BU252" s="39"/>
      <c r="BV252" s="39"/>
      <c r="BW252" s="39"/>
    </row>
    <row r="253" spans="1:80" ht="12.75" customHeight="1" x14ac:dyDescent="0.3">
      <c r="A253" s="172" t="s">
        <v>208</v>
      </c>
      <c r="B253" s="173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  <c r="M253" s="69"/>
      <c r="N253" s="69"/>
      <c r="O253" s="35"/>
      <c r="P253" s="30">
        <v>251</v>
      </c>
      <c r="Q253" s="6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  <c r="BK253" s="52"/>
      <c r="BL253" s="52"/>
      <c r="BM253" s="52"/>
      <c r="BN253" s="52"/>
      <c r="BO253" s="52"/>
      <c r="BP253" s="52"/>
      <c r="BQ253" s="52"/>
      <c r="BR253" s="52"/>
      <c r="BS253" s="52"/>
      <c r="BT253" s="39"/>
      <c r="BU253" s="39"/>
      <c r="BV253" s="39"/>
      <c r="BW253" s="39"/>
      <c r="BX253" s="32"/>
      <c r="BY253" s="32"/>
      <c r="BZ253" s="32"/>
      <c r="CA253" s="32"/>
      <c r="CB253" s="32"/>
    </row>
    <row r="254" spans="1:80" ht="12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32"/>
      <c r="N254" s="32"/>
      <c r="O254" s="35"/>
      <c r="P254" s="30">
        <v>252</v>
      </c>
      <c r="Q254" s="6"/>
      <c r="R254" s="1"/>
      <c r="S254" s="1"/>
      <c r="T254" s="1"/>
      <c r="U254" s="1"/>
      <c r="V254" s="1"/>
      <c r="W254" s="1"/>
      <c r="X254" s="1"/>
      <c r="Y254" s="1"/>
      <c r="Z254" s="1"/>
      <c r="AA254" s="35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39"/>
      <c r="BU254" s="39"/>
      <c r="BV254" s="39"/>
      <c r="BW254" s="39"/>
      <c r="BX254" s="32"/>
      <c r="BY254" s="32"/>
      <c r="BZ254" s="32"/>
      <c r="CA254" s="32"/>
      <c r="CB254" s="32"/>
    </row>
    <row r="255" spans="1:80" ht="12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32"/>
      <c r="N255" s="32"/>
      <c r="O255" s="35"/>
      <c r="P255" s="30">
        <v>253</v>
      </c>
      <c r="Q255" s="6"/>
      <c r="R255" s="1"/>
      <c r="S255" s="1"/>
      <c r="T255" s="1"/>
      <c r="U255" s="1"/>
      <c r="V255" s="1"/>
      <c r="W255" s="1"/>
      <c r="X255" s="1"/>
      <c r="Y255" s="1"/>
      <c r="Z255" s="1"/>
      <c r="AA255" s="35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39"/>
      <c r="BU255" s="39"/>
      <c r="BV255" s="39"/>
      <c r="BW255" s="39"/>
      <c r="BX255" s="32"/>
      <c r="BY255" s="32"/>
      <c r="BZ255" s="32"/>
      <c r="CA255" s="32"/>
      <c r="CB255" s="32"/>
    </row>
    <row r="256" spans="1:80" ht="12.75" customHeight="1" x14ac:dyDescent="0.3">
      <c r="A256" s="1"/>
      <c r="B256" s="1">
        <v>237</v>
      </c>
      <c r="C256" s="37" t="s">
        <v>150</v>
      </c>
      <c r="D256" s="1"/>
      <c r="E256" s="1"/>
      <c r="F256" s="35"/>
      <c r="G256" s="48">
        <f t="shared" ref="G256:N256" si="110">G121</f>
        <v>340549989.88967997</v>
      </c>
      <c r="H256" s="35">
        <f t="shared" si="110"/>
        <v>353111222.75435799</v>
      </c>
      <c r="I256" s="35">
        <f t="shared" si="110"/>
        <v>363293757.10730404</v>
      </c>
      <c r="J256" s="35">
        <f t="shared" si="110"/>
        <v>402447625.02492547</v>
      </c>
      <c r="K256" s="35">
        <f t="shared" si="110"/>
        <v>427163154.04208934</v>
      </c>
      <c r="L256" s="35">
        <f t="shared" si="110"/>
        <v>450659976.32422465</v>
      </c>
      <c r="M256" s="35">
        <f t="shared" si="110"/>
        <v>467892596.46720976</v>
      </c>
      <c r="N256" s="35">
        <f t="shared" si="110"/>
        <v>486779350.03058857</v>
      </c>
      <c r="O256" s="35"/>
      <c r="P256" s="30">
        <v>254</v>
      </c>
      <c r="Q256" s="6"/>
      <c r="R256" s="35">
        <v>942774254.74934721</v>
      </c>
      <c r="S256" s="35">
        <v>34849262.717678107</v>
      </c>
      <c r="T256" s="35">
        <v>1886192.2331783064</v>
      </c>
      <c r="U256" s="35">
        <v>32316692.736713663</v>
      </c>
      <c r="V256" s="35">
        <v>59075630.546990201</v>
      </c>
      <c r="W256" s="35">
        <v>34826573.444174223</v>
      </c>
      <c r="X256" s="35">
        <v>5841776.4865211239</v>
      </c>
      <c r="Y256" s="35">
        <v>1228068.5485824021</v>
      </c>
      <c r="Z256" s="35">
        <v>1449490.6883933246</v>
      </c>
      <c r="AA256" s="35">
        <v>7512635.4957289165</v>
      </c>
      <c r="AB256" s="35">
        <v>140395907.91342083</v>
      </c>
      <c r="AC256" s="35">
        <v>44845620.877491511</v>
      </c>
      <c r="AD256" s="35">
        <v>74717237.210414425</v>
      </c>
      <c r="AE256" s="35">
        <v>13050566.508055799</v>
      </c>
      <c r="AF256" s="35">
        <v>19985358.015843671</v>
      </c>
      <c r="AG256" s="35">
        <v>22373958.545218233</v>
      </c>
      <c r="AH256" s="35">
        <v>16981017.605630182</v>
      </c>
      <c r="AI256" s="35">
        <v>3085096.3192978613</v>
      </c>
      <c r="AJ256" s="35">
        <v>38745397.051607169</v>
      </c>
      <c r="AK256" s="35">
        <v>8770641.7316436116</v>
      </c>
      <c r="AL256" s="35">
        <v>22924338.124420032</v>
      </c>
      <c r="AM256" s="35">
        <v>1792430.2079579541</v>
      </c>
      <c r="AN256" s="35">
        <v>891445.62446072162</v>
      </c>
      <c r="AO256" s="35">
        <v>2226046.9499321971</v>
      </c>
      <c r="AP256" s="35">
        <v>1995441067.6038175</v>
      </c>
      <c r="AQ256" s="35">
        <v>340549989.88967997</v>
      </c>
      <c r="AR256" s="35">
        <v>25063464.388185471</v>
      </c>
      <c r="AS256" s="35">
        <v>18900263.592492968</v>
      </c>
      <c r="AT256" s="35">
        <v>7201325.3251413777</v>
      </c>
      <c r="AU256" s="35">
        <v>13025657.25888228</v>
      </c>
      <c r="AV256" s="35">
        <v>117299000.72983153</v>
      </c>
      <c r="AW256" s="35">
        <v>35329065.775230423</v>
      </c>
      <c r="AX256" s="35">
        <v>35873459.462994486</v>
      </c>
      <c r="AY256" s="35">
        <v>53653685.17474746</v>
      </c>
      <c r="AZ256" s="35">
        <v>9087123.7272574715</v>
      </c>
      <c r="BA256" s="35">
        <v>23979184.545508981</v>
      </c>
      <c r="BB256" s="35">
        <v>5048793.2255450496</v>
      </c>
      <c r="BC256" s="35">
        <v>66810100.379345737</v>
      </c>
      <c r="BD256" s="35">
        <v>8573353.3770057186</v>
      </c>
      <c r="BE256" s="35">
        <v>44969380.798029631</v>
      </c>
      <c r="BF256" s="35">
        <v>7838695.4451108258</v>
      </c>
      <c r="BG256" s="35">
        <v>33365401.733821865</v>
      </c>
      <c r="BH256" s="35">
        <v>3227158.7873183205</v>
      </c>
      <c r="BI256" s="35">
        <v>4439026.08813057</v>
      </c>
      <c r="BJ256" s="35">
        <v>2711036.3482559444</v>
      </c>
      <c r="BK256" s="35">
        <v>47487983.618582785</v>
      </c>
      <c r="BL256" s="35">
        <v>6406481.0357295591</v>
      </c>
      <c r="BM256" s="35">
        <v>1208838640.5653903</v>
      </c>
      <c r="BN256" s="35">
        <v>8925723.9442799278</v>
      </c>
      <c r="BO256" s="35">
        <v>14452917.636029659</v>
      </c>
      <c r="BP256" s="35">
        <v>4267720.7692996068</v>
      </c>
      <c r="BQ256" s="35">
        <v>17692210.368378326</v>
      </c>
      <c r="BR256" s="35">
        <v>128684761.69249466</v>
      </c>
      <c r="BS256" s="35">
        <v>85273346.468917251</v>
      </c>
      <c r="BT256" s="39"/>
      <c r="BU256" s="39"/>
      <c r="BV256" s="39"/>
      <c r="BW256" s="39"/>
      <c r="BX256" s="32"/>
      <c r="BY256" s="32"/>
      <c r="BZ256" s="32"/>
      <c r="CA256" s="32"/>
      <c r="CB256" s="32"/>
    </row>
    <row r="257" spans="1:91" ht="12.75" customHeight="1" x14ac:dyDescent="0.3">
      <c r="A257" s="1"/>
      <c r="B257" s="1">
        <v>238</v>
      </c>
      <c r="C257" s="37" t="s">
        <v>165</v>
      </c>
      <c r="D257" s="1"/>
      <c r="E257" s="1"/>
      <c r="F257" s="35"/>
      <c r="G257" s="48">
        <f t="shared" ref="G257:N257" si="111">G248</f>
        <v>314023505.56960994</v>
      </c>
      <c r="H257" s="35">
        <f t="shared" si="111"/>
        <v>330959886.65858674</v>
      </c>
      <c r="I257" s="35">
        <f t="shared" si="111"/>
        <v>341997477.86173606</v>
      </c>
      <c r="J257" s="35">
        <f t="shared" si="111"/>
        <v>360276353.99892682</v>
      </c>
      <c r="K257" s="35">
        <f t="shared" si="111"/>
        <v>377319120.50515777</v>
      </c>
      <c r="L257" s="35">
        <f t="shared" si="111"/>
        <v>395790758.45285523</v>
      </c>
      <c r="M257" s="35">
        <f t="shared" si="111"/>
        <v>415170455.84715581</v>
      </c>
      <c r="N257" s="35">
        <f t="shared" si="111"/>
        <v>435702494.65820116</v>
      </c>
      <c r="O257" s="35"/>
      <c r="P257" s="30">
        <v>255</v>
      </c>
      <c r="Q257" s="6"/>
      <c r="R257" s="35">
        <v>1039075379.2070702</v>
      </c>
      <c r="S257" s="35">
        <v>18797104.828407139</v>
      </c>
      <c r="T257" s="35">
        <v>2002333.123869464</v>
      </c>
      <c r="U257" s="35">
        <v>35921227.139408126</v>
      </c>
      <c r="V257" s="35">
        <v>65280800.114625879</v>
      </c>
      <c r="W257" s="35">
        <v>30525257.924796987</v>
      </c>
      <c r="X257" s="35">
        <v>7060345.5945867021</v>
      </c>
      <c r="Y257" s="35">
        <v>1122186.0364631645</v>
      </c>
      <c r="Z257" s="35">
        <v>2859873.5368205747</v>
      </c>
      <c r="AA257" s="35">
        <v>10937162.616122127</v>
      </c>
      <c r="AB257" s="35">
        <v>146242365.97651836</v>
      </c>
      <c r="AC257" s="35">
        <v>59209588.167127453</v>
      </c>
      <c r="AD257" s="35">
        <v>98710722.332609922</v>
      </c>
      <c r="AE257" s="35">
        <v>15919312.958040124</v>
      </c>
      <c r="AF257" s="35">
        <v>21332888.94758603</v>
      </c>
      <c r="AG257" s="35">
        <v>30726029.704235397</v>
      </c>
      <c r="AH257" s="35">
        <v>17342256.481713574</v>
      </c>
      <c r="AI257" s="35">
        <v>3451199.3637046372</v>
      </c>
      <c r="AJ257" s="35">
        <v>41510068.403953597</v>
      </c>
      <c r="AK257" s="35">
        <v>13049612.809520481</v>
      </c>
      <c r="AL257" s="35">
        <v>32883995.663648847</v>
      </c>
      <c r="AM257" s="35">
        <v>2505940.7256806171</v>
      </c>
      <c r="AN257" s="35">
        <v>1093738.5933195923</v>
      </c>
      <c r="AO257" s="35">
        <v>4204358.2412188854</v>
      </c>
      <c r="AP257" s="35">
        <v>1608775976.4833775</v>
      </c>
      <c r="AQ257" s="35">
        <v>266703457.93251836</v>
      </c>
      <c r="AR257" s="35">
        <v>25273423.261924606</v>
      </c>
      <c r="AS257" s="35">
        <v>21961059.401673745</v>
      </c>
      <c r="AT257" s="35">
        <v>9237965.6419492178</v>
      </c>
      <c r="AU257" s="35">
        <v>15303976.412700769</v>
      </c>
      <c r="AV257" s="35">
        <v>127266472.78499331</v>
      </c>
      <c r="AW257" s="35">
        <v>47751717.175234966</v>
      </c>
      <c r="AX257" s="35">
        <v>42988123.731465384</v>
      </c>
      <c r="AY257" s="35">
        <v>60669166.884099774</v>
      </c>
      <c r="AZ257" s="35">
        <v>10610776.957683098</v>
      </c>
      <c r="BA257" s="35">
        <v>25194389.333364606</v>
      </c>
      <c r="BB257" s="35">
        <v>8026895.116793165</v>
      </c>
      <c r="BC257" s="35">
        <v>72012460.878279403</v>
      </c>
      <c r="BD257" s="35">
        <v>11641360.765865661</v>
      </c>
      <c r="BE257" s="35">
        <v>54302762.978343949</v>
      </c>
      <c r="BF257" s="35">
        <v>10198065.817064039</v>
      </c>
      <c r="BG257" s="35">
        <v>28715202.102489591</v>
      </c>
      <c r="BH257" s="35">
        <v>3417676.9908261644</v>
      </c>
      <c r="BI257" s="35">
        <v>5197565.4665498231</v>
      </c>
      <c r="BJ257" s="35">
        <v>4213315.501786056</v>
      </c>
      <c r="BK257" s="35">
        <v>46504905.683632888</v>
      </c>
      <c r="BL257" s="35">
        <v>7658445.9627065836</v>
      </c>
      <c r="BM257" s="35">
        <v>712237580.88997674</v>
      </c>
      <c r="BN257" s="35">
        <v>13921016.137351474</v>
      </c>
      <c r="BO257" s="35">
        <v>21322337.164844025</v>
      </c>
      <c r="BP257" s="35">
        <v>4498675.0385980438</v>
      </c>
      <c r="BQ257" s="35">
        <v>20473447.544964682</v>
      </c>
      <c r="BR257" s="35">
        <v>132727901.74926625</v>
      </c>
      <c r="BS257" s="35">
        <v>99362997.877217904</v>
      </c>
      <c r="BT257" s="39"/>
      <c r="BU257" s="39"/>
      <c r="BV257" s="39"/>
      <c r="BW257" s="39"/>
      <c r="BX257" s="32"/>
      <c r="BY257" s="32"/>
      <c r="BZ257" s="32"/>
      <c r="CA257" s="32"/>
      <c r="CB257" s="32"/>
    </row>
    <row r="258" spans="1:91" ht="12.75" customHeight="1" x14ac:dyDescent="0.3">
      <c r="A258" s="1"/>
      <c r="B258" s="1">
        <v>239</v>
      </c>
      <c r="C258" s="51" t="s">
        <v>209</v>
      </c>
      <c r="F258" s="32"/>
      <c r="G258" s="64">
        <f t="shared" ref="G258:N258" si="112">G256-G257</f>
        <v>26526484.320070028</v>
      </c>
      <c r="H258" s="32">
        <f t="shared" si="112"/>
        <v>22151336.095771253</v>
      </c>
      <c r="I258" s="32">
        <f t="shared" si="112"/>
        <v>21296279.245567977</v>
      </c>
      <c r="J258" s="32">
        <f t="shared" si="112"/>
        <v>42171271.025998652</v>
      </c>
      <c r="K258" s="32">
        <f t="shared" si="112"/>
        <v>49844033.536931574</v>
      </c>
      <c r="L258" s="32">
        <f t="shared" si="112"/>
        <v>54869217.871369421</v>
      </c>
      <c r="M258" s="32">
        <f t="shared" si="112"/>
        <v>52722140.620053947</v>
      </c>
      <c r="N258" s="32">
        <f t="shared" si="112"/>
        <v>51076855.372387409</v>
      </c>
      <c r="O258" s="35"/>
      <c r="P258" s="30">
        <v>256</v>
      </c>
      <c r="Q258" s="6"/>
      <c r="R258" s="32">
        <v>-96301124.457723022</v>
      </c>
      <c r="S258" s="32">
        <v>16052157.889270969</v>
      </c>
      <c r="T258" s="32">
        <v>-116140.89069115766</v>
      </c>
      <c r="U258" s="32">
        <v>-3604534.4026944637</v>
      </c>
      <c r="V258" s="32">
        <v>-6205169.5676356778</v>
      </c>
      <c r="W258" s="32">
        <v>4301315.5193772353</v>
      </c>
      <c r="X258" s="32">
        <v>-1218569.1080655782</v>
      </c>
      <c r="Y258" s="32">
        <v>105882.51211923757</v>
      </c>
      <c r="Z258" s="32">
        <v>-1410382.8484272501</v>
      </c>
      <c r="AA258" s="32">
        <v>-3424527.1203932101</v>
      </c>
      <c r="AB258" s="32">
        <v>-5846458.0630975366</v>
      </c>
      <c r="AC258" s="32">
        <v>-14363967.289635941</v>
      </c>
      <c r="AD258" s="32">
        <v>-23993485.122195497</v>
      </c>
      <c r="AE258" s="32">
        <v>-2868746.4499843251</v>
      </c>
      <c r="AF258" s="32">
        <v>-1347530.931742359</v>
      </c>
      <c r="AG258" s="32">
        <v>-8352071.1590171643</v>
      </c>
      <c r="AH258" s="32">
        <v>-361238.87608339265</v>
      </c>
      <c r="AI258" s="32">
        <v>-366103.04440677585</v>
      </c>
      <c r="AJ258" s="32">
        <v>-2764671.3523464277</v>
      </c>
      <c r="AK258" s="32">
        <v>-4278971.0778768696</v>
      </c>
      <c r="AL258" s="32">
        <v>-9959657.5392288156</v>
      </c>
      <c r="AM258" s="32">
        <v>-713510.517722663</v>
      </c>
      <c r="AN258" s="32">
        <v>-202292.96885887068</v>
      </c>
      <c r="AO258" s="32">
        <v>-1978311.2912866883</v>
      </c>
      <c r="AP258" s="32">
        <v>386665091.12044001</v>
      </c>
      <c r="AQ258" s="32">
        <v>73846531.957161605</v>
      </c>
      <c r="AR258" s="32">
        <v>-209958.87373913452</v>
      </c>
      <c r="AS258" s="32">
        <v>-3060795.8091807775</v>
      </c>
      <c r="AT258" s="32">
        <v>-2036640.31680784</v>
      </c>
      <c r="AU258" s="32">
        <v>-2278319.1538184881</v>
      </c>
      <c r="AV258" s="32">
        <v>-9967472.0551617742</v>
      </c>
      <c r="AW258" s="32">
        <v>-12422651.400004543</v>
      </c>
      <c r="AX258" s="32">
        <v>-7114664.2684708983</v>
      </c>
      <c r="AY258" s="32">
        <v>-7015481.7093523145</v>
      </c>
      <c r="AZ258" s="32">
        <v>-1523653.230425626</v>
      </c>
      <c r="BA258" s="32">
        <v>-1215204.7878556252</v>
      </c>
      <c r="BB258" s="32">
        <v>-2978101.8912481153</v>
      </c>
      <c r="BC258" s="32">
        <v>-5202360.4989336655</v>
      </c>
      <c r="BD258" s="32">
        <v>-3068007.3888599426</v>
      </c>
      <c r="BE258" s="32">
        <v>-9333382.1803143173</v>
      </c>
      <c r="BF258" s="32">
        <v>-2359370.3719532136</v>
      </c>
      <c r="BG258" s="32">
        <v>4650199.6313322745</v>
      </c>
      <c r="BH258" s="32">
        <v>-190518.20350784389</v>
      </c>
      <c r="BI258" s="32">
        <v>-758539.37841925304</v>
      </c>
      <c r="BJ258" s="32">
        <v>-1502279.1535301115</v>
      </c>
      <c r="BK258" s="32">
        <v>983077.93494989723</v>
      </c>
      <c r="BL258" s="32">
        <v>-1251964.9269770244</v>
      </c>
      <c r="BM258" s="32">
        <v>496601059.67541361</v>
      </c>
      <c r="BN258" s="32">
        <v>-4995292.193071546</v>
      </c>
      <c r="BO258" s="32">
        <v>-6869419.5288143661</v>
      </c>
      <c r="BP258" s="32">
        <v>-230954.26929843705</v>
      </c>
      <c r="BQ258" s="32">
        <v>-2781237.176586356</v>
      </c>
      <c r="BR258" s="32">
        <v>-4043140.0567715913</v>
      </c>
      <c r="BS258" s="32">
        <v>-14089651.408300653</v>
      </c>
      <c r="BT258" s="39"/>
      <c r="BU258" s="39"/>
      <c r="BV258" s="39"/>
      <c r="BW258" s="39"/>
      <c r="BX258" s="32"/>
      <c r="BY258" s="32"/>
      <c r="BZ258" s="32"/>
      <c r="CA258" s="32"/>
      <c r="CB258" s="32"/>
    </row>
    <row r="259" spans="1:91" ht="12.75" customHeight="1" x14ac:dyDescent="0.3">
      <c r="A259" s="1"/>
      <c r="B259" s="1">
        <v>240</v>
      </c>
      <c r="C259" s="51" t="s">
        <v>210</v>
      </c>
      <c r="F259" s="60"/>
      <c r="G259" s="101">
        <f t="shared" ref="G259:N259" si="113">G258/G257</f>
        <v>8.4472925910286267E-2</v>
      </c>
      <c r="H259" s="60">
        <f t="shared" si="113"/>
        <v>6.6930576751805096E-2</v>
      </c>
      <c r="I259" s="60">
        <f t="shared" si="113"/>
        <v>6.2270281578444012E-2</v>
      </c>
      <c r="J259" s="60">
        <f t="shared" si="113"/>
        <v>0.11705256411616809</v>
      </c>
      <c r="K259" s="60">
        <f t="shared" si="113"/>
        <v>0.1321004710023706</v>
      </c>
      <c r="L259" s="60">
        <f t="shared" si="113"/>
        <v>0.13863188237606408</v>
      </c>
      <c r="M259" s="60">
        <f t="shared" si="113"/>
        <v>0.12698914356146648</v>
      </c>
      <c r="N259" s="60">
        <f t="shared" si="113"/>
        <v>0.11722874208571162</v>
      </c>
      <c r="O259" s="60"/>
      <c r="P259" s="30">
        <v>257</v>
      </c>
      <c r="Q259" s="6"/>
      <c r="R259" s="60">
        <v>-9.2679632666507278E-2</v>
      </c>
      <c r="S259" s="60">
        <v>0.85396969564228498</v>
      </c>
      <c r="T259" s="60">
        <v>-5.8002781508562362E-2</v>
      </c>
      <c r="U259" s="60">
        <v>-0.10034552518780837</v>
      </c>
      <c r="V259" s="60">
        <v>-9.5053515838348868E-2</v>
      </c>
      <c r="W259" s="60">
        <v>0.14091004668901064</v>
      </c>
      <c r="X259" s="60">
        <v>-0.17259340803371973</v>
      </c>
      <c r="Y259" s="60">
        <v>9.4353795786794342E-2</v>
      </c>
      <c r="Z259" s="60">
        <v>-0.49316266270823428</v>
      </c>
      <c r="AA259" s="60">
        <v>-0.31310928076951355</v>
      </c>
      <c r="AB259" s="60">
        <v>-3.9977868410828926E-2</v>
      </c>
      <c r="AC259" s="60">
        <v>-0.24259529130808355</v>
      </c>
      <c r="AD259" s="60">
        <v>-0.24306868144828728</v>
      </c>
      <c r="AE259" s="60">
        <v>-0.18020541825804431</v>
      </c>
      <c r="AF259" s="60">
        <v>-6.3166828227212132E-2</v>
      </c>
      <c r="AG259" s="60">
        <v>-0.27182396292046418</v>
      </c>
      <c r="AH259" s="60">
        <v>-2.0829981177149497E-2</v>
      </c>
      <c r="AI259" s="60">
        <v>-0.10607994665767095</v>
      </c>
      <c r="AJ259" s="60">
        <v>-6.6602428245652046E-2</v>
      </c>
      <c r="AK259" s="60">
        <v>-0.32790023277587987</v>
      </c>
      <c r="AL259" s="60">
        <v>-0.30287248669840267</v>
      </c>
      <c r="AM259" s="60">
        <v>-0.28472761163529614</v>
      </c>
      <c r="AN259" s="60">
        <v>-0.18495550042254047</v>
      </c>
      <c r="AO259" s="60">
        <v>-0.47053823146934221</v>
      </c>
      <c r="AP259" s="60">
        <v>0.24034738010300913</v>
      </c>
      <c r="AQ259" s="60">
        <v>0.27688629359971156</v>
      </c>
      <c r="AR259" s="60">
        <v>-8.3074964385788496E-3</v>
      </c>
      <c r="AS259" s="60">
        <v>-0.13937377761236333</v>
      </c>
      <c r="AT259" s="60">
        <v>-0.22046415799161895</v>
      </c>
      <c r="AU259" s="60">
        <v>-0.14887105758525029</v>
      </c>
      <c r="AV259" s="60">
        <v>-7.8319700680327911E-2</v>
      </c>
      <c r="AW259" s="60">
        <v>-0.2601508832534129</v>
      </c>
      <c r="AX259" s="60">
        <v>-0.16550301922722163</v>
      </c>
      <c r="AY259" s="60">
        <v>-0.11563504280113887</v>
      </c>
      <c r="AZ259" s="60">
        <v>-0.14359487872585736</v>
      </c>
      <c r="BA259" s="60">
        <v>-4.8233151110606401E-2</v>
      </c>
      <c r="BB259" s="60">
        <v>-0.37101542351258487</v>
      </c>
      <c r="BC259" s="60">
        <v>-7.2242504081718104E-2</v>
      </c>
      <c r="BD259" s="60">
        <v>-0.26354370855474496</v>
      </c>
      <c r="BE259" s="60">
        <v>-0.17187674564619279</v>
      </c>
      <c r="BF259" s="60">
        <v>-0.2313546915931223</v>
      </c>
      <c r="BG259" s="60">
        <v>0.1619420826200316</v>
      </c>
      <c r="BH259" s="60">
        <v>-5.5744941379550737E-2</v>
      </c>
      <c r="BI259" s="60">
        <v>-0.14594128410714879</v>
      </c>
      <c r="BJ259" s="60">
        <v>-0.35655510556787978</v>
      </c>
      <c r="BK259" s="60">
        <v>2.1139230807985174E-2</v>
      </c>
      <c r="BL259" s="60">
        <v>-0.16347506179106935</v>
      </c>
      <c r="BM259" s="60">
        <v>0.69724074241475098</v>
      </c>
      <c r="BN259" s="60">
        <v>-0.35883100369869403</v>
      </c>
      <c r="BO259" s="60">
        <v>-0.3221701015093491</v>
      </c>
      <c r="BP259" s="60">
        <v>-5.1338286788194215E-2</v>
      </c>
      <c r="BQ259" s="60">
        <v>-0.13584605965742122</v>
      </c>
      <c r="BR259" s="60">
        <v>-3.0461869761260973E-2</v>
      </c>
      <c r="BS259" s="60">
        <v>-0.14179978170255217</v>
      </c>
      <c r="BT259" s="39"/>
      <c r="BU259" s="39"/>
      <c r="BV259" s="39"/>
      <c r="BW259" s="39"/>
      <c r="BX259" s="32"/>
      <c r="BY259" s="32"/>
      <c r="BZ259" s="32"/>
      <c r="CA259" s="32"/>
      <c r="CB259" s="32"/>
    </row>
    <row r="260" spans="1:91" ht="12.75" customHeight="1" x14ac:dyDescent="0.3">
      <c r="B260" s="1">
        <v>241</v>
      </c>
      <c r="E260" s="1"/>
      <c r="O260" s="1"/>
      <c r="P260" s="30">
        <v>258</v>
      </c>
      <c r="Q260" s="6"/>
      <c r="BT260" s="39"/>
      <c r="BU260" s="39"/>
      <c r="BV260" s="39"/>
      <c r="BW260" s="39"/>
    </row>
    <row r="261" spans="1:91" ht="12.75" customHeight="1" x14ac:dyDescent="0.3">
      <c r="A261" s="55"/>
      <c r="B261" s="1">
        <v>242</v>
      </c>
      <c r="C261" s="102" t="s">
        <v>211</v>
      </c>
      <c r="D261" s="103"/>
      <c r="E261" s="103"/>
      <c r="F261" s="104"/>
      <c r="G261" s="105">
        <f t="shared" ref="G261:N261" si="114">LN(G256/G257)</f>
        <v>8.1094086390678624E-2</v>
      </c>
      <c r="H261" s="104">
        <f t="shared" si="114"/>
        <v>6.478590624017054E-2</v>
      </c>
      <c r="I261" s="104">
        <f t="shared" si="114"/>
        <v>6.0408392867411287E-2</v>
      </c>
      <c r="J261" s="104">
        <f t="shared" si="114"/>
        <v>0.11069357727544155</v>
      </c>
      <c r="K261" s="104">
        <f t="shared" si="114"/>
        <v>0.12407473114491986</v>
      </c>
      <c r="L261" s="104">
        <f t="shared" si="114"/>
        <v>0.12982743852702536</v>
      </c>
      <c r="M261" s="104">
        <f t="shared" si="114"/>
        <v>0.1195496019690642</v>
      </c>
      <c r="N261" s="104">
        <f t="shared" si="114"/>
        <v>0.11085128165171645</v>
      </c>
      <c r="O261" s="106"/>
      <c r="P261" s="30">
        <v>259</v>
      </c>
      <c r="Q261" s="6"/>
      <c r="R261" s="104">
        <v>-9.7259674768539639E-2</v>
      </c>
      <c r="S261" s="104">
        <v>0.61732912161756515</v>
      </c>
      <c r="T261" s="104">
        <v>-5.9752957179307967E-2</v>
      </c>
      <c r="U261" s="104">
        <v>-0.10574450624812007</v>
      </c>
      <c r="V261" s="104">
        <v>-9.9879470553704053E-2</v>
      </c>
      <c r="W261" s="104">
        <v>0.13182623051445916</v>
      </c>
      <c r="X261" s="104">
        <v>-0.18945905790138012</v>
      </c>
      <c r="Y261" s="104">
        <v>9.0164048232845392E-2</v>
      </c>
      <c r="Z261" s="104">
        <v>-0.6795651606131623</v>
      </c>
      <c r="AA261" s="104">
        <v>-0.37558006894618629</v>
      </c>
      <c r="AB261" s="104">
        <v>-4.0798941047268639E-2</v>
      </c>
      <c r="AC261" s="104">
        <v>-0.2778575466181134</v>
      </c>
      <c r="AD261" s="104">
        <v>-0.27848275812613738</v>
      </c>
      <c r="AE261" s="104">
        <v>-0.19870148017751299</v>
      </c>
      <c r="AF261" s="104">
        <v>-6.5250057662014263E-2</v>
      </c>
      <c r="AG261" s="104">
        <v>-0.31721245084139099</v>
      </c>
      <c r="AH261" s="104">
        <v>-2.1049985725036618E-2</v>
      </c>
      <c r="AI261" s="104">
        <v>-0.11213893359892566</v>
      </c>
      <c r="AJ261" s="104">
        <v>-6.8924046975753994E-2</v>
      </c>
      <c r="AK261" s="104">
        <v>-0.39734848634741637</v>
      </c>
      <c r="AL261" s="104">
        <v>-0.36078693904083686</v>
      </c>
      <c r="AM261" s="104">
        <v>-0.33509184608817466</v>
      </c>
      <c r="AN261" s="104">
        <v>-0.20451256652329949</v>
      </c>
      <c r="AO261" s="104">
        <v>-0.6358943195112543</v>
      </c>
      <c r="AP261" s="104">
        <v>0.21539148562795593</v>
      </c>
      <c r="AQ261" s="104">
        <v>0.24442453126896047</v>
      </c>
      <c r="AR261" s="104">
        <v>-8.3421959983993616E-3</v>
      </c>
      <c r="AS261" s="104">
        <v>-0.15009498915148381</v>
      </c>
      <c r="AT261" s="104">
        <v>-0.24905661077374172</v>
      </c>
      <c r="AU261" s="104">
        <v>-0.16119164318532847</v>
      </c>
      <c r="AV261" s="104">
        <v>-8.1556862497951826E-2</v>
      </c>
      <c r="AW261" s="104">
        <v>-0.30130900986199172</v>
      </c>
      <c r="AX261" s="104">
        <v>-0.18092615389424785</v>
      </c>
      <c r="AY261" s="104">
        <v>-0.1228854540325546</v>
      </c>
      <c r="AZ261" s="104">
        <v>-0.15501174228198747</v>
      </c>
      <c r="BA261" s="104">
        <v>-4.9435180814085766E-2</v>
      </c>
      <c r="BB261" s="104">
        <v>-0.46364854327006783</v>
      </c>
      <c r="BC261" s="104">
        <v>-7.4984899399285307E-2</v>
      </c>
      <c r="BD261" s="104">
        <v>-0.30590539114702431</v>
      </c>
      <c r="BE261" s="104">
        <v>-0.18859327775989138</v>
      </c>
      <c r="BF261" s="104">
        <v>-0.26312565332149301</v>
      </c>
      <c r="BG261" s="104">
        <v>0.15009281434761984</v>
      </c>
      <c r="BH261" s="104">
        <v>-5.7358960114591698E-2</v>
      </c>
      <c r="BI261" s="104">
        <v>-0.15775533358411956</v>
      </c>
      <c r="BJ261" s="104">
        <v>-0.44091888975088706</v>
      </c>
      <c r="BK261" s="104">
        <v>2.0918896984288997E-2</v>
      </c>
      <c r="BL261" s="104">
        <v>-0.17849894643666661</v>
      </c>
      <c r="BM261" s="104">
        <v>0.52900383972296783</v>
      </c>
      <c r="BN261" s="104">
        <v>-0.44446221203381525</v>
      </c>
      <c r="BO261" s="104">
        <v>-0.3888589097011263</v>
      </c>
      <c r="BP261" s="104">
        <v>-5.2703010505501538E-2</v>
      </c>
      <c r="BQ261" s="104">
        <v>-0.14600435435597289</v>
      </c>
      <c r="BR261" s="104">
        <v>-3.0935475275262015E-2</v>
      </c>
      <c r="BS261" s="104">
        <v>-0.15291785205810809</v>
      </c>
      <c r="BT261" s="60"/>
      <c r="BU261" s="60"/>
      <c r="BV261" s="60"/>
      <c r="BW261" s="60"/>
      <c r="BX261" s="55"/>
      <c r="BY261" s="55"/>
      <c r="BZ261" s="55"/>
      <c r="CA261" s="55"/>
      <c r="CB261" s="55"/>
      <c r="CC261" s="55"/>
      <c r="CD261" s="55"/>
      <c r="CE261" s="55"/>
      <c r="CF261" s="55"/>
      <c r="CG261" s="55"/>
      <c r="CH261" s="55"/>
      <c r="CI261" s="55"/>
      <c r="CJ261" s="55"/>
      <c r="CK261" s="55"/>
      <c r="CL261" s="55"/>
      <c r="CM261" s="55"/>
    </row>
    <row r="262" spans="1:91" ht="12.75" hidden="1" customHeight="1" x14ac:dyDescent="0.3">
      <c r="A262" s="22"/>
      <c r="B262" s="1">
        <v>243</v>
      </c>
      <c r="D262" s="78">
        <v>186</v>
      </c>
      <c r="O262" s="1"/>
      <c r="P262" s="6">
        <v>260</v>
      </c>
      <c r="Q262" s="6">
        <v>0</v>
      </c>
      <c r="R262" s="107"/>
      <c r="S262" s="108"/>
      <c r="T262" s="108"/>
      <c r="U262" s="108"/>
      <c r="V262" s="108"/>
      <c r="W262" s="108"/>
      <c r="X262" s="109"/>
      <c r="Y262" s="108"/>
      <c r="Z262" s="108"/>
      <c r="AA262" s="108"/>
      <c r="AB262" s="108"/>
      <c r="AC262" s="108"/>
      <c r="AD262" s="108"/>
      <c r="AE262" s="108"/>
      <c r="AF262" s="108"/>
      <c r="AG262" s="108"/>
      <c r="AH262" s="108"/>
      <c r="AI262" s="108"/>
      <c r="AJ262" s="108"/>
      <c r="AK262" s="108"/>
      <c r="AL262" s="108"/>
      <c r="AM262" s="108"/>
      <c r="AN262" s="108"/>
      <c r="AO262" s="108"/>
      <c r="AP262" s="108"/>
      <c r="AQ262" s="108"/>
      <c r="AR262" s="108"/>
      <c r="AS262" s="108"/>
      <c r="AT262" s="108"/>
      <c r="AU262" s="108"/>
      <c r="AV262" s="108"/>
      <c r="AW262" s="108"/>
      <c r="AX262" s="108"/>
      <c r="AY262" s="108"/>
      <c r="AZ262" s="108"/>
      <c r="BA262" s="108"/>
      <c r="BB262" s="108"/>
      <c r="BC262" s="108"/>
      <c r="BD262" s="108"/>
      <c r="BE262" s="108"/>
      <c r="BF262" s="108"/>
      <c r="BG262" s="108"/>
      <c r="BH262" s="108"/>
      <c r="BI262" s="108"/>
      <c r="BJ262" s="108"/>
      <c r="BK262" s="108"/>
      <c r="BL262" s="108"/>
      <c r="BM262" s="108"/>
      <c r="BN262" s="108"/>
      <c r="BO262" s="108"/>
      <c r="BP262" s="108"/>
      <c r="BQ262" s="108"/>
      <c r="BR262" s="108"/>
      <c r="BS262" s="108"/>
      <c r="BT262" s="39"/>
      <c r="BU262" s="39"/>
      <c r="BV262" s="39"/>
      <c r="BW262" s="39"/>
      <c r="BX262" s="55"/>
      <c r="BY262" s="55"/>
    </row>
    <row r="263" spans="1:91" ht="12.75" hidden="1" customHeight="1" x14ac:dyDescent="0.3">
      <c r="B263" s="1">
        <v>244</v>
      </c>
      <c r="O263" s="1"/>
      <c r="P263" s="6">
        <v>261</v>
      </c>
      <c r="Q263" s="6">
        <v>0</v>
      </c>
      <c r="R263" s="110"/>
      <c r="S263" s="52"/>
      <c r="T263" s="52"/>
      <c r="U263" s="52"/>
      <c r="V263" s="52"/>
      <c r="W263" s="52"/>
      <c r="X263" s="111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112"/>
      <c r="AK263" s="112"/>
      <c r="AL263" s="112"/>
      <c r="AM263" s="112"/>
      <c r="AN263" s="112"/>
      <c r="AO263" s="112"/>
      <c r="AP263" s="112"/>
      <c r="AQ263" s="112"/>
      <c r="AR263" s="112"/>
      <c r="AS263" s="112"/>
      <c r="AT263" s="112"/>
      <c r="AU263" s="112"/>
      <c r="AV263" s="112"/>
      <c r="AW263" s="112"/>
      <c r="AX263" s="112"/>
      <c r="AY263" s="112"/>
      <c r="AZ263" s="112"/>
      <c r="BA263" s="112"/>
      <c r="BB263" s="112"/>
      <c r="BC263" s="112"/>
      <c r="BD263" s="112"/>
      <c r="BE263" s="112"/>
      <c r="BF263" s="112"/>
      <c r="BG263" s="112"/>
      <c r="BH263" s="112"/>
      <c r="BI263" s="112"/>
      <c r="BJ263" s="112"/>
      <c r="BK263" s="112"/>
      <c r="BL263" s="112"/>
      <c r="BM263" s="112"/>
      <c r="BN263" s="112"/>
      <c r="BO263" s="112"/>
      <c r="BP263" s="112"/>
      <c r="BQ263" s="112"/>
      <c r="BR263" s="112"/>
      <c r="BS263" s="112"/>
      <c r="BT263" s="39"/>
      <c r="BU263" s="39"/>
      <c r="BV263" s="39"/>
      <c r="BW263" s="39"/>
      <c r="BX263" s="55"/>
      <c r="BY263" s="55"/>
    </row>
    <row r="264" spans="1:91" ht="12.75" hidden="1" customHeight="1" x14ac:dyDescent="0.3">
      <c r="B264" s="1">
        <v>245</v>
      </c>
      <c r="O264" s="1"/>
      <c r="P264" s="6">
        <v>262</v>
      </c>
      <c r="Q264" s="6">
        <v>0</v>
      </c>
      <c r="R264" s="55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  <c r="AH264" s="113"/>
      <c r="AI264" s="113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</row>
    <row r="265" spans="1:91" ht="12.75" hidden="1" customHeight="1" x14ac:dyDescent="0.3">
      <c r="B265" s="1">
        <v>246</v>
      </c>
      <c r="C265" s="51" t="s">
        <v>212</v>
      </c>
      <c r="O265" s="1"/>
      <c r="P265" s="6">
        <v>263</v>
      </c>
      <c r="Q265" s="6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  <c r="AH265" s="113"/>
      <c r="AI265" s="113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</row>
    <row r="266" spans="1:91" ht="12.75" hidden="1" customHeight="1" x14ac:dyDescent="0.3">
      <c r="B266" s="1">
        <v>247</v>
      </c>
      <c r="E266" s="51" t="s">
        <v>213</v>
      </c>
      <c r="F266" s="55"/>
      <c r="G266" s="55"/>
      <c r="H266" s="55"/>
      <c r="I266" s="55"/>
      <c r="J266" s="55"/>
      <c r="K266" s="55"/>
      <c r="L266" s="55"/>
      <c r="M266" s="55"/>
      <c r="N266" s="55"/>
      <c r="O266" s="60"/>
      <c r="P266" s="6">
        <v>264</v>
      </c>
      <c r="Q266" s="6"/>
      <c r="R266" s="60">
        <v>-9.0756938878942414E-2</v>
      </c>
      <c r="S266" s="113">
        <v>0.61058609815218623</v>
      </c>
      <c r="T266" s="113">
        <v>-1.9368626237443336E-2</v>
      </c>
      <c r="U266" s="113">
        <v>-8.0257273861388659E-2</v>
      </c>
      <c r="V266" s="113">
        <v>-0.13514695948311675</v>
      </c>
      <c r="W266" s="113">
        <v>9.7021783071910922E-2</v>
      </c>
      <c r="X266" s="113">
        <v>-0.16562928231816076</v>
      </c>
      <c r="Y266" s="113">
        <v>5.5239601996190234E-2</v>
      </c>
      <c r="Z266" s="113">
        <v>-0.72756072024404317</v>
      </c>
      <c r="AA266" s="113">
        <v>-0.32394197633345218</v>
      </c>
      <c r="AB266" s="113">
        <v>-3.6385635410743591E-2</v>
      </c>
      <c r="AC266" s="113">
        <v>-0.26923419033017326</v>
      </c>
      <c r="AD266" s="113">
        <v>-0.26756326013888898</v>
      </c>
      <c r="AE266" s="113">
        <v>-0.1595648504793766</v>
      </c>
      <c r="AF266" s="113">
        <v>-6.5146641194770746E-2</v>
      </c>
      <c r="AG266" s="113">
        <v>-0.31560867903336498</v>
      </c>
      <c r="AH266" s="113">
        <v>-2.3507570966023791E-2</v>
      </c>
      <c r="AI266" s="113">
        <v>-0.11030749668883201</v>
      </c>
      <c r="AJ266" s="6">
        <v>-3.7585128549713395E-2</v>
      </c>
      <c r="AK266" s="6">
        <v>-0.38535403929622314</v>
      </c>
      <c r="AL266" s="6">
        <v>-0.37199743945966657</v>
      </c>
      <c r="AM266" s="6">
        <v>-0.33802616990873552</v>
      </c>
      <c r="AN266" s="6">
        <v>-0.14818939914385798</v>
      </c>
      <c r="AO266" s="6">
        <v>-0.71018918084406468</v>
      </c>
      <c r="AP266" s="6">
        <v>0.20290114104211893</v>
      </c>
      <c r="AQ266" s="6">
        <v>0.23096127330827895</v>
      </c>
      <c r="AR266" s="6">
        <v>-6.2351019974864468E-2</v>
      </c>
      <c r="AS266" s="6">
        <v>-0.10910210689776884</v>
      </c>
      <c r="AT266" s="6">
        <v>-0.3104789892253294</v>
      </c>
      <c r="AU266" s="6">
        <v>-0.16794969513191729</v>
      </c>
      <c r="AV266" s="6">
        <v>-6.4803722680290748E-2</v>
      </c>
      <c r="AW266" s="6">
        <v>-0.28102190333874749</v>
      </c>
      <c r="AX266" s="6">
        <v>-0.17545072600516379</v>
      </c>
      <c r="AY266" s="6">
        <v>-0.1023727751891189</v>
      </c>
      <c r="AZ266" s="6">
        <v>-0.16178705708540764</v>
      </c>
      <c r="BA266" s="6">
        <v>-3.4908230640770227E-2</v>
      </c>
      <c r="BB266" s="6">
        <v>-0.45054771007008193</v>
      </c>
      <c r="BC266" s="6">
        <v>-6.5655469325948776E-2</v>
      </c>
      <c r="BD266" s="6">
        <v>-0.28359811861420248</v>
      </c>
      <c r="BE266" s="6">
        <v>-0.18877124261632003</v>
      </c>
      <c r="BF266" s="6">
        <v>-0.25639425957997525</v>
      </c>
      <c r="BG266" s="6">
        <v>-2.9777551596526106E-2</v>
      </c>
      <c r="BH266" s="6">
        <v>-8.3631143314061809E-2</v>
      </c>
      <c r="BI266" s="6">
        <v>-0.11306951714622093</v>
      </c>
      <c r="BJ266" s="6">
        <v>-0.41859810579451223</v>
      </c>
      <c r="BK266" s="6">
        <v>5.0221929625873039E-2</v>
      </c>
      <c r="BL266" s="6">
        <v>-0.15091012516373697</v>
      </c>
      <c r="BM266" s="6">
        <v>0.52752778872269857</v>
      </c>
      <c r="BN266" s="6">
        <v>-0.45806780347551374</v>
      </c>
      <c r="BO266" s="6">
        <v>-0.35700759942092775</v>
      </c>
      <c r="BP266" s="6">
        <v>-9.7955171553366707E-2</v>
      </c>
      <c r="BQ266" s="6">
        <v>-6.2395485927992725E-2</v>
      </c>
      <c r="BR266" s="6">
        <v>-1.2948692410426748E-2</v>
      </c>
      <c r="BS266" s="6">
        <v>-0.13935008995646347</v>
      </c>
    </row>
    <row r="267" spans="1:91" ht="12.75" hidden="1" customHeight="1" x14ac:dyDescent="0.3">
      <c r="B267" s="1">
        <v>248</v>
      </c>
      <c r="D267" s="51">
        <v>193</v>
      </c>
      <c r="E267" s="51" t="s">
        <v>214</v>
      </c>
      <c r="F267" s="55"/>
      <c r="G267" s="55"/>
      <c r="H267" s="55"/>
      <c r="I267" s="55"/>
      <c r="J267" s="55"/>
      <c r="K267" s="55"/>
      <c r="L267" s="55"/>
      <c r="M267" s="55"/>
      <c r="N267" s="55"/>
      <c r="O267" s="60"/>
      <c r="P267" s="6">
        <v>265</v>
      </c>
      <c r="Q267" s="6"/>
      <c r="R267" s="60">
        <v>-6.8662126347978747E-2</v>
      </c>
      <c r="S267" s="113">
        <v>0.63664585541814989</v>
      </c>
      <c r="T267" s="113">
        <v>-9.1402420276958905E-3</v>
      </c>
      <c r="U267" s="113">
        <v>-7.6456720304829279E-2</v>
      </c>
      <c r="V267" s="113">
        <v>-0.11723967091172523</v>
      </c>
      <c r="W267" s="113">
        <v>0.11842140821015779</v>
      </c>
      <c r="X267" s="113">
        <v>-0.16737611850458131</v>
      </c>
      <c r="Y267" s="113">
        <v>3.9897215801159541E-2</v>
      </c>
      <c r="Z267" s="113">
        <v>-0.6244146639224275</v>
      </c>
      <c r="AA267" s="113">
        <v>-0.49101877459470156</v>
      </c>
      <c r="AB267" s="113">
        <v>-2.9353017721054808E-2</v>
      </c>
      <c r="AC267" s="113">
        <v>-0.28732014700972269</v>
      </c>
      <c r="AD267" s="113">
        <v>-0.22441071207516392</v>
      </c>
      <c r="AE267" s="113">
        <v>-0.16510421087123689</v>
      </c>
      <c r="AF267" s="113">
        <v>-4.8073748939978025E-2</v>
      </c>
      <c r="AG267" s="113">
        <v>-0.31587010923778852</v>
      </c>
      <c r="AH267" s="113">
        <v>-3.4190536052036015E-2</v>
      </c>
      <c r="AI267" s="113">
        <v>-0.12830530577356622</v>
      </c>
      <c r="AJ267" s="6">
        <v>1.3795986202366295E-2</v>
      </c>
      <c r="AK267" s="6">
        <v>-0.38458739320093172</v>
      </c>
      <c r="AL267" s="6">
        <v>-0.35691211361235392</v>
      </c>
      <c r="AM267" s="6">
        <v>-0.30536068153256279</v>
      </c>
      <c r="AN267" s="6">
        <v>-0.16794100465195003</v>
      </c>
      <c r="AO267" s="6">
        <v>-0.65297368110128073</v>
      </c>
      <c r="AP267" s="6">
        <v>0.18094299849795439</v>
      </c>
      <c r="AQ267" s="6">
        <v>0.19533132034498665</v>
      </c>
      <c r="AR267" s="6">
        <v>-5.2172734945073136E-2</v>
      </c>
      <c r="AS267" s="6">
        <v>-0.1284934086436971</v>
      </c>
      <c r="AT267" s="6">
        <v>-0.26972097510524901</v>
      </c>
      <c r="AU267" s="6">
        <v>-0.19580267402366511</v>
      </c>
      <c r="AV267" s="6">
        <v>-5.6820077047134231E-2</v>
      </c>
      <c r="AW267" s="6">
        <v>-0.26770200137072869</v>
      </c>
      <c r="AX267" s="6">
        <v>-0.1763786327946418</v>
      </c>
      <c r="AY267" s="6">
        <v>-7.7966673461766042E-2</v>
      </c>
      <c r="AZ267" s="6">
        <v>-0.13081873942836905</v>
      </c>
      <c r="BA267" s="6">
        <v>-3.5944236761878946E-2</v>
      </c>
      <c r="BB267" s="6">
        <v>-0.45727483380177764</v>
      </c>
      <c r="BC267" s="6">
        <v>-6.4397388875578748E-2</v>
      </c>
      <c r="BD267" s="6">
        <v>-0.29604512304250763</v>
      </c>
      <c r="BE267" s="6">
        <v>-0.16773319702586817</v>
      </c>
      <c r="BF267" s="6">
        <v>-0.28770358575935362</v>
      </c>
      <c r="BG267" s="6">
        <v>1.7651043597591381E-2</v>
      </c>
      <c r="BH267" s="6">
        <v>-3.1265736257430211E-2</v>
      </c>
      <c r="BI267" s="6">
        <v>-0.15414724742574568</v>
      </c>
      <c r="BJ267" s="6">
        <v>-0.35078161018564735</v>
      </c>
      <c r="BK267" s="6">
        <v>-7.8364439388274986E-3</v>
      </c>
      <c r="BL267" s="6">
        <v>-9.8428840799558048E-2</v>
      </c>
      <c r="BM267" s="6">
        <v>0.53184993607575715</v>
      </c>
      <c r="BN267" s="6">
        <v>-0.5669509938017735</v>
      </c>
      <c r="BO267" s="6">
        <v>-0.32591050393681736</v>
      </c>
      <c r="BP267" s="6">
        <v>-4.03227588753097E-2</v>
      </c>
      <c r="BQ267" s="6">
        <v>-0.10253957999648468</v>
      </c>
      <c r="BR267" s="6">
        <v>-8.3584115782743607E-2</v>
      </c>
      <c r="BS267" s="6">
        <v>-0.11557495626651496</v>
      </c>
    </row>
    <row r="268" spans="1:91" ht="12.75" hidden="1" customHeight="1" x14ac:dyDescent="0.3">
      <c r="B268" s="1">
        <v>249</v>
      </c>
      <c r="D268" s="51">
        <v>192</v>
      </c>
      <c r="E268" s="51" t="s">
        <v>215</v>
      </c>
      <c r="F268" s="55"/>
      <c r="G268" s="55"/>
      <c r="H268" s="55"/>
      <c r="I268" s="55"/>
      <c r="J268" s="55"/>
      <c r="K268" s="55"/>
      <c r="L268" s="55"/>
      <c r="M268" s="55"/>
      <c r="N268" s="55"/>
      <c r="O268" s="60"/>
      <c r="P268" s="6">
        <v>266</v>
      </c>
      <c r="Q268" s="6"/>
      <c r="R268" s="60">
        <v>-4.4102078076602547E-2</v>
      </c>
      <c r="S268" s="113">
        <v>0.61917199742021156</v>
      </c>
      <c r="T268" s="113">
        <v>2.8047685050207927E-2</v>
      </c>
      <c r="U268" s="113">
        <v>-4.5441641854622634E-2</v>
      </c>
      <c r="V268" s="113">
        <v>-0.13012145082346863</v>
      </c>
      <c r="W268" s="113">
        <v>0.10988194852726137</v>
      </c>
      <c r="X268" s="113">
        <v>-0.11185159879780419</v>
      </c>
      <c r="Y268" s="113">
        <v>0.18853219261563978</v>
      </c>
      <c r="Z268" s="113">
        <v>-0.54748730468156581</v>
      </c>
      <c r="AA268" s="113">
        <v>-0.59012108829970589</v>
      </c>
      <c r="AB268" s="113">
        <v>-4.2521136308402062E-2</v>
      </c>
      <c r="AC268" s="113">
        <v>-0.25398302007146839</v>
      </c>
      <c r="AD268" s="113">
        <v>-0.15316822129751145</v>
      </c>
      <c r="AE268" s="113">
        <v>-9.7808232125186523E-2</v>
      </c>
      <c r="AF268" s="113">
        <v>-1.5187714077746148E-2</v>
      </c>
      <c r="AG268" s="113">
        <v>-0.23766048391453037</v>
      </c>
      <c r="AH268" s="113">
        <v>1.6390218011704445E-2</v>
      </c>
      <c r="AI268" s="113">
        <v>-0.11354513201969003</v>
      </c>
      <c r="AJ268" s="6">
        <v>3.0242139773718618E-2</v>
      </c>
      <c r="AK268" s="6">
        <v>-0.34539224029061172</v>
      </c>
      <c r="AL268" s="6">
        <v>-0.33801726669905835</v>
      </c>
      <c r="AM268" s="6">
        <v>-0.31638304316666244</v>
      </c>
      <c r="AN268" s="6">
        <v>-0.17953858606282372</v>
      </c>
      <c r="AO268" s="6">
        <v>-0.66364634974203562</v>
      </c>
      <c r="AP268" s="6">
        <v>0.16986920089750937</v>
      </c>
      <c r="AQ268" s="6">
        <v>0.19818062445872181</v>
      </c>
      <c r="AR268" s="6">
        <v>-6.820148094629308E-2</v>
      </c>
      <c r="AS268" s="6">
        <v>-6.8103932151016539E-2</v>
      </c>
      <c r="AT268" s="6">
        <v>-0.27179818183827964</v>
      </c>
      <c r="AU268" s="6">
        <v>-0.16857704241157284</v>
      </c>
      <c r="AV268" s="6">
        <v>-6.3072313185265474E-2</v>
      </c>
      <c r="AW268" s="6">
        <v>-0.23684973295436651</v>
      </c>
      <c r="AX268" s="6">
        <v>-0.15870631591477194</v>
      </c>
      <c r="AY268" s="6">
        <v>-2.8411802084296358E-2</v>
      </c>
      <c r="AZ268" s="6">
        <v>-0.1268567944138263</v>
      </c>
      <c r="BA268" s="6">
        <v>-2.2424918315503722E-2</v>
      </c>
      <c r="BB268" s="6">
        <v>-0.42083421619196193</v>
      </c>
      <c r="BC268" s="6">
        <v>-3.8255858758730582E-2</v>
      </c>
      <c r="BD268" s="6">
        <v>-0.28762271475198842</v>
      </c>
      <c r="BE268" s="6">
        <v>-0.1661709324078994</v>
      </c>
      <c r="BF268" s="6">
        <v>-0.24280239582567409</v>
      </c>
      <c r="BG268" s="6">
        <v>1.1004099635633324E-2</v>
      </c>
      <c r="BH268" s="6">
        <v>-2.4824445113850246E-2</v>
      </c>
      <c r="BI268" s="6">
        <v>-0.153911123606575</v>
      </c>
      <c r="BJ268" s="6">
        <v>-0.25849890503516093</v>
      </c>
      <c r="BK268" s="6">
        <v>4.8018103990591565E-3</v>
      </c>
      <c r="BL268" s="6">
        <v>-5.5167936282187538E-2</v>
      </c>
      <c r="BM268" s="6">
        <v>0.52863268155633625</v>
      </c>
      <c r="BN268" s="6">
        <v>-0.46635347670964911</v>
      </c>
      <c r="BO268" s="6">
        <v>-0.30331369179944884</v>
      </c>
      <c r="BP268" s="6">
        <v>2.8865725808569453E-2</v>
      </c>
      <c r="BQ268" s="6">
        <v>-0.11060315570304359</v>
      </c>
      <c r="BR268" s="6">
        <v>-0.10734388363826314</v>
      </c>
      <c r="BS268" s="6">
        <v>-0.11152644125748798</v>
      </c>
    </row>
    <row r="269" spans="1:91" ht="12.75" hidden="1" customHeight="1" x14ac:dyDescent="0.3">
      <c r="B269" s="1">
        <v>250</v>
      </c>
      <c r="E269" s="114" t="s">
        <v>216</v>
      </c>
      <c r="F269" s="115"/>
      <c r="G269" s="115"/>
      <c r="H269" s="115"/>
      <c r="I269" s="115"/>
      <c r="J269" s="115"/>
      <c r="K269" s="115"/>
      <c r="L269" s="115"/>
      <c r="M269" s="116"/>
      <c r="N269" s="60"/>
      <c r="O269" s="60"/>
      <c r="P269" s="6">
        <v>267</v>
      </c>
      <c r="Q269" s="6"/>
      <c r="R269" s="115">
        <v>-6.7840381101174574E-2</v>
      </c>
      <c r="S269" s="115">
        <v>0.62213465033018256</v>
      </c>
      <c r="T269" s="115">
        <v>-1.5372773831043296E-4</v>
      </c>
      <c r="U269" s="115">
        <v>-6.738521200694686E-2</v>
      </c>
      <c r="V269" s="115">
        <v>-0.12750269373943687</v>
      </c>
      <c r="W269" s="115">
        <v>0.1084417132697767</v>
      </c>
      <c r="X269" s="115">
        <v>-0.14828566654018208</v>
      </c>
      <c r="Y269" s="115">
        <v>9.4556336804329844E-2</v>
      </c>
      <c r="Z269" s="115">
        <v>-0.6331542296160122</v>
      </c>
      <c r="AA269" s="115">
        <v>-0.46836061307595317</v>
      </c>
      <c r="AB269" s="115">
        <v>-3.6086596480066825E-2</v>
      </c>
      <c r="AC269" s="115">
        <v>-0.27017911913712145</v>
      </c>
      <c r="AD269" s="115">
        <v>-0.2150473978371881</v>
      </c>
      <c r="AE269" s="115">
        <v>-0.14082576449193332</v>
      </c>
      <c r="AF269" s="115">
        <v>-4.2802701404164978E-2</v>
      </c>
      <c r="AG269" s="115">
        <v>-0.28971309072856127</v>
      </c>
      <c r="AH269" s="115">
        <v>-1.3769296335451786E-2</v>
      </c>
      <c r="AI269" s="115">
        <v>-0.11738597816069608</v>
      </c>
      <c r="AJ269" s="115">
        <v>2.150999142123839E-3</v>
      </c>
      <c r="AK269" s="115">
        <v>-0.37177789092925551</v>
      </c>
      <c r="AL269" s="115">
        <v>-0.3556422732570263</v>
      </c>
      <c r="AM269" s="115">
        <v>-0.31992329820265358</v>
      </c>
      <c r="AN269" s="115">
        <v>-0.1652229966195439</v>
      </c>
      <c r="AO269" s="115">
        <v>-0.67560307056246038</v>
      </c>
      <c r="AP269" s="115">
        <v>0.18457111347919422</v>
      </c>
      <c r="AQ269" s="115">
        <v>0.20815773937066248</v>
      </c>
      <c r="AR269" s="115">
        <v>-6.0908411955410226E-2</v>
      </c>
      <c r="AS269" s="115">
        <v>-0.10189981589749415</v>
      </c>
      <c r="AT269" s="115">
        <v>-0.28399938205628605</v>
      </c>
      <c r="AU269" s="115">
        <v>-0.17744313718905172</v>
      </c>
      <c r="AV269" s="115">
        <v>-6.1565370970896816E-2</v>
      </c>
      <c r="AW269" s="115">
        <v>-0.2618578792212809</v>
      </c>
      <c r="AX269" s="115">
        <v>-0.1701785582381925</v>
      </c>
      <c r="AY269" s="115">
        <v>-6.958375024506043E-2</v>
      </c>
      <c r="AZ269" s="115">
        <v>-0.13982086364253432</v>
      </c>
      <c r="BA269" s="115">
        <v>-3.1092461906050962E-2</v>
      </c>
      <c r="BB269" s="115">
        <v>-0.44288558668794048</v>
      </c>
      <c r="BC269" s="115">
        <v>-5.6102905653419376E-2</v>
      </c>
      <c r="BD269" s="115">
        <v>-0.28908865213623286</v>
      </c>
      <c r="BE269" s="115">
        <v>-0.17422512401669588</v>
      </c>
      <c r="BF269" s="115">
        <v>-0.26230008038833436</v>
      </c>
      <c r="BG269" s="115">
        <v>-3.7413612110046707E-4</v>
      </c>
      <c r="BH269" s="115">
        <v>-4.6573774895114085E-2</v>
      </c>
      <c r="BI269" s="115">
        <v>-0.14037596272618055</v>
      </c>
      <c r="BJ269" s="115">
        <v>-0.34262620700510688</v>
      </c>
      <c r="BK269" s="115">
        <v>1.5729098695368232E-2</v>
      </c>
      <c r="BL269" s="115">
        <v>-0.10150230074849419</v>
      </c>
      <c r="BM269" s="115">
        <v>0.52933680211826395</v>
      </c>
      <c r="BN269" s="115">
        <v>-0.49712409132897872</v>
      </c>
      <c r="BO269" s="115">
        <v>-0.32874393171906463</v>
      </c>
      <c r="BP269" s="115">
        <v>-3.6470734873368986E-2</v>
      </c>
      <c r="BQ269" s="115">
        <v>-9.1846073875840331E-2</v>
      </c>
      <c r="BR269" s="115">
        <v>-6.7958897277144506E-2</v>
      </c>
      <c r="BS269" s="115">
        <v>-0.12215049582682214</v>
      </c>
    </row>
    <row r="270" spans="1:91" ht="12.75" hidden="1" customHeight="1" x14ac:dyDescent="0.3">
      <c r="B270" s="1"/>
      <c r="O270" s="1"/>
      <c r="P270" s="6"/>
      <c r="Q270" s="6"/>
      <c r="R270" s="115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</row>
    <row r="271" spans="1:91" ht="12.75" hidden="1" customHeight="1" x14ac:dyDescent="0.3">
      <c r="B271" s="1">
        <v>252</v>
      </c>
      <c r="D271" s="51">
        <v>197</v>
      </c>
      <c r="O271" s="1"/>
      <c r="P271" s="6"/>
      <c r="Q271" s="6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</row>
    <row r="272" spans="1:91" ht="12.75" hidden="1" customHeight="1" x14ac:dyDescent="0.3">
      <c r="A272" s="22"/>
      <c r="B272" s="1">
        <v>253</v>
      </c>
      <c r="C272" s="22"/>
      <c r="D272" s="22"/>
      <c r="O272" s="1"/>
      <c r="P272" s="6"/>
      <c r="Q272" s="6"/>
      <c r="R272" s="60"/>
      <c r="S272" s="117"/>
      <c r="T272" s="117"/>
      <c r="U272" s="117"/>
      <c r="V272" s="117"/>
      <c r="W272" s="117"/>
      <c r="X272" s="117"/>
      <c r="Y272" s="117"/>
      <c r="Z272" s="117"/>
      <c r="AA272" s="117"/>
      <c r="AB272" s="117"/>
      <c r="AC272" s="117"/>
      <c r="AD272" s="117"/>
      <c r="AE272" s="117"/>
      <c r="AF272" s="117"/>
      <c r="AG272" s="117"/>
      <c r="AH272" s="117"/>
      <c r="AI272" s="117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</row>
    <row r="273" spans="1:91" ht="12.75" hidden="1" customHeight="1" x14ac:dyDescent="0.3">
      <c r="A273" s="118"/>
      <c r="B273" s="118"/>
      <c r="C273" s="118"/>
      <c r="D273" s="118"/>
      <c r="E273" s="107"/>
      <c r="F273" s="118"/>
      <c r="G273" s="118"/>
      <c r="H273" s="118"/>
      <c r="I273" s="118"/>
      <c r="J273" s="118"/>
      <c r="K273" s="118"/>
      <c r="L273" s="118"/>
      <c r="M273" s="118"/>
      <c r="N273" s="118"/>
      <c r="O273" s="107"/>
      <c r="P273" s="117"/>
      <c r="Q273" s="117"/>
      <c r="R273" s="119"/>
      <c r="S273" s="117"/>
      <c r="T273" s="117"/>
      <c r="U273" s="117"/>
      <c r="V273" s="117"/>
      <c r="W273" s="117"/>
      <c r="X273" s="117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  <c r="AT273" s="117"/>
      <c r="AU273" s="117"/>
      <c r="AV273" s="117"/>
      <c r="AW273" s="117"/>
      <c r="AX273" s="117"/>
      <c r="AY273" s="117"/>
      <c r="AZ273" s="117"/>
      <c r="BA273" s="117"/>
      <c r="BB273" s="117"/>
      <c r="BC273" s="117"/>
      <c r="BD273" s="117"/>
      <c r="BE273" s="117"/>
      <c r="BF273" s="117"/>
      <c r="BG273" s="117"/>
      <c r="BH273" s="117"/>
      <c r="BI273" s="117"/>
      <c r="BJ273" s="117"/>
      <c r="BK273" s="117"/>
      <c r="BL273" s="117"/>
      <c r="BM273" s="117"/>
      <c r="BN273" s="117"/>
      <c r="BO273" s="117"/>
      <c r="BP273" s="117"/>
      <c r="BQ273" s="117"/>
      <c r="BR273" s="117"/>
      <c r="BS273" s="117"/>
      <c r="BT273" s="118"/>
      <c r="BU273" s="118"/>
      <c r="BV273" s="118"/>
      <c r="BW273" s="118"/>
      <c r="BX273" s="118"/>
      <c r="BY273" s="118"/>
      <c r="BZ273" s="118"/>
      <c r="CA273" s="118"/>
      <c r="CB273" s="118"/>
      <c r="CC273" s="118"/>
      <c r="CD273" s="118"/>
      <c r="CE273" s="118"/>
      <c r="CF273" s="118"/>
      <c r="CG273" s="118"/>
      <c r="CH273" s="118"/>
      <c r="CI273" s="118"/>
      <c r="CJ273" s="118"/>
      <c r="CK273" s="118"/>
      <c r="CL273" s="118"/>
      <c r="CM273" s="118"/>
    </row>
    <row r="274" spans="1:91" ht="12.75" hidden="1" customHeight="1" x14ac:dyDescent="0.3">
      <c r="A274" s="120"/>
      <c r="B274" s="120"/>
      <c r="C274" s="120"/>
      <c r="D274" s="120"/>
      <c r="E274" s="121"/>
      <c r="G274" s="120"/>
      <c r="H274" s="120"/>
      <c r="I274" s="120"/>
      <c r="J274" s="120"/>
      <c r="K274" s="120"/>
      <c r="L274" s="120"/>
      <c r="M274" s="120"/>
      <c r="N274" s="120"/>
      <c r="O274" s="1"/>
      <c r="P274" s="6"/>
      <c r="Q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</row>
    <row r="275" spans="1:91" ht="12.75" customHeight="1" x14ac:dyDescent="0.3">
      <c r="E275" s="1"/>
      <c r="O275" s="1"/>
      <c r="R275" s="122"/>
      <c r="S275" s="122"/>
      <c r="T275" s="122"/>
      <c r="U275" s="122"/>
      <c r="V275" s="122"/>
      <c r="W275" s="122"/>
      <c r="X275" s="122"/>
      <c r="Y275" s="122"/>
      <c r="Z275" s="122"/>
      <c r="AA275" s="122"/>
      <c r="AB275" s="122"/>
      <c r="AC275" s="122"/>
      <c r="AD275" s="122"/>
      <c r="AE275" s="122"/>
      <c r="AF275" s="122"/>
      <c r="AG275" s="122"/>
      <c r="AH275" s="122"/>
      <c r="AI275" s="122"/>
      <c r="AJ275" s="122"/>
      <c r="AK275" s="122"/>
      <c r="AL275" s="122"/>
      <c r="AM275" s="122"/>
      <c r="AN275" s="122"/>
      <c r="AO275" s="122"/>
      <c r="AP275" s="122"/>
      <c r="AQ275" s="122"/>
      <c r="AR275" s="122"/>
      <c r="AS275" s="122"/>
      <c r="AT275" s="122"/>
      <c r="AU275" s="122"/>
      <c r="AV275" s="122"/>
      <c r="AW275" s="122"/>
      <c r="AX275" s="122"/>
      <c r="AY275" s="122"/>
      <c r="AZ275" s="122"/>
      <c r="BA275" s="122"/>
      <c r="BB275" s="122"/>
      <c r="BC275" s="122"/>
      <c r="BD275" s="122"/>
      <c r="BE275" s="122"/>
      <c r="BF275" s="122"/>
      <c r="BG275" s="122"/>
      <c r="BH275" s="122"/>
      <c r="BI275" s="122"/>
      <c r="BJ275" s="122"/>
      <c r="BK275" s="122"/>
      <c r="BL275" s="122"/>
      <c r="BM275" s="122"/>
      <c r="BN275" s="122"/>
      <c r="BO275" s="122"/>
      <c r="BP275" s="122"/>
      <c r="BQ275" s="122"/>
      <c r="BR275" s="55"/>
      <c r="BS275" s="55"/>
      <c r="BT275" s="55"/>
      <c r="BU275" s="55"/>
      <c r="BV275" s="55"/>
      <c r="BW275" s="55"/>
      <c r="BX275" s="55"/>
      <c r="BY275" s="55"/>
      <c r="BZ275" s="55"/>
      <c r="CA275" s="55"/>
      <c r="CB275" s="55"/>
      <c r="CC275" s="55"/>
      <c r="CD275" s="55"/>
      <c r="CE275" s="55"/>
      <c r="CF275" s="55"/>
      <c r="CG275" s="55"/>
      <c r="CH275" s="55"/>
      <c r="CI275" s="55"/>
      <c r="CJ275" s="55"/>
    </row>
    <row r="276" spans="1:91" ht="12.75" customHeight="1" x14ac:dyDescent="0.3">
      <c r="E276" s="1"/>
      <c r="G276" s="80"/>
      <c r="O276" s="1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  <c r="AE276" s="55"/>
      <c r="AF276" s="55"/>
      <c r="AG276" s="55"/>
      <c r="AH276" s="55"/>
      <c r="AI276" s="55"/>
      <c r="AJ276" s="55"/>
      <c r="AK276" s="55"/>
      <c r="AL276" s="55"/>
      <c r="AM276" s="55"/>
      <c r="AN276" s="55"/>
      <c r="AO276" s="55"/>
      <c r="AP276" s="55"/>
      <c r="AQ276" s="55"/>
      <c r="AR276" s="55"/>
      <c r="AS276" s="55"/>
      <c r="AT276" s="55"/>
      <c r="AU276" s="55"/>
      <c r="AV276" s="55"/>
      <c r="AW276" s="55"/>
      <c r="AX276" s="55"/>
      <c r="AY276" s="55"/>
      <c r="AZ276" s="55"/>
      <c r="BA276" s="55"/>
      <c r="BB276" s="55"/>
      <c r="BC276" s="55"/>
      <c r="BD276" s="55"/>
      <c r="BE276" s="55"/>
      <c r="BF276" s="55"/>
      <c r="BG276" s="55"/>
      <c r="BH276" s="55"/>
      <c r="BI276" s="55"/>
      <c r="BJ276" s="55"/>
      <c r="BK276" s="55"/>
      <c r="BL276" s="55"/>
      <c r="BM276" s="55"/>
      <c r="BN276" s="55"/>
      <c r="BO276" s="55"/>
      <c r="BP276" s="55"/>
      <c r="BQ276" s="55"/>
      <c r="BR276" s="55"/>
      <c r="BS276" s="55"/>
      <c r="BU276" s="55"/>
      <c r="BV276" s="55"/>
      <c r="BW276" s="55"/>
      <c r="CB276" s="55"/>
      <c r="CH276" s="55"/>
      <c r="CK276" s="55"/>
      <c r="CM276" s="55"/>
    </row>
    <row r="277" spans="1:91" ht="12.75" customHeight="1" x14ac:dyDescent="0.3">
      <c r="E277" s="1"/>
      <c r="G277" s="80"/>
      <c r="O277" s="1"/>
    </row>
    <row r="278" spans="1:91" ht="12.75" customHeight="1" x14ac:dyDescent="0.3">
      <c r="E278" s="1"/>
      <c r="O278" s="1"/>
    </row>
    <row r="279" spans="1:91" ht="12.75" customHeight="1" x14ac:dyDescent="0.3">
      <c r="E279" s="1"/>
      <c r="O279" s="1"/>
    </row>
    <row r="280" spans="1:91" ht="12.75" customHeight="1" x14ac:dyDescent="0.3">
      <c r="E280" s="1"/>
      <c r="O280" s="1"/>
    </row>
    <row r="281" spans="1:91" ht="12.75" customHeight="1" x14ac:dyDescent="0.3">
      <c r="E281" s="1"/>
      <c r="O281" s="1"/>
    </row>
    <row r="282" spans="1:91" ht="12.75" customHeight="1" x14ac:dyDescent="0.3">
      <c r="E282" s="1"/>
      <c r="O282" s="1"/>
    </row>
    <row r="283" spans="1:91" ht="12.75" customHeight="1" x14ac:dyDescent="0.3">
      <c r="E283" s="1"/>
      <c r="O283" s="1"/>
    </row>
    <row r="284" spans="1:91" ht="12.75" customHeight="1" x14ac:dyDescent="0.3">
      <c r="E284" s="1"/>
      <c r="O284" s="1"/>
    </row>
    <row r="285" spans="1:91" ht="12.75" customHeight="1" x14ac:dyDescent="0.3">
      <c r="E285" s="1"/>
      <c r="O285" s="1"/>
    </row>
    <row r="286" spans="1:91" ht="12.75" customHeight="1" x14ac:dyDescent="0.3">
      <c r="E286" s="1"/>
      <c r="O286" s="1"/>
    </row>
    <row r="287" spans="1:91" ht="12.75" customHeight="1" x14ac:dyDescent="0.3">
      <c r="E287" s="1"/>
      <c r="O287" s="1"/>
    </row>
    <row r="288" spans="1:91" ht="12.75" customHeight="1" x14ac:dyDescent="0.3">
      <c r="E288" s="1"/>
      <c r="O288" s="1"/>
    </row>
    <row r="289" spans="5:15" ht="12.75" customHeight="1" x14ac:dyDescent="0.3">
      <c r="E289" s="1"/>
      <c r="O289" s="1"/>
    </row>
    <row r="290" spans="5:15" ht="12.75" customHeight="1" x14ac:dyDescent="0.3">
      <c r="E290" s="1"/>
      <c r="O290" s="1"/>
    </row>
    <row r="291" spans="5:15" ht="12.75" customHeight="1" x14ac:dyDescent="0.3">
      <c r="E291" s="1"/>
      <c r="O291" s="1"/>
    </row>
    <row r="292" spans="5:15" ht="12.75" customHeight="1" x14ac:dyDescent="0.3">
      <c r="E292" s="1"/>
      <c r="O292" s="1"/>
    </row>
    <row r="293" spans="5:15" ht="12.75" customHeight="1" x14ac:dyDescent="0.3">
      <c r="E293" s="1"/>
      <c r="O293" s="1"/>
    </row>
    <row r="294" spans="5:15" ht="12.75" customHeight="1" x14ac:dyDescent="0.3">
      <c r="E294" s="1"/>
      <c r="O294" s="1"/>
    </row>
    <row r="295" spans="5:15" ht="12.75" customHeight="1" x14ac:dyDescent="0.3">
      <c r="E295" s="1"/>
      <c r="O295" s="1"/>
    </row>
    <row r="296" spans="5:15" ht="12.75" customHeight="1" x14ac:dyDescent="0.3">
      <c r="E296" s="1"/>
      <c r="O296" s="1"/>
    </row>
    <row r="297" spans="5:15" ht="12.75" customHeight="1" x14ac:dyDescent="0.3">
      <c r="E297" s="1"/>
      <c r="O297" s="1"/>
    </row>
    <row r="298" spans="5:15" ht="12.75" customHeight="1" x14ac:dyDescent="0.3">
      <c r="E298" s="1"/>
      <c r="O298" s="1"/>
    </row>
    <row r="299" spans="5:15" ht="12.75" customHeight="1" x14ac:dyDescent="0.3">
      <c r="E299" s="1"/>
      <c r="O299" s="1"/>
    </row>
    <row r="300" spans="5:15" ht="12.75" customHeight="1" x14ac:dyDescent="0.3">
      <c r="E300" s="1"/>
      <c r="O300" s="1"/>
    </row>
    <row r="301" spans="5:15" ht="12.75" customHeight="1" x14ac:dyDescent="0.3">
      <c r="E301" s="1"/>
      <c r="O301" s="1"/>
    </row>
    <row r="302" spans="5:15" ht="12.75" customHeight="1" x14ac:dyDescent="0.3">
      <c r="E302" s="1"/>
      <c r="O302" s="1"/>
    </row>
    <row r="303" spans="5:15" ht="12.75" customHeight="1" x14ac:dyDescent="0.3">
      <c r="E303" s="1"/>
      <c r="O303" s="1"/>
    </row>
    <row r="304" spans="5:15" ht="12.75" customHeight="1" x14ac:dyDescent="0.3">
      <c r="E304" s="1"/>
      <c r="O304" s="1"/>
    </row>
    <row r="305" spans="5:15" ht="12.75" customHeight="1" x14ac:dyDescent="0.3">
      <c r="E305" s="1"/>
      <c r="O305" s="1"/>
    </row>
    <row r="306" spans="5:15" ht="12.75" customHeight="1" x14ac:dyDescent="0.3">
      <c r="E306" s="1"/>
      <c r="O306" s="1"/>
    </row>
    <row r="307" spans="5:15" ht="12.75" customHeight="1" x14ac:dyDescent="0.3">
      <c r="E307" s="1"/>
      <c r="O307" s="1"/>
    </row>
    <row r="308" spans="5:15" ht="12.75" customHeight="1" x14ac:dyDescent="0.3">
      <c r="E308" s="1"/>
      <c r="O308" s="1"/>
    </row>
    <row r="309" spans="5:15" ht="12.75" customHeight="1" x14ac:dyDescent="0.3">
      <c r="E309" s="1"/>
      <c r="O309" s="1"/>
    </row>
    <row r="310" spans="5:15" ht="12.75" customHeight="1" x14ac:dyDescent="0.3">
      <c r="E310" s="1"/>
      <c r="O310" s="1"/>
    </row>
    <row r="311" spans="5:15" ht="12.75" customHeight="1" x14ac:dyDescent="0.3">
      <c r="E311" s="1"/>
      <c r="O311" s="1"/>
    </row>
    <row r="312" spans="5:15" ht="12.75" customHeight="1" x14ac:dyDescent="0.3">
      <c r="E312" s="1"/>
      <c r="O312" s="1"/>
    </row>
    <row r="313" spans="5:15" ht="12.75" customHeight="1" x14ac:dyDescent="0.3">
      <c r="E313" s="1"/>
      <c r="O313" s="1"/>
    </row>
    <row r="314" spans="5:15" ht="12.75" customHeight="1" x14ac:dyDescent="0.3">
      <c r="E314" s="1"/>
      <c r="O314" s="1"/>
    </row>
    <row r="315" spans="5:15" ht="12.75" customHeight="1" x14ac:dyDescent="0.3">
      <c r="E315" s="1"/>
      <c r="O315" s="1"/>
    </row>
    <row r="316" spans="5:15" ht="12.75" customHeight="1" x14ac:dyDescent="0.3">
      <c r="E316" s="1"/>
      <c r="O316" s="1"/>
    </row>
    <row r="317" spans="5:15" ht="12.75" customHeight="1" x14ac:dyDescent="0.3">
      <c r="E317" s="1"/>
      <c r="O317" s="1"/>
    </row>
    <row r="318" spans="5:15" ht="12.75" customHeight="1" x14ac:dyDescent="0.3">
      <c r="E318" s="1"/>
      <c r="O318" s="1"/>
    </row>
    <row r="319" spans="5:15" ht="12.75" customHeight="1" x14ac:dyDescent="0.3">
      <c r="E319" s="1"/>
      <c r="O319" s="1"/>
    </row>
    <row r="320" spans="5:15" ht="12.75" customHeight="1" x14ac:dyDescent="0.3">
      <c r="E320" s="1"/>
      <c r="O320" s="1"/>
    </row>
    <row r="321" spans="5:15" ht="12.75" customHeight="1" x14ac:dyDescent="0.3">
      <c r="E321" s="1"/>
      <c r="O321" s="1"/>
    </row>
    <row r="322" spans="5:15" ht="12.75" customHeight="1" x14ac:dyDescent="0.3">
      <c r="E322" s="1"/>
      <c r="O322" s="1"/>
    </row>
    <row r="323" spans="5:15" ht="12.75" customHeight="1" x14ac:dyDescent="0.3">
      <c r="E323" s="1"/>
      <c r="O323" s="1"/>
    </row>
    <row r="324" spans="5:15" ht="12.75" customHeight="1" x14ac:dyDescent="0.3">
      <c r="E324" s="1"/>
      <c r="O324" s="1"/>
    </row>
    <row r="325" spans="5:15" ht="12.75" customHeight="1" x14ac:dyDescent="0.3">
      <c r="E325" s="1"/>
      <c r="O325" s="1"/>
    </row>
    <row r="326" spans="5:15" ht="12.75" customHeight="1" x14ac:dyDescent="0.3">
      <c r="E326" s="1"/>
      <c r="O326" s="1"/>
    </row>
    <row r="327" spans="5:15" ht="12.75" customHeight="1" x14ac:dyDescent="0.3">
      <c r="E327" s="1"/>
      <c r="O327" s="1"/>
    </row>
    <row r="328" spans="5:15" ht="12.75" customHeight="1" x14ac:dyDescent="0.3">
      <c r="E328" s="1"/>
      <c r="O328" s="1"/>
    </row>
    <row r="329" spans="5:15" ht="12.75" customHeight="1" x14ac:dyDescent="0.3">
      <c r="E329" s="1"/>
      <c r="O329" s="1"/>
    </row>
    <row r="330" spans="5:15" ht="12.75" customHeight="1" x14ac:dyDescent="0.3">
      <c r="E330" s="1"/>
      <c r="O330" s="1"/>
    </row>
    <row r="331" spans="5:15" ht="12.75" customHeight="1" x14ac:dyDescent="0.3">
      <c r="E331" s="1"/>
      <c r="O331" s="1"/>
    </row>
    <row r="332" spans="5:15" ht="12.75" customHeight="1" x14ac:dyDescent="0.3">
      <c r="E332" s="1"/>
      <c r="O332" s="1"/>
    </row>
    <row r="333" spans="5:15" ht="12.75" customHeight="1" x14ac:dyDescent="0.3">
      <c r="E333" s="1"/>
      <c r="O333" s="1"/>
    </row>
    <row r="334" spans="5:15" ht="12.75" customHeight="1" x14ac:dyDescent="0.3">
      <c r="E334" s="1"/>
      <c r="O334" s="1"/>
    </row>
    <row r="335" spans="5:15" ht="12.75" customHeight="1" x14ac:dyDescent="0.3">
      <c r="E335" s="1"/>
      <c r="O335" s="1"/>
    </row>
    <row r="336" spans="5:15" ht="12.75" customHeight="1" x14ac:dyDescent="0.3">
      <c r="E336" s="1"/>
      <c r="O336" s="1"/>
    </row>
    <row r="337" spans="5:15" ht="12.75" customHeight="1" x14ac:dyDescent="0.3">
      <c r="E337" s="1"/>
      <c r="O337" s="1"/>
    </row>
    <row r="338" spans="5:15" ht="12.75" customHeight="1" x14ac:dyDescent="0.3">
      <c r="E338" s="1"/>
      <c r="O338" s="1"/>
    </row>
    <row r="339" spans="5:15" ht="12.75" customHeight="1" x14ac:dyDescent="0.3">
      <c r="E339" s="1"/>
      <c r="O339" s="1"/>
    </row>
    <row r="340" spans="5:15" ht="12.75" customHeight="1" x14ac:dyDescent="0.3">
      <c r="E340" s="1"/>
      <c r="O340" s="1"/>
    </row>
    <row r="341" spans="5:15" ht="12.75" customHeight="1" x14ac:dyDescent="0.3">
      <c r="E341" s="1"/>
      <c r="O341" s="1"/>
    </row>
    <row r="342" spans="5:15" ht="12.75" customHeight="1" x14ac:dyDescent="0.3">
      <c r="E342" s="1"/>
      <c r="O342" s="1"/>
    </row>
    <row r="343" spans="5:15" ht="12.75" customHeight="1" x14ac:dyDescent="0.3">
      <c r="E343" s="1"/>
      <c r="O343" s="1"/>
    </row>
    <row r="344" spans="5:15" ht="12.75" customHeight="1" x14ac:dyDescent="0.3">
      <c r="E344" s="1"/>
      <c r="O344" s="1"/>
    </row>
    <row r="345" spans="5:15" ht="12.75" customHeight="1" x14ac:dyDescent="0.3">
      <c r="E345" s="1"/>
      <c r="O345" s="1"/>
    </row>
    <row r="346" spans="5:15" ht="12.75" customHeight="1" x14ac:dyDescent="0.3">
      <c r="E346" s="1"/>
      <c r="O346" s="1"/>
    </row>
    <row r="347" spans="5:15" ht="12.75" customHeight="1" x14ac:dyDescent="0.3">
      <c r="E347" s="1"/>
      <c r="O347" s="1"/>
    </row>
    <row r="348" spans="5:15" ht="12.75" customHeight="1" x14ac:dyDescent="0.3">
      <c r="E348" s="1"/>
      <c r="O348" s="1"/>
    </row>
    <row r="349" spans="5:15" ht="12.75" customHeight="1" x14ac:dyDescent="0.3">
      <c r="E349" s="1"/>
      <c r="O349" s="1"/>
    </row>
    <row r="350" spans="5:15" ht="12.75" customHeight="1" x14ac:dyDescent="0.3">
      <c r="E350" s="1"/>
      <c r="O350" s="1"/>
    </row>
    <row r="351" spans="5:15" ht="12.75" customHeight="1" x14ac:dyDescent="0.3">
      <c r="E351" s="1"/>
      <c r="O351" s="1"/>
    </row>
    <row r="352" spans="5:15" ht="12.75" customHeight="1" x14ac:dyDescent="0.3">
      <c r="E352" s="1"/>
      <c r="O352" s="1"/>
    </row>
    <row r="353" spans="5:15" ht="12.75" customHeight="1" x14ac:dyDescent="0.3">
      <c r="E353" s="1"/>
      <c r="O353" s="1"/>
    </row>
    <row r="354" spans="5:15" ht="12.75" customHeight="1" x14ac:dyDescent="0.3">
      <c r="E354" s="1"/>
      <c r="O354" s="1"/>
    </row>
    <row r="355" spans="5:15" ht="12.75" customHeight="1" x14ac:dyDescent="0.3">
      <c r="E355" s="1"/>
      <c r="O355" s="1"/>
    </row>
    <row r="356" spans="5:15" ht="12.75" customHeight="1" x14ac:dyDescent="0.3">
      <c r="E356" s="1"/>
      <c r="O356" s="1"/>
    </row>
    <row r="357" spans="5:15" ht="12.75" customHeight="1" x14ac:dyDescent="0.3">
      <c r="E357" s="1"/>
      <c r="O357" s="1"/>
    </row>
    <row r="358" spans="5:15" ht="12.75" customHeight="1" x14ac:dyDescent="0.3">
      <c r="E358" s="1"/>
      <c r="O358" s="1"/>
    </row>
    <row r="359" spans="5:15" ht="12.75" customHeight="1" x14ac:dyDescent="0.3">
      <c r="E359" s="1"/>
      <c r="O359" s="1"/>
    </row>
    <row r="360" spans="5:15" ht="12.75" customHeight="1" x14ac:dyDescent="0.3">
      <c r="E360" s="1"/>
      <c r="O360" s="1"/>
    </row>
    <row r="361" spans="5:15" ht="12.75" customHeight="1" x14ac:dyDescent="0.3">
      <c r="E361" s="1"/>
      <c r="O361" s="1"/>
    </row>
    <row r="362" spans="5:15" ht="12.75" customHeight="1" x14ac:dyDescent="0.3">
      <c r="E362" s="1"/>
      <c r="O362" s="1"/>
    </row>
    <row r="363" spans="5:15" ht="12.75" customHeight="1" x14ac:dyDescent="0.3">
      <c r="E363" s="1"/>
      <c r="O363" s="1"/>
    </row>
    <row r="364" spans="5:15" ht="12.75" customHeight="1" x14ac:dyDescent="0.3">
      <c r="E364" s="1"/>
      <c r="O364" s="1"/>
    </row>
    <row r="365" spans="5:15" ht="12.75" customHeight="1" x14ac:dyDescent="0.3">
      <c r="E365" s="1"/>
      <c r="O365" s="1"/>
    </row>
    <row r="366" spans="5:15" ht="12.75" customHeight="1" x14ac:dyDescent="0.3">
      <c r="E366" s="1"/>
      <c r="O366" s="1"/>
    </row>
    <row r="367" spans="5:15" ht="12.75" customHeight="1" x14ac:dyDescent="0.3">
      <c r="E367" s="1"/>
      <c r="O367" s="1"/>
    </row>
    <row r="368" spans="5:15" ht="12.75" customHeight="1" x14ac:dyDescent="0.3">
      <c r="E368" s="1"/>
      <c r="O368" s="1"/>
    </row>
    <row r="369" spans="5:15" ht="12.75" customHeight="1" x14ac:dyDescent="0.3">
      <c r="E369" s="1"/>
      <c r="O369" s="1"/>
    </row>
    <row r="370" spans="5:15" ht="12.75" customHeight="1" x14ac:dyDescent="0.3">
      <c r="E370" s="1"/>
      <c r="O370" s="1"/>
    </row>
    <row r="371" spans="5:15" ht="12.75" customHeight="1" x14ac:dyDescent="0.3">
      <c r="E371" s="1"/>
      <c r="O371" s="1"/>
    </row>
    <row r="372" spans="5:15" ht="12.75" customHeight="1" x14ac:dyDescent="0.3">
      <c r="E372" s="1"/>
      <c r="O372" s="1"/>
    </row>
    <row r="373" spans="5:15" ht="12.75" customHeight="1" x14ac:dyDescent="0.3">
      <c r="E373" s="1"/>
      <c r="O373" s="1"/>
    </row>
    <row r="374" spans="5:15" ht="12.75" customHeight="1" x14ac:dyDescent="0.3">
      <c r="E374" s="1"/>
      <c r="O374" s="1"/>
    </row>
    <row r="375" spans="5:15" ht="12.75" customHeight="1" x14ac:dyDescent="0.3">
      <c r="E375" s="1"/>
      <c r="O375" s="1"/>
    </row>
    <row r="376" spans="5:15" ht="12.75" customHeight="1" x14ac:dyDescent="0.3">
      <c r="E376" s="1"/>
      <c r="O376" s="1"/>
    </row>
    <row r="377" spans="5:15" ht="12.75" customHeight="1" x14ac:dyDescent="0.3">
      <c r="E377" s="1"/>
      <c r="O377" s="1"/>
    </row>
    <row r="378" spans="5:15" ht="12.75" customHeight="1" x14ac:dyDescent="0.3">
      <c r="E378" s="1"/>
      <c r="O378" s="1"/>
    </row>
    <row r="379" spans="5:15" ht="12.75" customHeight="1" x14ac:dyDescent="0.3">
      <c r="E379" s="1"/>
      <c r="O379" s="1"/>
    </row>
    <row r="380" spans="5:15" ht="12.75" customHeight="1" x14ac:dyDescent="0.3">
      <c r="E380" s="1"/>
      <c r="O380" s="1"/>
    </row>
    <row r="381" spans="5:15" ht="12.75" customHeight="1" x14ac:dyDescent="0.3">
      <c r="E381" s="1"/>
      <c r="O381" s="1"/>
    </row>
    <row r="382" spans="5:15" ht="12.75" customHeight="1" x14ac:dyDescent="0.3">
      <c r="E382" s="1"/>
      <c r="O382" s="1"/>
    </row>
    <row r="383" spans="5:15" ht="12.75" customHeight="1" x14ac:dyDescent="0.3">
      <c r="E383" s="1"/>
      <c r="O383" s="1"/>
    </row>
    <row r="384" spans="5:15" ht="12.75" customHeight="1" x14ac:dyDescent="0.3">
      <c r="E384" s="1"/>
      <c r="O384" s="1"/>
    </row>
    <row r="385" spans="5:15" ht="12.75" customHeight="1" x14ac:dyDescent="0.3">
      <c r="E385" s="1"/>
      <c r="O385" s="1"/>
    </row>
    <row r="386" spans="5:15" ht="12.75" customHeight="1" x14ac:dyDescent="0.3">
      <c r="E386" s="1"/>
      <c r="O386" s="1"/>
    </row>
    <row r="387" spans="5:15" ht="12.75" customHeight="1" x14ac:dyDescent="0.3">
      <c r="E387" s="1"/>
      <c r="O387" s="1"/>
    </row>
    <row r="388" spans="5:15" ht="12.75" customHeight="1" x14ac:dyDescent="0.3">
      <c r="E388" s="1"/>
      <c r="O388" s="1"/>
    </row>
    <row r="389" spans="5:15" ht="12.75" customHeight="1" x14ac:dyDescent="0.3">
      <c r="E389" s="1"/>
      <c r="O389" s="1"/>
    </row>
    <row r="390" spans="5:15" ht="12.75" customHeight="1" x14ac:dyDescent="0.3">
      <c r="E390" s="1"/>
      <c r="O390" s="1"/>
    </row>
    <row r="391" spans="5:15" ht="12.75" customHeight="1" x14ac:dyDescent="0.3">
      <c r="E391" s="1"/>
      <c r="O391" s="1"/>
    </row>
    <row r="392" spans="5:15" ht="12.75" customHeight="1" x14ac:dyDescent="0.3">
      <c r="E392" s="1"/>
      <c r="O392" s="1"/>
    </row>
    <row r="393" spans="5:15" ht="12.75" customHeight="1" x14ac:dyDescent="0.3">
      <c r="E393" s="1"/>
      <c r="O393" s="1"/>
    </row>
    <row r="394" spans="5:15" ht="12.75" customHeight="1" x14ac:dyDescent="0.3">
      <c r="E394" s="1"/>
      <c r="O394" s="1"/>
    </row>
    <row r="395" spans="5:15" ht="12.75" customHeight="1" x14ac:dyDescent="0.3">
      <c r="E395" s="1"/>
      <c r="O395" s="1"/>
    </row>
    <row r="396" spans="5:15" ht="12.75" customHeight="1" x14ac:dyDescent="0.3">
      <c r="E396" s="1"/>
      <c r="O396" s="1"/>
    </row>
    <row r="397" spans="5:15" ht="12.75" customHeight="1" x14ac:dyDescent="0.3">
      <c r="E397" s="1"/>
      <c r="O397" s="1"/>
    </row>
    <row r="398" spans="5:15" ht="12.75" customHeight="1" x14ac:dyDescent="0.3">
      <c r="E398" s="1"/>
      <c r="O398" s="1"/>
    </row>
    <row r="399" spans="5:15" ht="12.75" customHeight="1" x14ac:dyDescent="0.3">
      <c r="E399" s="1"/>
      <c r="O399" s="1"/>
    </row>
    <row r="400" spans="5:15" ht="12.75" customHeight="1" x14ac:dyDescent="0.3">
      <c r="E400" s="1"/>
      <c r="O400" s="1"/>
    </row>
    <row r="401" spans="5:15" ht="12.75" customHeight="1" x14ac:dyDescent="0.3">
      <c r="E401" s="1"/>
      <c r="O401" s="1"/>
    </row>
    <row r="402" spans="5:15" ht="12.75" customHeight="1" x14ac:dyDescent="0.3">
      <c r="E402" s="1"/>
      <c r="O402" s="1"/>
    </row>
    <row r="403" spans="5:15" ht="12.75" customHeight="1" x14ac:dyDescent="0.3">
      <c r="E403" s="1"/>
      <c r="O403" s="1"/>
    </row>
    <row r="404" spans="5:15" ht="12.75" customHeight="1" x14ac:dyDescent="0.3">
      <c r="E404" s="1"/>
      <c r="O404" s="1"/>
    </row>
    <row r="405" spans="5:15" ht="12.75" customHeight="1" x14ac:dyDescent="0.3">
      <c r="E405" s="1"/>
      <c r="O405" s="1"/>
    </row>
    <row r="406" spans="5:15" ht="12.75" customHeight="1" x14ac:dyDescent="0.3">
      <c r="E406" s="1"/>
      <c r="O406" s="1"/>
    </row>
    <row r="407" spans="5:15" ht="12.75" customHeight="1" x14ac:dyDescent="0.3">
      <c r="E407" s="1"/>
      <c r="O407" s="1"/>
    </row>
    <row r="408" spans="5:15" ht="12.75" customHeight="1" x14ac:dyDescent="0.3">
      <c r="E408" s="1"/>
      <c r="O408" s="1"/>
    </row>
    <row r="409" spans="5:15" ht="12.75" customHeight="1" x14ac:dyDescent="0.3">
      <c r="E409" s="1"/>
      <c r="O409" s="1"/>
    </row>
    <row r="410" spans="5:15" ht="12.75" customHeight="1" x14ac:dyDescent="0.3">
      <c r="E410" s="1"/>
      <c r="O410" s="1"/>
    </row>
    <row r="411" spans="5:15" ht="12.75" customHeight="1" x14ac:dyDescent="0.3">
      <c r="E411" s="1"/>
      <c r="O411" s="1"/>
    </row>
    <row r="412" spans="5:15" ht="12.75" customHeight="1" x14ac:dyDescent="0.3">
      <c r="E412" s="1"/>
      <c r="O412" s="1"/>
    </row>
    <row r="413" spans="5:15" ht="12.75" customHeight="1" x14ac:dyDescent="0.3">
      <c r="E413" s="1"/>
      <c r="O413" s="1"/>
    </row>
    <row r="414" spans="5:15" ht="12.75" customHeight="1" x14ac:dyDescent="0.3">
      <c r="E414" s="1"/>
      <c r="O414" s="1"/>
    </row>
    <row r="415" spans="5:15" ht="12.75" customHeight="1" x14ac:dyDescent="0.3">
      <c r="E415" s="1"/>
      <c r="O415" s="1"/>
    </row>
    <row r="416" spans="5:15" ht="12.75" customHeight="1" x14ac:dyDescent="0.3">
      <c r="E416" s="1"/>
      <c r="O416" s="1"/>
    </row>
    <row r="417" spans="5:15" ht="12.75" customHeight="1" x14ac:dyDescent="0.3">
      <c r="E417" s="1"/>
      <c r="O417" s="1"/>
    </row>
    <row r="418" spans="5:15" ht="12.75" customHeight="1" x14ac:dyDescent="0.3">
      <c r="E418" s="1"/>
      <c r="O418" s="1"/>
    </row>
    <row r="419" spans="5:15" ht="12.75" customHeight="1" x14ac:dyDescent="0.3">
      <c r="E419" s="1"/>
      <c r="O419" s="1"/>
    </row>
    <row r="420" spans="5:15" ht="12.75" customHeight="1" x14ac:dyDescent="0.3">
      <c r="E420" s="1"/>
      <c r="O420" s="1"/>
    </row>
    <row r="421" spans="5:15" ht="12.75" customHeight="1" x14ac:dyDescent="0.3">
      <c r="E421" s="1"/>
      <c r="O421" s="1"/>
    </row>
    <row r="422" spans="5:15" ht="12.75" customHeight="1" x14ac:dyDescent="0.3">
      <c r="E422" s="1"/>
      <c r="O422" s="1"/>
    </row>
    <row r="423" spans="5:15" ht="12.75" customHeight="1" x14ac:dyDescent="0.3">
      <c r="E423" s="1"/>
      <c r="O423" s="1"/>
    </row>
    <row r="424" spans="5:15" ht="12.75" customHeight="1" x14ac:dyDescent="0.3">
      <c r="E424" s="1"/>
      <c r="O424" s="1"/>
    </row>
    <row r="425" spans="5:15" ht="12.75" customHeight="1" x14ac:dyDescent="0.3">
      <c r="E425" s="1"/>
      <c r="O425" s="1"/>
    </row>
    <row r="426" spans="5:15" ht="12.75" customHeight="1" x14ac:dyDescent="0.3">
      <c r="E426" s="1"/>
      <c r="O426" s="1"/>
    </row>
    <row r="427" spans="5:15" ht="12.75" customHeight="1" x14ac:dyDescent="0.3">
      <c r="E427" s="1"/>
      <c r="O427" s="1"/>
    </row>
    <row r="428" spans="5:15" ht="12.75" customHeight="1" x14ac:dyDescent="0.3">
      <c r="E428" s="1"/>
      <c r="O428" s="1"/>
    </row>
    <row r="429" spans="5:15" ht="12.75" customHeight="1" x14ac:dyDescent="0.3">
      <c r="E429" s="1"/>
      <c r="O429" s="1"/>
    </row>
    <row r="430" spans="5:15" ht="12.75" customHeight="1" x14ac:dyDescent="0.3">
      <c r="E430" s="1"/>
      <c r="O430" s="1"/>
    </row>
    <row r="431" spans="5:15" ht="12.75" customHeight="1" x14ac:dyDescent="0.3">
      <c r="E431" s="1"/>
      <c r="O431" s="1"/>
    </row>
    <row r="432" spans="5:15" ht="12.75" customHeight="1" x14ac:dyDescent="0.3">
      <c r="E432" s="1"/>
      <c r="O432" s="1"/>
    </row>
    <row r="433" spans="5:15" ht="12.75" customHeight="1" x14ac:dyDescent="0.3">
      <c r="E433" s="1"/>
      <c r="O433" s="1"/>
    </row>
    <row r="434" spans="5:15" ht="12.75" customHeight="1" x14ac:dyDescent="0.3">
      <c r="E434" s="1"/>
      <c r="O434" s="1"/>
    </row>
    <row r="435" spans="5:15" ht="12.75" customHeight="1" x14ac:dyDescent="0.3">
      <c r="E435" s="1"/>
      <c r="O435" s="1"/>
    </row>
    <row r="436" spans="5:15" ht="12.75" customHeight="1" x14ac:dyDescent="0.3">
      <c r="E436" s="1"/>
      <c r="O436" s="1"/>
    </row>
    <row r="437" spans="5:15" ht="12.75" customHeight="1" x14ac:dyDescent="0.3">
      <c r="E437" s="1"/>
      <c r="O437" s="1"/>
    </row>
    <row r="438" spans="5:15" ht="12.75" customHeight="1" x14ac:dyDescent="0.3">
      <c r="E438" s="1"/>
      <c r="O438" s="1"/>
    </row>
    <row r="439" spans="5:15" ht="12.75" customHeight="1" x14ac:dyDescent="0.3">
      <c r="E439" s="1"/>
      <c r="O439" s="1"/>
    </row>
    <row r="440" spans="5:15" ht="12.75" customHeight="1" x14ac:dyDescent="0.3">
      <c r="E440" s="1"/>
      <c r="O440" s="1"/>
    </row>
    <row r="441" spans="5:15" ht="12.75" customHeight="1" x14ac:dyDescent="0.3">
      <c r="E441" s="1"/>
      <c r="O441" s="1"/>
    </row>
    <row r="442" spans="5:15" ht="12.75" customHeight="1" x14ac:dyDescent="0.3">
      <c r="E442" s="1"/>
      <c r="O442" s="1"/>
    </row>
    <row r="443" spans="5:15" ht="12.75" customHeight="1" x14ac:dyDescent="0.3">
      <c r="E443" s="1"/>
      <c r="O443" s="1"/>
    </row>
    <row r="444" spans="5:15" ht="12.75" customHeight="1" x14ac:dyDescent="0.3">
      <c r="E444" s="1"/>
      <c r="O444" s="1"/>
    </row>
    <row r="445" spans="5:15" ht="12.75" customHeight="1" x14ac:dyDescent="0.3">
      <c r="E445" s="1"/>
      <c r="O445" s="1"/>
    </row>
    <row r="446" spans="5:15" ht="12.75" customHeight="1" x14ac:dyDescent="0.3">
      <c r="E446" s="1"/>
      <c r="O446" s="1"/>
    </row>
    <row r="447" spans="5:15" ht="12.75" customHeight="1" x14ac:dyDescent="0.3">
      <c r="E447" s="1"/>
      <c r="O447" s="1"/>
    </row>
    <row r="448" spans="5:15" ht="12.75" customHeight="1" x14ac:dyDescent="0.3">
      <c r="E448" s="1"/>
      <c r="O448" s="1"/>
    </row>
    <row r="449" spans="5:15" ht="12.75" customHeight="1" x14ac:dyDescent="0.3">
      <c r="E449" s="1"/>
      <c r="O449" s="1"/>
    </row>
    <row r="450" spans="5:15" ht="12.75" customHeight="1" x14ac:dyDescent="0.3">
      <c r="E450" s="1"/>
      <c r="O450" s="1"/>
    </row>
    <row r="451" spans="5:15" ht="12.75" customHeight="1" x14ac:dyDescent="0.3">
      <c r="E451" s="1"/>
      <c r="O451" s="1"/>
    </row>
    <row r="452" spans="5:15" ht="12.75" customHeight="1" x14ac:dyDescent="0.3">
      <c r="E452" s="1"/>
      <c r="O452" s="1"/>
    </row>
    <row r="453" spans="5:15" ht="12.75" customHeight="1" x14ac:dyDescent="0.3">
      <c r="E453" s="1"/>
      <c r="O453" s="1"/>
    </row>
    <row r="454" spans="5:15" ht="12.75" customHeight="1" x14ac:dyDescent="0.3">
      <c r="E454" s="1"/>
      <c r="O454" s="1"/>
    </row>
    <row r="455" spans="5:15" ht="12.75" customHeight="1" x14ac:dyDescent="0.3">
      <c r="E455" s="1"/>
      <c r="O455" s="1"/>
    </row>
    <row r="456" spans="5:15" ht="12.75" customHeight="1" x14ac:dyDescent="0.3">
      <c r="E456" s="1"/>
      <c r="O456" s="1"/>
    </row>
    <row r="457" spans="5:15" ht="12.75" customHeight="1" x14ac:dyDescent="0.3">
      <c r="E457" s="1"/>
      <c r="O457" s="1"/>
    </row>
    <row r="458" spans="5:15" ht="12.75" customHeight="1" x14ac:dyDescent="0.3">
      <c r="E458" s="1"/>
      <c r="O458" s="1"/>
    </row>
    <row r="459" spans="5:15" ht="12.75" customHeight="1" x14ac:dyDescent="0.3">
      <c r="E459" s="1"/>
      <c r="O459" s="1"/>
    </row>
    <row r="460" spans="5:15" ht="12.75" customHeight="1" x14ac:dyDescent="0.3">
      <c r="E460" s="1"/>
      <c r="O460" s="1"/>
    </row>
    <row r="461" spans="5:15" ht="12.75" customHeight="1" x14ac:dyDescent="0.3">
      <c r="E461" s="1"/>
      <c r="O461" s="1"/>
    </row>
    <row r="462" spans="5:15" ht="12.75" customHeight="1" x14ac:dyDescent="0.3">
      <c r="E462" s="1"/>
      <c r="O462" s="1"/>
    </row>
    <row r="463" spans="5:15" ht="12.75" customHeight="1" x14ac:dyDescent="0.3">
      <c r="E463" s="1"/>
      <c r="O463" s="1"/>
    </row>
    <row r="464" spans="5:15" ht="12.75" customHeight="1" x14ac:dyDescent="0.3">
      <c r="E464" s="1"/>
      <c r="O464" s="1"/>
    </row>
    <row r="465" spans="5:15" ht="12.75" customHeight="1" x14ac:dyDescent="0.3">
      <c r="E465" s="1"/>
      <c r="O465" s="1"/>
    </row>
    <row r="466" spans="5:15" ht="12.75" customHeight="1" x14ac:dyDescent="0.3">
      <c r="E466" s="1"/>
      <c r="O466" s="1"/>
    </row>
    <row r="467" spans="5:15" ht="12.75" customHeight="1" x14ac:dyDescent="0.3">
      <c r="E467" s="1"/>
      <c r="O467" s="1"/>
    </row>
    <row r="468" spans="5:15" ht="12.75" customHeight="1" x14ac:dyDescent="0.3">
      <c r="E468" s="1"/>
      <c r="O468" s="1"/>
    </row>
    <row r="469" spans="5:15" ht="12.75" customHeight="1" x14ac:dyDescent="0.3">
      <c r="E469" s="1"/>
      <c r="O469" s="1"/>
    </row>
    <row r="470" spans="5:15" ht="12.75" customHeight="1" x14ac:dyDescent="0.3">
      <c r="E470" s="1"/>
      <c r="O470" s="1"/>
    </row>
    <row r="471" spans="5:15" ht="12.75" customHeight="1" x14ac:dyDescent="0.3">
      <c r="E471" s="1"/>
      <c r="O471" s="1"/>
    </row>
    <row r="472" spans="5:15" ht="12.75" customHeight="1" x14ac:dyDescent="0.3">
      <c r="E472" s="1"/>
      <c r="O472" s="1"/>
    </row>
  </sheetData>
  <mergeCells count="9">
    <mergeCell ref="A123:L123"/>
    <mergeCell ref="A253:L253"/>
    <mergeCell ref="A1:K1"/>
    <mergeCell ref="Q1:R1"/>
    <mergeCell ref="B3:C3"/>
    <mergeCell ref="F4:G4"/>
    <mergeCell ref="H4:N4"/>
    <mergeCell ref="A7:L7"/>
    <mergeCell ref="A102:L102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Q1000"/>
  <sheetViews>
    <sheetView workbookViewId="0">
      <selection activeCell="E22" sqref="E22"/>
    </sheetView>
  </sheetViews>
  <sheetFormatPr defaultColWidth="14.42578125" defaultRowHeight="15" customHeight="1" x14ac:dyDescent="0.3"/>
  <cols>
    <col min="1" max="2" width="8.7109375" customWidth="1"/>
    <col min="3" max="3" width="3.140625" customWidth="1"/>
    <col min="4" max="4" width="4.5703125" customWidth="1"/>
    <col min="5" max="5" width="45.5703125" customWidth="1"/>
    <col min="6" max="9" width="13.7109375" customWidth="1"/>
    <col min="10" max="10" width="15.5703125" customWidth="1"/>
    <col min="11" max="13" width="13.7109375" customWidth="1"/>
    <col min="14" max="26" width="8.7109375" customWidth="1"/>
  </cols>
  <sheetData>
    <row r="1" spans="3:17" ht="12.75" customHeight="1" x14ac:dyDescent="0.3"/>
    <row r="2" spans="3:17" ht="12.75" customHeight="1" x14ac:dyDescent="0.5">
      <c r="C2" s="174" t="s">
        <v>217</v>
      </c>
      <c r="D2" s="175"/>
      <c r="E2" s="175"/>
      <c r="F2" s="175"/>
      <c r="G2" s="175"/>
      <c r="H2" s="175"/>
      <c r="I2" s="175"/>
      <c r="J2" s="175"/>
      <c r="K2" s="175"/>
    </row>
    <row r="3" spans="3:17" ht="23.25" customHeight="1" x14ac:dyDescent="0.35">
      <c r="C3" s="182" t="str">
        <f>'Model Inputs'!F5</f>
        <v>Hydro Ottawa Limited</v>
      </c>
      <c r="D3" s="175"/>
      <c r="E3" s="175"/>
      <c r="F3" s="175"/>
      <c r="G3" s="175"/>
      <c r="H3" s="175"/>
      <c r="I3" s="175"/>
      <c r="J3" s="175"/>
      <c r="K3" s="175"/>
    </row>
    <row r="4" spans="3:17" ht="12.75" customHeight="1" x14ac:dyDescent="0.4">
      <c r="C4" s="124"/>
      <c r="D4" s="124"/>
      <c r="E4" s="124"/>
      <c r="F4" s="124"/>
      <c r="G4" s="124"/>
      <c r="H4" s="124"/>
      <c r="I4" s="124"/>
      <c r="J4" s="124"/>
      <c r="K4" s="124"/>
    </row>
    <row r="5" spans="3:17" ht="12.75" customHeight="1" x14ac:dyDescent="0.3">
      <c r="E5" s="125"/>
    </row>
    <row r="6" spans="3:17" ht="12.75" customHeight="1" x14ac:dyDescent="0.3">
      <c r="F6" s="1">
        <f>'Benchmarking Calculations'!G5</f>
        <v>2023</v>
      </c>
      <c r="G6" s="1">
        <f t="shared" ref="G6:M6" si="0">F6+1</f>
        <v>2024</v>
      </c>
      <c r="H6" s="1">
        <f t="shared" si="0"/>
        <v>2025</v>
      </c>
      <c r="I6" s="1">
        <f t="shared" si="0"/>
        <v>2026</v>
      </c>
      <c r="J6" s="1">
        <f t="shared" si="0"/>
        <v>2027</v>
      </c>
      <c r="K6" s="1">
        <f t="shared" si="0"/>
        <v>2028</v>
      </c>
      <c r="L6" s="1">
        <f t="shared" si="0"/>
        <v>2029</v>
      </c>
      <c r="M6" s="1">
        <f t="shared" si="0"/>
        <v>2030</v>
      </c>
      <c r="N6" s="1"/>
    </row>
    <row r="7" spans="3:17" ht="12.75" customHeight="1" x14ac:dyDescent="0.3">
      <c r="F7" s="1" t="s">
        <v>218</v>
      </c>
      <c r="G7" s="1" t="s">
        <v>218</v>
      </c>
      <c r="H7" s="1" t="s">
        <v>219</v>
      </c>
      <c r="I7" s="1" t="s">
        <v>220</v>
      </c>
      <c r="J7" s="1" t="s">
        <v>220</v>
      </c>
      <c r="K7" s="1" t="s">
        <v>220</v>
      </c>
      <c r="L7" s="1" t="s">
        <v>220</v>
      </c>
      <c r="M7" s="1" t="s">
        <v>220</v>
      </c>
    </row>
    <row r="8" spans="3:17" ht="12.75" customHeight="1" x14ac:dyDescent="0.3">
      <c r="C8" s="22" t="s">
        <v>221</v>
      </c>
    </row>
    <row r="9" spans="3:17" ht="12.75" customHeight="1" x14ac:dyDescent="0.3"/>
    <row r="10" spans="3:17" ht="18.75" customHeight="1" x14ac:dyDescent="0.3">
      <c r="D10" s="51" t="s">
        <v>222</v>
      </c>
      <c r="F10" s="32">
        <f>'Benchmarking Calculations'!G121</f>
        <v>340549989.88967997</v>
      </c>
      <c r="G10" s="32">
        <f>'Benchmarking Calculations'!H121</f>
        <v>353111222.75435799</v>
      </c>
      <c r="H10" s="32">
        <f>'Benchmarking Calculations'!I121</f>
        <v>363293757.10730404</v>
      </c>
      <c r="I10" s="35">
        <f>IF(ISNUMBER(I12),'Benchmarking Calculations'!J121,"na")</f>
        <v>402447625.02492547</v>
      </c>
      <c r="J10" s="35">
        <f>IF(ISNUMBER(J12),'Benchmarking Calculations'!K121,"na")</f>
        <v>427163154.04208934</v>
      </c>
      <c r="K10" s="35">
        <f>IF(ISNUMBER(K12),'Benchmarking Calculations'!L121,"na")</f>
        <v>450659976.32422465</v>
      </c>
      <c r="L10" s="35">
        <f>IF(ISNUMBER(L12),'Benchmarking Calculations'!M121,"na")</f>
        <v>467892596.46720976</v>
      </c>
      <c r="M10" s="35">
        <f>IF(ISNUMBER(M12),'Benchmarking Calculations'!N121,"na")</f>
        <v>486779350.03058857</v>
      </c>
      <c r="N10" s="32"/>
      <c r="O10" s="32"/>
      <c r="P10" s="32"/>
      <c r="Q10" s="32"/>
    </row>
    <row r="11" spans="3:17" ht="18.75" customHeight="1" x14ac:dyDescent="0.3"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</row>
    <row r="12" spans="3:17" ht="18.75" customHeight="1" x14ac:dyDescent="0.3">
      <c r="D12" s="51" t="s">
        <v>207</v>
      </c>
      <c r="F12" s="32">
        <f>'Benchmarking Calculations'!G257</f>
        <v>314023505.56960994</v>
      </c>
      <c r="G12" s="32">
        <f>'Benchmarking Calculations'!H257</f>
        <v>330959886.65858674</v>
      </c>
      <c r="H12" s="32">
        <f>'Benchmarking Calculations'!I257</f>
        <v>341997477.86173606</v>
      </c>
      <c r="I12" s="35">
        <f>IF(ISNUMBER('Benchmarking Calculations'!J257),'Benchmarking Calculations'!J257,"na")</f>
        <v>360276353.99892682</v>
      </c>
      <c r="J12" s="35">
        <f>IF(ISNUMBER('Benchmarking Calculations'!K257),'Benchmarking Calculations'!K257,"na")</f>
        <v>377319120.50515777</v>
      </c>
      <c r="K12" s="35">
        <f>IF(ISNUMBER('Benchmarking Calculations'!L257),'Benchmarking Calculations'!L257,"na")</f>
        <v>395790758.45285523</v>
      </c>
      <c r="L12" s="35">
        <f>IF(ISNUMBER('Benchmarking Calculations'!M257),'Benchmarking Calculations'!M257,"na")</f>
        <v>415170455.84715581</v>
      </c>
      <c r="M12" s="35">
        <f>IF(ISNUMBER('Benchmarking Calculations'!N257),'Benchmarking Calculations'!N257,"na")</f>
        <v>435702494.65820116</v>
      </c>
      <c r="N12" s="32"/>
      <c r="O12" s="32"/>
      <c r="P12" s="32"/>
      <c r="Q12" s="32"/>
    </row>
    <row r="13" spans="3:17" ht="18.75" customHeight="1" x14ac:dyDescent="0.3"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</row>
    <row r="14" spans="3:17" ht="18.75" customHeight="1" x14ac:dyDescent="0.3">
      <c r="D14" s="51" t="s">
        <v>223</v>
      </c>
      <c r="F14" s="32">
        <f t="shared" ref="F14:H14" si="1">F10-F12</f>
        <v>26526484.320070028</v>
      </c>
      <c r="G14" s="32">
        <f t="shared" si="1"/>
        <v>22151336.095771253</v>
      </c>
      <c r="H14" s="32">
        <f t="shared" si="1"/>
        <v>21296279.245567977</v>
      </c>
      <c r="I14" s="35">
        <f t="shared" ref="I14:M14" si="2">IF(ISNUMBER(I12),I10-I12,"na")</f>
        <v>42171271.025998652</v>
      </c>
      <c r="J14" s="35">
        <f t="shared" si="2"/>
        <v>49844033.536931574</v>
      </c>
      <c r="K14" s="35">
        <f t="shared" si="2"/>
        <v>54869217.871369421</v>
      </c>
      <c r="L14" s="35">
        <f t="shared" si="2"/>
        <v>52722140.620053947</v>
      </c>
      <c r="M14" s="35">
        <f t="shared" si="2"/>
        <v>51076855.372387409</v>
      </c>
      <c r="N14" s="32"/>
      <c r="O14" s="32"/>
      <c r="P14" s="32"/>
      <c r="Q14" s="32"/>
    </row>
    <row r="15" spans="3:17" ht="18.75" customHeight="1" x14ac:dyDescent="0.3"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</row>
    <row r="16" spans="3:17" ht="18.75" customHeight="1" x14ac:dyDescent="0.3">
      <c r="D16" s="22" t="s">
        <v>224</v>
      </c>
      <c r="E16" s="22"/>
      <c r="F16" s="126">
        <f t="shared" ref="F16:H16" si="3">LN(F10/F12)</f>
        <v>8.1094086390678624E-2</v>
      </c>
      <c r="G16" s="126">
        <f t="shared" si="3"/>
        <v>6.478590624017054E-2</v>
      </c>
      <c r="H16" s="127">
        <f t="shared" si="3"/>
        <v>6.0408392867411287E-2</v>
      </c>
      <c r="I16" s="127">
        <f t="shared" ref="I16:M16" si="4">IF(ISNUMBER(I14),LN(I10/I12),"na")</f>
        <v>0.11069357727544155</v>
      </c>
      <c r="J16" s="127">
        <f t="shared" si="4"/>
        <v>0.12407473114491986</v>
      </c>
      <c r="K16" s="127">
        <f t="shared" si="4"/>
        <v>0.12982743852702536</v>
      </c>
      <c r="L16" s="127">
        <f t="shared" si="4"/>
        <v>0.1195496019690642</v>
      </c>
      <c r="M16" s="127">
        <f t="shared" si="4"/>
        <v>0.11085128165171645</v>
      </c>
    </row>
    <row r="17" spans="4:13" ht="18.75" customHeight="1" x14ac:dyDescent="0.3">
      <c r="F17" s="97"/>
      <c r="G17" s="97"/>
      <c r="H17" s="97"/>
      <c r="I17" s="55"/>
      <c r="J17" s="55"/>
      <c r="K17" s="55"/>
      <c r="L17" s="55"/>
      <c r="M17" s="55"/>
    </row>
    <row r="18" spans="4:13" ht="18.75" customHeight="1" x14ac:dyDescent="0.3">
      <c r="D18" s="51" t="s">
        <v>225</v>
      </c>
      <c r="F18" s="60"/>
      <c r="G18" s="60"/>
      <c r="H18" s="60">
        <f>AVERAGE(F16:H16)</f>
        <v>6.8762795166086813E-2</v>
      </c>
      <c r="I18" s="60">
        <f t="shared" ref="I18:M18" si="5">IF(ISNUMBER(I16),AVERAGE(G16:I16),"na")</f>
        <v>7.8629292127674458E-2</v>
      </c>
      <c r="J18" s="60">
        <f t="shared" si="5"/>
        <v>9.8392233762590889E-2</v>
      </c>
      <c r="K18" s="60">
        <f t="shared" si="5"/>
        <v>0.12153191564912891</v>
      </c>
      <c r="L18" s="60">
        <f t="shared" si="5"/>
        <v>0.12448392388033647</v>
      </c>
      <c r="M18" s="60">
        <f t="shared" si="5"/>
        <v>0.12007610738260199</v>
      </c>
    </row>
    <row r="19" spans="4:13" ht="18.75" customHeight="1" x14ac:dyDescent="0.3"/>
    <row r="20" spans="4:13" ht="18.75" customHeight="1" x14ac:dyDescent="0.6">
      <c r="D20" s="51" t="s">
        <v>226</v>
      </c>
      <c r="F20" s="128"/>
    </row>
    <row r="21" spans="4:13" ht="12.75" customHeight="1" x14ac:dyDescent="0.3"/>
    <row r="22" spans="4:13" ht="12.75" customHeight="1" x14ac:dyDescent="0.3">
      <c r="E22" s="51" t="s">
        <v>227</v>
      </c>
      <c r="F22" s="129">
        <f t="shared" ref="F22:G22" si="6">IF(F16&lt;-0.25,1,IF(F16&lt;-0.1,2,IF(F16&lt;0.1,3,IF(F16&lt;0.25,4,5))))</f>
        <v>3</v>
      </c>
      <c r="G22" s="129">
        <f t="shared" si="6"/>
        <v>3</v>
      </c>
      <c r="H22" s="129">
        <f>IF($H$16&lt;-0.25,1,IF($H$16&lt;-0.1,2,IF($H$16&lt;0.1,3,IF($H$16&lt;0.25,4,5))))</f>
        <v>3</v>
      </c>
      <c r="I22" s="129">
        <f t="shared" ref="I22:M22" si="7">IF(ISNUMBER(I16),IF(I16&lt;-0.25,1,IF(I16&lt;-0.1,2,IF(I16&lt;0.1,3,IF(I16&lt;0.25,4,5)))),"na")</f>
        <v>4</v>
      </c>
      <c r="J22" s="129">
        <f t="shared" si="7"/>
        <v>4</v>
      </c>
      <c r="K22" s="129">
        <f t="shared" si="7"/>
        <v>4</v>
      </c>
      <c r="L22" s="129">
        <f t="shared" si="7"/>
        <v>4</v>
      </c>
      <c r="M22" s="129">
        <f t="shared" si="7"/>
        <v>4</v>
      </c>
    </row>
    <row r="23" spans="4:13" ht="12.75" customHeight="1" x14ac:dyDescent="0.3">
      <c r="F23" s="125"/>
      <c r="G23" s="125"/>
    </row>
    <row r="24" spans="4:13" ht="15" customHeight="1" x14ac:dyDescent="0.3">
      <c r="E24" s="51" t="s">
        <v>212</v>
      </c>
      <c r="F24" s="125"/>
      <c r="G24" s="125"/>
      <c r="H24" s="129">
        <f t="shared" ref="H24:M24" si="8">IF(H$18&lt;-0.25,1,IF(H$18&lt;-0.1,2,IF(H$18&lt;0.1,3,IF(H$18&lt;0.25,4,5))))</f>
        <v>3</v>
      </c>
      <c r="I24" s="129">
        <f t="shared" si="8"/>
        <v>3</v>
      </c>
      <c r="J24" s="129">
        <f t="shared" si="8"/>
        <v>3</v>
      </c>
      <c r="K24" s="129">
        <f t="shared" si="8"/>
        <v>4</v>
      </c>
      <c r="L24" s="129">
        <f t="shared" si="8"/>
        <v>4</v>
      </c>
      <c r="M24" s="129">
        <f t="shared" si="8"/>
        <v>4</v>
      </c>
    </row>
    <row r="25" spans="4:13" ht="12.75" customHeight="1" x14ac:dyDescent="0.3"/>
    <row r="26" spans="4:13" ht="12.75" customHeight="1" x14ac:dyDescent="0.3"/>
    <row r="27" spans="4:13" ht="12.75" customHeight="1" x14ac:dyDescent="0.3">
      <c r="D27" s="22"/>
    </row>
    <row r="28" spans="4:13" ht="12.75" customHeight="1" x14ac:dyDescent="0.3">
      <c r="H28" s="125"/>
    </row>
    <row r="29" spans="4:13" ht="12.75" customHeight="1" x14ac:dyDescent="0.3">
      <c r="F29" s="130"/>
      <c r="H29" s="125"/>
    </row>
    <row r="30" spans="4:13" ht="12.75" customHeight="1" x14ac:dyDescent="0.3"/>
    <row r="31" spans="4:13" ht="12.75" customHeight="1" x14ac:dyDescent="0.3"/>
    <row r="32" spans="4:13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2">
    <mergeCell ref="C2:K2"/>
    <mergeCell ref="C3:K3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1001"/>
  <sheetViews>
    <sheetView tabSelected="1" zoomScale="70" zoomScaleNormal="70" workbookViewId="0">
      <selection activeCell="F5" sqref="F5"/>
    </sheetView>
  </sheetViews>
  <sheetFormatPr defaultColWidth="14.42578125" defaultRowHeight="15" customHeight="1" x14ac:dyDescent="0.3"/>
  <cols>
    <col min="1" max="1" width="8.7109375" customWidth="1"/>
    <col min="2" max="2" width="11.5703125" customWidth="1"/>
    <col min="3" max="3" width="3.42578125" customWidth="1"/>
    <col min="4" max="4" width="7.42578125" customWidth="1"/>
    <col min="5" max="5" width="8.7109375" customWidth="1"/>
    <col min="6" max="6" width="48.42578125" customWidth="1"/>
    <col min="7" max="7" width="18.28515625" customWidth="1"/>
    <col min="8" max="9" width="17.42578125" customWidth="1"/>
    <col min="10" max="10" width="20.42578125" customWidth="1"/>
    <col min="11" max="11" width="18.140625" customWidth="1"/>
    <col min="12" max="12" width="17.85546875" customWidth="1"/>
    <col min="13" max="14" width="17.42578125" customWidth="1"/>
    <col min="15" max="15" width="55" customWidth="1"/>
    <col min="16" max="16" width="69.42578125" customWidth="1"/>
    <col min="17" max="28" width="8.7109375" customWidth="1"/>
  </cols>
  <sheetData>
    <row r="1" spans="2:16" ht="12.75" customHeight="1" x14ac:dyDescent="0.3">
      <c r="B1" s="1"/>
      <c r="O1" s="37"/>
    </row>
    <row r="2" spans="2:16" ht="24.75" customHeight="1" x14ac:dyDescent="0.35">
      <c r="B2" s="1"/>
      <c r="C2" s="187" t="s">
        <v>228</v>
      </c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2:16" ht="19.5" customHeight="1" x14ac:dyDescent="0.35">
      <c r="B3" s="1"/>
      <c r="C3" s="182" t="str">
        <f>IF(F5="Click to Choose an LDC","",F5)</f>
        <v>Hydro Ottawa Limited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2:16" ht="19.5" customHeight="1" x14ac:dyDescent="0.35">
      <c r="B4" s="1"/>
      <c r="C4" s="123"/>
      <c r="D4" s="123"/>
      <c r="E4" s="131"/>
      <c r="F4" s="132" t="s">
        <v>268</v>
      </c>
      <c r="G4" s="123"/>
      <c r="H4" s="123"/>
      <c r="I4" s="123"/>
      <c r="J4" s="123"/>
      <c r="K4" s="123"/>
      <c r="L4" s="123"/>
      <c r="M4" s="123"/>
      <c r="N4" s="123"/>
      <c r="O4" s="133"/>
    </row>
    <row r="5" spans="2:16" ht="25.5" customHeight="1" x14ac:dyDescent="0.3">
      <c r="B5" s="134" t="s">
        <v>229</v>
      </c>
      <c r="E5" s="37"/>
      <c r="F5" s="135" t="s">
        <v>29</v>
      </c>
      <c r="G5" s="136" t="s">
        <v>230</v>
      </c>
      <c r="H5" s="136" t="s">
        <v>230</v>
      </c>
      <c r="I5" s="1" t="s">
        <v>231</v>
      </c>
      <c r="J5" s="1" t="s">
        <v>232</v>
      </c>
      <c r="K5" s="184" t="s">
        <v>233</v>
      </c>
      <c r="L5" s="175"/>
      <c r="M5" s="175"/>
      <c r="N5" s="175"/>
      <c r="O5" s="37"/>
      <c r="P5" s="12"/>
    </row>
    <row r="6" spans="2:16" ht="36" customHeight="1" x14ac:dyDescent="0.5">
      <c r="B6" s="12" t="s">
        <v>234</v>
      </c>
      <c r="C6" s="137"/>
      <c r="G6" s="1">
        <v>2023</v>
      </c>
      <c r="H6" s="1">
        <f t="shared" ref="H6:M6" si="0">G6+1</f>
        <v>2024</v>
      </c>
      <c r="I6" s="1">
        <f t="shared" si="0"/>
        <v>2025</v>
      </c>
      <c r="J6" s="1">
        <f t="shared" si="0"/>
        <v>2026</v>
      </c>
      <c r="K6" s="1">
        <f t="shared" si="0"/>
        <v>2027</v>
      </c>
      <c r="L6" s="1">
        <f t="shared" si="0"/>
        <v>2028</v>
      </c>
      <c r="M6" s="1">
        <f t="shared" si="0"/>
        <v>2029</v>
      </c>
      <c r="N6" s="1">
        <v>2030</v>
      </c>
      <c r="O6" s="138" t="s">
        <v>235</v>
      </c>
      <c r="P6" s="1"/>
    </row>
    <row r="7" spans="2:16" ht="12.75" customHeight="1" x14ac:dyDescent="0.3">
      <c r="B7" s="1"/>
      <c r="O7" s="37"/>
    </row>
    <row r="8" spans="2:16" ht="12.75" customHeight="1" x14ac:dyDescent="0.3">
      <c r="B8" s="1"/>
      <c r="C8" s="22" t="s">
        <v>141</v>
      </c>
      <c r="D8" s="22"/>
      <c r="E8" s="1"/>
      <c r="H8" s="188"/>
      <c r="I8" s="189"/>
      <c r="J8" s="189"/>
      <c r="K8" s="189"/>
      <c r="L8" s="189"/>
      <c r="M8" s="189"/>
      <c r="N8" s="1"/>
      <c r="O8" s="37"/>
    </row>
    <row r="9" spans="2:16" ht="12.75" customHeight="1" x14ac:dyDescent="0.3">
      <c r="B9" s="1">
        <v>1</v>
      </c>
      <c r="D9" s="37" t="s">
        <v>142</v>
      </c>
      <c r="G9" s="32">
        <f>'Benchmarking Calculations'!G92</f>
        <v>125046436.67</v>
      </c>
      <c r="H9" s="139">
        <v>167962686</v>
      </c>
      <c r="I9" s="139">
        <v>168366147</v>
      </c>
      <c r="J9" s="139">
        <v>221293576</v>
      </c>
      <c r="K9" s="139">
        <v>332141989</v>
      </c>
      <c r="L9" s="139">
        <v>311337828</v>
      </c>
      <c r="M9" s="139">
        <v>224568017</v>
      </c>
      <c r="N9" s="139">
        <v>227739272</v>
      </c>
      <c r="O9" s="37" t="s">
        <v>236</v>
      </c>
      <c r="P9" s="55"/>
    </row>
    <row r="10" spans="2:16" ht="12.75" customHeight="1" x14ac:dyDescent="0.3">
      <c r="B10" s="1">
        <v>2</v>
      </c>
      <c r="D10" s="37" t="s">
        <v>143</v>
      </c>
      <c r="G10" s="32">
        <f>'Benchmarking Calculations'!G93</f>
        <v>2202309.0299999998</v>
      </c>
      <c r="H10" s="139">
        <v>1804867</v>
      </c>
      <c r="I10" s="139">
        <v>6395708</v>
      </c>
      <c r="J10" s="139">
        <v>22854286</v>
      </c>
      <c r="K10" s="139">
        <v>77210538</v>
      </c>
      <c r="L10" s="139">
        <v>49240452</v>
      </c>
      <c r="M10" s="139">
        <v>15682293</v>
      </c>
      <c r="N10" s="139">
        <v>857959</v>
      </c>
      <c r="O10" s="37" t="s">
        <v>236</v>
      </c>
      <c r="P10" s="55"/>
    </row>
    <row r="11" spans="2:16" ht="12.75" customHeight="1" x14ac:dyDescent="0.3">
      <c r="B11" s="1"/>
      <c r="E11" s="1"/>
      <c r="G11" s="32"/>
      <c r="O11" s="37"/>
      <c r="P11" s="55"/>
    </row>
    <row r="12" spans="2:16" ht="12.75" customHeight="1" x14ac:dyDescent="0.3">
      <c r="B12" s="1"/>
      <c r="C12" s="22" t="s">
        <v>144</v>
      </c>
      <c r="D12" s="22"/>
      <c r="E12" s="1"/>
      <c r="G12" s="32"/>
      <c r="H12" s="4"/>
      <c r="I12" s="4"/>
      <c r="J12" s="4"/>
      <c r="K12" s="4"/>
      <c r="L12" s="4"/>
      <c r="M12" s="4"/>
      <c r="N12" s="4"/>
      <c r="O12" s="37"/>
      <c r="P12" s="55"/>
    </row>
    <row r="13" spans="2:16" ht="12.75" customHeight="1" x14ac:dyDescent="0.3">
      <c r="B13" s="1">
        <v>3</v>
      </c>
      <c r="D13" s="51" t="s">
        <v>145</v>
      </c>
      <c r="G13" s="32">
        <f>'Benchmarking Calculations'!G96</f>
        <v>364334</v>
      </c>
      <c r="H13" s="139">
        <v>371749</v>
      </c>
      <c r="I13" s="139">
        <v>376291</v>
      </c>
      <c r="J13" s="139">
        <v>380882</v>
      </c>
      <c r="K13" s="139">
        <v>385494</v>
      </c>
      <c r="L13" s="139">
        <v>390186</v>
      </c>
      <c r="M13" s="139">
        <v>394945</v>
      </c>
      <c r="N13" s="139">
        <v>399774</v>
      </c>
      <c r="O13" s="37" t="s">
        <v>236</v>
      </c>
      <c r="P13" s="55"/>
    </row>
    <row r="14" spans="2:16" ht="12.75" customHeight="1" x14ac:dyDescent="0.3">
      <c r="B14" s="1">
        <v>4</v>
      </c>
      <c r="D14" s="51" t="s">
        <v>146</v>
      </c>
      <c r="G14" s="32">
        <v>7227010710</v>
      </c>
      <c r="H14" s="139">
        <v>7298068534</v>
      </c>
      <c r="I14" s="139">
        <v>7379706322</v>
      </c>
      <c r="J14" s="139">
        <v>7459013962</v>
      </c>
      <c r="K14" s="139">
        <v>7511681581</v>
      </c>
      <c r="L14" s="139">
        <v>7632037710</v>
      </c>
      <c r="M14" s="139">
        <v>7754472611</v>
      </c>
      <c r="N14" s="139">
        <v>7896390032</v>
      </c>
      <c r="O14" s="37" t="s">
        <v>236</v>
      </c>
      <c r="P14" s="55"/>
    </row>
    <row r="15" spans="2:16" ht="12.75" customHeight="1" x14ac:dyDescent="0.3">
      <c r="B15" s="1">
        <v>5</v>
      </c>
      <c r="D15" s="51" t="s">
        <v>147</v>
      </c>
      <c r="G15" s="32">
        <v>1518168</v>
      </c>
      <c r="H15" s="139">
        <v>1518168</v>
      </c>
      <c r="I15" s="139">
        <v>1518168</v>
      </c>
      <c r="J15" s="139">
        <v>1518168</v>
      </c>
      <c r="K15" s="139">
        <v>1525274</v>
      </c>
      <c r="L15" s="139">
        <v>1546499</v>
      </c>
      <c r="M15" s="139">
        <v>1569753</v>
      </c>
      <c r="N15" s="139">
        <v>1597455</v>
      </c>
      <c r="O15" s="37" t="s">
        <v>236</v>
      </c>
      <c r="P15" s="55"/>
    </row>
    <row r="16" spans="2:16" ht="12.75" customHeight="1" x14ac:dyDescent="0.3">
      <c r="B16" s="1">
        <v>6</v>
      </c>
      <c r="D16" s="37" t="s">
        <v>237</v>
      </c>
      <c r="G16" s="64">
        <v>12742</v>
      </c>
      <c r="H16" s="139">
        <v>12914</v>
      </c>
      <c r="I16" s="139">
        <v>13160</v>
      </c>
      <c r="J16" s="139">
        <v>13321</v>
      </c>
      <c r="K16" s="139">
        <v>13482</v>
      </c>
      <c r="L16" s="139">
        <v>13646</v>
      </c>
      <c r="M16" s="139">
        <v>13813</v>
      </c>
      <c r="N16" s="139">
        <v>13982</v>
      </c>
      <c r="O16" s="37" t="s">
        <v>236</v>
      </c>
      <c r="P16" s="55"/>
    </row>
    <row r="17" spans="2:16" ht="12.75" customHeight="1" x14ac:dyDescent="0.3">
      <c r="B17" s="1">
        <v>7</v>
      </c>
      <c r="C17" s="1"/>
      <c r="D17" s="51" t="s">
        <v>178</v>
      </c>
      <c r="F17" s="37"/>
      <c r="G17" s="55">
        <f>'Benchmarking Calculations'!G145</f>
        <v>0.15763753407769396</v>
      </c>
      <c r="H17" s="140">
        <v>0.16340255871012968</v>
      </c>
      <c r="I17" s="140">
        <v>0.16170000000000001</v>
      </c>
      <c r="J17" s="140">
        <v>0.16170000000000001</v>
      </c>
      <c r="K17" s="140">
        <v>0.16189999999999999</v>
      </c>
      <c r="L17" s="140">
        <v>0.1636</v>
      </c>
      <c r="M17" s="140">
        <v>0.16239999999999999</v>
      </c>
      <c r="N17" s="140">
        <v>0.15429999999999999</v>
      </c>
      <c r="O17" s="37" t="s">
        <v>236</v>
      </c>
      <c r="P17" s="55"/>
    </row>
    <row r="18" spans="2:16" ht="12.75" customHeight="1" x14ac:dyDescent="0.3">
      <c r="B18" s="1"/>
      <c r="C18" s="1"/>
      <c r="F18" s="37"/>
      <c r="G18" s="32"/>
      <c r="H18" s="35"/>
      <c r="I18" s="35"/>
      <c r="O18" s="37"/>
    </row>
    <row r="19" spans="2:16" ht="12.75" customHeight="1" x14ac:dyDescent="0.3">
      <c r="B19" s="1"/>
      <c r="C19" s="22" t="s">
        <v>238</v>
      </c>
      <c r="F19" s="37"/>
      <c r="G19" s="32"/>
      <c r="H19" s="188"/>
      <c r="I19" s="189"/>
      <c r="J19" s="189"/>
      <c r="K19" s="189"/>
      <c r="L19" s="189"/>
      <c r="M19" s="189"/>
      <c r="N19" s="1"/>
      <c r="O19" s="37"/>
    </row>
    <row r="20" spans="2:16" ht="15" customHeight="1" x14ac:dyDescent="0.3">
      <c r="B20" s="1">
        <v>8</v>
      </c>
      <c r="C20" s="1"/>
      <c r="D20" s="51" t="s">
        <v>239</v>
      </c>
      <c r="F20" s="37"/>
      <c r="G20" s="55">
        <v>3.3329106197923807E-2</v>
      </c>
      <c r="H20" s="141">
        <v>4.8509187505072264E-2</v>
      </c>
      <c r="I20" s="141">
        <v>2.4E-2</v>
      </c>
      <c r="J20" s="141">
        <v>0.02</v>
      </c>
      <c r="K20" s="141">
        <v>2.1000000000000001E-2</v>
      </c>
      <c r="L20" s="141">
        <v>2.1999999999999999E-2</v>
      </c>
      <c r="M20" s="141">
        <v>2.1999999999999999E-2</v>
      </c>
      <c r="N20" s="141">
        <v>2.1999999999999999E-2</v>
      </c>
      <c r="O20" s="37" t="s">
        <v>240</v>
      </c>
      <c r="P20" s="183" t="s">
        <v>241</v>
      </c>
    </row>
    <row r="21" spans="2:16" ht="14.25" customHeight="1" x14ac:dyDescent="0.3">
      <c r="B21" s="1">
        <v>9</v>
      </c>
      <c r="C21" s="1"/>
      <c r="D21" s="51" t="s">
        <v>242</v>
      </c>
      <c r="F21" s="37"/>
      <c r="G21" s="55">
        <v>4.1405222738299059E-2</v>
      </c>
      <c r="H21" s="141">
        <v>2.9737425458421399E-2</v>
      </c>
      <c r="I21" s="141">
        <v>1.6299999999999999E-2</v>
      </c>
      <c r="J21" s="141">
        <v>2.7E-2</v>
      </c>
      <c r="K21" s="141">
        <v>1.7299999999999999E-2</v>
      </c>
      <c r="L21" s="141">
        <v>1.7399999999999999E-2</v>
      </c>
      <c r="M21" s="141">
        <v>1.7399999999999999E-2</v>
      </c>
      <c r="N21" s="141">
        <v>1.7399999999999999E-2</v>
      </c>
      <c r="O21" s="37" t="s">
        <v>240</v>
      </c>
      <c r="P21" s="175"/>
    </row>
    <row r="22" spans="2:16" ht="12.75" customHeight="1" x14ac:dyDescent="0.3">
      <c r="B22" s="1">
        <v>10</v>
      </c>
      <c r="C22" s="1"/>
      <c r="D22" s="51" t="s">
        <v>243</v>
      </c>
      <c r="F22" s="37"/>
      <c r="G22" s="55">
        <f>'Benchmarking Calculations'!G110</f>
        <v>6.6684000000000007E-2</v>
      </c>
      <c r="H22" s="141">
        <v>6.498000000000001E-2</v>
      </c>
      <c r="I22" s="141">
        <v>6.2799999999999995E-2</v>
      </c>
      <c r="J22" s="141">
        <v>6.4000000000000001E-2</v>
      </c>
      <c r="K22" s="141">
        <v>6.4000000000000001E-2</v>
      </c>
      <c r="L22" s="141">
        <v>6.4000000000000001E-2</v>
      </c>
      <c r="M22" s="141">
        <v>6.4000000000000001E-2</v>
      </c>
      <c r="N22" s="141">
        <v>6.4000000000000001E-2</v>
      </c>
      <c r="O22" s="37" t="s">
        <v>244</v>
      </c>
      <c r="P22" s="175"/>
    </row>
    <row r="23" spans="2:16" ht="12.75" customHeight="1" x14ac:dyDescent="0.3">
      <c r="B23" s="1"/>
      <c r="C23" s="1"/>
      <c r="F23" s="37"/>
      <c r="G23" s="55"/>
      <c r="H23" s="60"/>
      <c r="I23" s="60"/>
      <c r="J23" s="60"/>
      <c r="K23" s="60"/>
      <c r="L23" s="60"/>
      <c r="M23" s="60"/>
      <c r="N23" s="60"/>
      <c r="O23" s="37"/>
    </row>
    <row r="24" spans="2:16" ht="12.75" customHeight="1" x14ac:dyDescent="0.3">
      <c r="B24" s="1"/>
      <c r="C24" s="1"/>
      <c r="F24" s="37"/>
      <c r="G24" s="55"/>
      <c r="H24" s="60"/>
      <c r="I24" s="60"/>
      <c r="J24" s="60"/>
      <c r="K24" s="60"/>
      <c r="L24" s="60"/>
      <c r="M24" s="60"/>
      <c r="N24" s="60"/>
      <c r="O24" s="37"/>
    </row>
    <row r="25" spans="2:16" ht="12.75" customHeight="1" x14ac:dyDescent="0.3">
      <c r="B25" s="1"/>
      <c r="C25" s="22" t="s">
        <v>245</v>
      </c>
      <c r="F25" s="37"/>
      <c r="G25" s="143"/>
      <c r="H25" s="60"/>
      <c r="I25" s="60"/>
      <c r="J25" s="60"/>
      <c r="K25" s="60"/>
      <c r="L25" s="60"/>
      <c r="M25" s="60"/>
      <c r="N25" s="60"/>
      <c r="O25" s="37"/>
    </row>
    <row r="26" spans="2:16" ht="12.75" customHeight="1" x14ac:dyDescent="0.3">
      <c r="B26" s="1"/>
      <c r="C26" s="1"/>
      <c r="E26" s="1"/>
      <c r="F26" s="37"/>
      <c r="G26" s="32"/>
      <c r="H26" s="35"/>
      <c r="I26" s="35"/>
      <c r="O26" s="37"/>
    </row>
    <row r="27" spans="2:16" ht="12.75" customHeight="1" x14ac:dyDescent="0.3">
      <c r="B27" s="1"/>
      <c r="E27" s="144" t="s">
        <v>246</v>
      </c>
      <c r="F27" s="22" t="s">
        <v>247</v>
      </c>
      <c r="G27" s="32">
        <f>G35-G36+G37</f>
        <v>106888208.9545</v>
      </c>
      <c r="H27" s="32">
        <f>H35-H36+H37-H38</f>
        <v>107226007.91500001</v>
      </c>
      <c r="I27" s="32">
        <f t="shared" ref="I27:N27" si="1">I35-I36+I37</f>
        <v>0</v>
      </c>
      <c r="J27" s="32">
        <f t="shared" si="1"/>
        <v>131739170.3545</v>
      </c>
      <c r="K27" s="32">
        <f t="shared" si="1"/>
        <v>135161107.3545</v>
      </c>
      <c r="L27" s="32">
        <f t="shared" si="1"/>
        <v>138672012.3545</v>
      </c>
      <c r="M27" s="32">
        <f t="shared" si="1"/>
        <v>142274200.3545</v>
      </c>
      <c r="N27" s="32">
        <f t="shared" si="1"/>
        <v>145970046.3545</v>
      </c>
      <c r="O27" s="37" t="s">
        <v>248</v>
      </c>
    </row>
    <row r="28" spans="2:16" ht="12.75" customHeight="1" x14ac:dyDescent="0.3">
      <c r="B28" s="37" t="s">
        <v>249</v>
      </c>
      <c r="E28" s="1"/>
      <c r="F28" s="22"/>
      <c r="G28" s="32"/>
      <c r="H28" s="32"/>
      <c r="I28" s="32"/>
      <c r="J28" s="32"/>
      <c r="K28" s="32"/>
      <c r="L28" s="32"/>
      <c r="M28" s="32"/>
      <c r="N28" s="32"/>
      <c r="O28" s="37"/>
    </row>
    <row r="29" spans="2:16" ht="12.75" customHeight="1" x14ac:dyDescent="0.3">
      <c r="B29" s="1"/>
      <c r="E29" s="144" t="s">
        <v>250</v>
      </c>
      <c r="F29" s="22" t="s">
        <v>251</v>
      </c>
      <c r="G29" s="32">
        <f>G117-G123+G124</f>
        <v>106888208.9545</v>
      </c>
      <c r="H29" s="32"/>
      <c r="I29" s="32">
        <f t="shared" ref="I29:N29" si="2">I117-I123+I124</f>
        <v>110223515.3545</v>
      </c>
      <c r="J29" s="32">
        <f t="shared" si="2"/>
        <v>131739170.3545</v>
      </c>
      <c r="K29" s="32">
        <f t="shared" si="2"/>
        <v>0</v>
      </c>
      <c r="L29" s="32">
        <f t="shared" si="2"/>
        <v>0</v>
      </c>
      <c r="M29" s="32">
        <f t="shared" si="2"/>
        <v>0</v>
      </c>
      <c r="N29" s="32">
        <f t="shared" si="2"/>
        <v>0</v>
      </c>
      <c r="O29" s="37" t="s">
        <v>248</v>
      </c>
    </row>
    <row r="30" spans="2:16" ht="12.75" customHeight="1" x14ac:dyDescent="0.3">
      <c r="B30" s="1"/>
      <c r="C30" s="25"/>
      <c r="F30" s="37"/>
      <c r="G30" s="32"/>
      <c r="H30" s="35"/>
      <c r="I30" s="35"/>
      <c r="J30" s="125"/>
      <c r="K30" s="125"/>
      <c r="L30" s="125"/>
      <c r="M30" s="125"/>
      <c r="N30" s="125"/>
      <c r="O30" s="37"/>
    </row>
    <row r="31" spans="2:16" ht="12.75" customHeight="1" x14ac:dyDescent="0.3">
      <c r="B31" s="1">
        <v>11</v>
      </c>
      <c r="E31" s="43" t="s">
        <v>252</v>
      </c>
      <c r="F31" s="37"/>
      <c r="G31" s="32">
        <f>IF($E$27="Y",G27,IF($E$29="Y",G29,"Error: Please enter Y for one method"))</f>
        <v>106888208.9545</v>
      </c>
      <c r="H31" s="32">
        <f>H27</f>
        <v>107226007.91500001</v>
      </c>
      <c r="I31" s="32">
        <f t="shared" ref="I31" si="3">IF($E$27="Y",I27,IF($E$29="Y",I29,"Error: Please enter Y for one method"))</f>
        <v>110223515.3545</v>
      </c>
      <c r="J31" s="32">
        <f>J27</f>
        <v>131739170.3545</v>
      </c>
      <c r="K31" s="32">
        <f>K27</f>
        <v>135161107.3545</v>
      </c>
      <c r="L31" s="32">
        <f>L27</f>
        <v>138672012.3545</v>
      </c>
      <c r="M31" s="32">
        <f>M27</f>
        <v>142274200.3545</v>
      </c>
      <c r="N31" s="32">
        <f>N27</f>
        <v>145970046.3545</v>
      </c>
      <c r="O31" s="37" t="s">
        <v>248</v>
      </c>
    </row>
    <row r="32" spans="2:16" ht="12.75" customHeight="1" x14ac:dyDescent="0.3">
      <c r="B32" s="1"/>
      <c r="C32" s="22"/>
      <c r="H32" s="51" t="str">
        <f>IF(AND(E27="Y",E29="Y"),"Error: Please enter only one Y selection","")</f>
        <v/>
      </c>
      <c r="O32" s="37"/>
    </row>
    <row r="33" spans="2:28" ht="12.75" customHeight="1" x14ac:dyDescent="0.3">
      <c r="B33" s="1"/>
      <c r="C33" s="145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7"/>
    </row>
    <row r="34" spans="2:28" ht="12.75" customHeight="1" x14ac:dyDescent="0.3">
      <c r="B34" s="1"/>
      <c r="C34" s="148"/>
      <c r="D34" s="22" t="s">
        <v>253</v>
      </c>
      <c r="G34" s="32"/>
      <c r="H34" s="184" t="s">
        <v>254</v>
      </c>
      <c r="I34" s="175"/>
      <c r="J34" s="175"/>
      <c r="K34" s="175"/>
      <c r="L34" s="175"/>
      <c r="M34" s="175"/>
      <c r="N34" s="1"/>
      <c r="O34" s="149"/>
    </row>
    <row r="35" spans="2:28" ht="12.75" customHeight="1" x14ac:dyDescent="0.3">
      <c r="B35" s="1"/>
      <c r="C35" s="148"/>
      <c r="D35" s="150" t="s">
        <v>255</v>
      </c>
      <c r="E35" s="51" t="s">
        <v>256</v>
      </c>
      <c r="G35" s="32">
        <f>G117</f>
        <v>108105111.98</v>
      </c>
      <c r="H35" s="139">
        <v>110138701.32000001</v>
      </c>
      <c r="I35" s="139"/>
      <c r="J35" s="139">
        <v>134552089</v>
      </c>
      <c r="K35" s="139">
        <v>138050444</v>
      </c>
      <c r="L35" s="139">
        <v>141639755</v>
      </c>
      <c r="M35" s="139">
        <v>145322389</v>
      </c>
      <c r="N35" s="139">
        <v>149100769</v>
      </c>
      <c r="O35" s="149" t="s">
        <v>236</v>
      </c>
    </row>
    <row r="36" spans="2:28" ht="12.75" customHeight="1" x14ac:dyDescent="0.3">
      <c r="B36" s="1"/>
      <c r="C36" s="148"/>
      <c r="D36" s="150" t="s">
        <v>257</v>
      </c>
      <c r="E36" s="51" t="s">
        <v>258</v>
      </c>
      <c r="G36" s="32">
        <f t="shared" ref="G36:G37" si="4">G123</f>
        <v>1343170.38</v>
      </c>
      <c r="H36" s="139">
        <v>3045632.63</v>
      </c>
      <c r="I36" s="139"/>
      <c r="J36" s="139">
        <v>2939186</v>
      </c>
      <c r="K36" s="139">
        <v>3015604</v>
      </c>
      <c r="L36" s="139">
        <v>3094010</v>
      </c>
      <c r="M36" s="139">
        <v>3174456</v>
      </c>
      <c r="N36" s="139">
        <v>3256990</v>
      </c>
      <c r="O36" s="149" t="s">
        <v>236</v>
      </c>
    </row>
    <row r="37" spans="2:28" ht="12.75" customHeight="1" x14ac:dyDescent="0.3">
      <c r="B37" s="1"/>
      <c r="C37" s="148"/>
      <c r="D37" s="150" t="s">
        <v>259</v>
      </c>
      <c r="E37" s="51" t="s">
        <v>139</v>
      </c>
      <c r="G37" s="32">
        <f t="shared" si="4"/>
        <v>126267.3545</v>
      </c>
      <c r="H37" s="139">
        <v>132939.22500000001</v>
      </c>
      <c r="I37" s="139"/>
      <c r="J37" s="139">
        <v>126267.3545</v>
      </c>
      <c r="K37" s="139">
        <v>126267.3545</v>
      </c>
      <c r="L37" s="139">
        <v>126267.3545</v>
      </c>
      <c r="M37" s="139">
        <v>126267.3545</v>
      </c>
      <c r="N37" s="139">
        <v>126267.3545</v>
      </c>
      <c r="O37" s="149" t="s">
        <v>236</v>
      </c>
    </row>
    <row r="38" spans="2:28" ht="12.75" customHeight="1" x14ac:dyDescent="0.3">
      <c r="B38" s="1"/>
      <c r="C38" s="148"/>
      <c r="D38" s="151" t="s">
        <v>260</v>
      </c>
      <c r="E38" s="152" t="s">
        <v>261</v>
      </c>
      <c r="F38" s="152"/>
      <c r="G38" s="32"/>
      <c r="H38" s="139"/>
      <c r="I38" s="139"/>
      <c r="J38" s="139"/>
      <c r="K38" s="139"/>
      <c r="L38" s="139"/>
      <c r="M38" s="139"/>
      <c r="N38" s="139"/>
      <c r="O38" s="149"/>
    </row>
    <row r="39" spans="2:28" ht="12.75" customHeight="1" x14ac:dyDescent="0.3">
      <c r="B39" s="1"/>
      <c r="C39" s="153"/>
      <c r="D39" s="154"/>
      <c r="E39" s="154"/>
      <c r="F39" s="154"/>
      <c r="G39" s="155"/>
      <c r="H39" s="155"/>
      <c r="I39" s="155"/>
      <c r="J39" s="155"/>
      <c r="K39" s="155"/>
      <c r="L39" s="155"/>
      <c r="M39" s="155"/>
      <c r="N39" s="155"/>
      <c r="O39" s="156"/>
    </row>
    <row r="40" spans="2:28" ht="12.75" customHeight="1" x14ac:dyDescent="0.3">
      <c r="B40" s="1"/>
      <c r="C40" s="22"/>
      <c r="G40" s="32"/>
      <c r="H40" s="32"/>
      <c r="I40" s="32"/>
      <c r="J40" s="32"/>
      <c r="K40" s="32"/>
      <c r="L40" s="32"/>
      <c r="M40" s="32"/>
      <c r="N40" s="32"/>
      <c r="O40" s="37"/>
    </row>
    <row r="41" spans="2:28" ht="12.75" customHeight="1" x14ac:dyDescent="0.3">
      <c r="B41" s="1"/>
      <c r="C41" s="145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7"/>
      <c r="P41" s="185"/>
    </row>
    <row r="42" spans="2:28" ht="12.75" customHeight="1" x14ac:dyDescent="0.3">
      <c r="B42" s="1"/>
      <c r="C42" s="148"/>
      <c r="D42" s="22" t="s">
        <v>262</v>
      </c>
      <c r="J42" s="32">
        <f t="shared" ref="J42" si="5">J65+J79+J87+J92+J110+J113</f>
        <v>134552089</v>
      </c>
      <c r="K42" s="32">
        <f>K35</f>
        <v>138050444</v>
      </c>
      <c r="L42" s="32">
        <f>L35</f>
        <v>141639755</v>
      </c>
      <c r="M42" s="32">
        <f>M35</f>
        <v>145322389</v>
      </c>
      <c r="N42" s="32">
        <f>N35</f>
        <v>149100769</v>
      </c>
      <c r="O42" s="149"/>
      <c r="P42" s="186"/>
    </row>
    <row r="43" spans="2:28" ht="12.75" customHeight="1" x14ac:dyDescent="0.3">
      <c r="B43" s="1"/>
      <c r="C43" s="157"/>
      <c r="K43" s="55">
        <f t="shared" ref="K43:N43" si="6">K42/J42-1</f>
        <v>2.6000005098397283E-2</v>
      </c>
      <c r="L43" s="55">
        <f t="shared" si="6"/>
        <v>2.5999996059411501E-2</v>
      </c>
      <c r="M43" s="55">
        <f t="shared" si="6"/>
        <v>2.6000002612260875E-2</v>
      </c>
      <c r="N43" s="55">
        <f t="shared" si="6"/>
        <v>2.5999985453033059E-2</v>
      </c>
      <c r="O43" s="149"/>
      <c r="P43" s="186"/>
    </row>
    <row r="44" spans="2:28" ht="12.75" customHeight="1" x14ac:dyDescent="0.3">
      <c r="B44" s="1"/>
      <c r="C44" s="158"/>
      <c r="D44" s="22" t="s">
        <v>263</v>
      </c>
      <c r="E44" s="22"/>
      <c r="F44" s="1"/>
      <c r="O44" s="149"/>
      <c r="P44" s="186"/>
    </row>
    <row r="45" spans="2:28" ht="12.75" customHeight="1" x14ac:dyDescent="0.3">
      <c r="B45" s="1"/>
      <c r="C45" s="158"/>
      <c r="E45" s="37">
        <v>5005</v>
      </c>
      <c r="F45" s="142" t="s">
        <v>65</v>
      </c>
      <c r="G45" s="35">
        <f>'Benchmarking Calculations'!G10</f>
        <v>0</v>
      </c>
      <c r="H45" s="159"/>
      <c r="I45" s="159">
        <v>10710139</v>
      </c>
      <c r="J45" s="159">
        <v>12519543</v>
      </c>
      <c r="K45" s="159"/>
      <c r="L45" s="159"/>
      <c r="M45" s="159"/>
      <c r="N45" s="159"/>
      <c r="O45" s="149" t="s">
        <v>236</v>
      </c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2:28" ht="12.75" customHeight="1" x14ac:dyDescent="0.3">
      <c r="B46" s="1"/>
      <c r="C46" s="158"/>
      <c r="E46" s="37">
        <v>5010</v>
      </c>
      <c r="F46" s="142" t="s">
        <v>66</v>
      </c>
      <c r="G46" s="35">
        <f>'Benchmarking Calculations'!G11</f>
        <v>3197359.33</v>
      </c>
      <c r="H46" s="159"/>
      <c r="I46" s="159">
        <v>3109552</v>
      </c>
      <c r="J46" s="159">
        <v>3119296</v>
      </c>
      <c r="K46" s="159"/>
      <c r="L46" s="159"/>
      <c r="M46" s="159"/>
      <c r="N46" s="159"/>
      <c r="O46" s="149" t="s">
        <v>236</v>
      </c>
    </row>
    <row r="47" spans="2:28" ht="12.75" customHeight="1" x14ac:dyDescent="0.3">
      <c r="B47" s="1"/>
      <c r="C47" s="158"/>
      <c r="E47" s="37">
        <v>5012</v>
      </c>
      <c r="F47" s="142" t="s">
        <v>67</v>
      </c>
      <c r="G47" s="35">
        <f>'Benchmarking Calculations'!G12</f>
        <v>2242897.83</v>
      </c>
      <c r="H47" s="159"/>
      <c r="I47" s="159">
        <v>5117577</v>
      </c>
      <c r="J47" s="159">
        <v>5512767</v>
      </c>
      <c r="K47" s="159"/>
      <c r="L47" s="159"/>
      <c r="M47" s="159"/>
      <c r="N47" s="159"/>
      <c r="O47" s="149" t="s">
        <v>236</v>
      </c>
    </row>
    <row r="48" spans="2:28" ht="12.75" customHeight="1" x14ac:dyDescent="0.3">
      <c r="B48" s="1"/>
      <c r="C48" s="158"/>
      <c r="E48" s="37">
        <v>5014</v>
      </c>
      <c r="F48" s="142" t="s">
        <v>68</v>
      </c>
      <c r="G48" s="35">
        <f>'Benchmarking Calculations'!G13</f>
        <v>344571.68</v>
      </c>
      <c r="H48" s="159"/>
      <c r="I48" s="159">
        <v>646773</v>
      </c>
      <c r="J48" s="159">
        <v>854358</v>
      </c>
      <c r="K48" s="159"/>
      <c r="L48" s="159"/>
      <c r="M48" s="159"/>
      <c r="N48" s="159"/>
      <c r="O48" s="149" t="s">
        <v>236</v>
      </c>
    </row>
    <row r="49" spans="2:15" ht="12.75" customHeight="1" x14ac:dyDescent="0.3">
      <c r="B49" s="1"/>
      <c r="C49" s="158"/>
      <c r="E49" s="37">
        <v>5015</v>
      </c>
      <c r="F49" s="142" t="s">
        <v>69</v>
      </c>
      <c r="G49" s="35">
        <f>'Benchmarking Calculations'!G14</f>
        <v>73190.710000000006</v>
      </c>
      <c r="H49" s="159"/>
      <c r="I49" s="159">
        <v>1113729</v>
      </c>
      <c r="J49" s="159">
        <v>1308774</v>
      </c>
      <c r="K49" s="159"/>
      <c r="L49" s="159"/>
      <c r="M49" s="159"/>
      <c r="N49" s="159"/>
      <c r="O49" s="149" t="s">
        <v>236</v>
      </c>
    </row>
    <row r="50" spans="2:15" ht="12.75" customHeight="1" x14ac:dyDescent="0.3">
      <c r="B50" s="1"/>
      <c r="C50" s="158"/>
      <c r="E50" s="37">
        <v>5016</v>
      </c>
      <c r="F50" s="142" t="s">
        <v>70</v>
      </c>
      <c r="G50" s="35">
        <f>'Benchmarking Calculations'!G15</f>
        <v>809019.44</v>
      </c>
      <c r="H50" s="159"/>
      <c r="I50" s="159">
        <v>1463667</v>
      </c>
      <c r="J50" s="159">
        <v>2033866</v>
      </c>
      <c r="K50" s="159"/>
      <c r="L50" s="159"/>
      <c r="M50" s="159"/>
      <c r="N50" s="159"/>
      <c r="O50" s="149" t="s">
        <v>236</v>
      </c>
    </row>
    <row r="51" spans="2:15" ht="12.75" customHeight="1" x14ac:dyDescent="0.3">
      <c r="B51" s="1"/>
      <c r="C51" s="158"/>
      <c r="E51" s="37">
        <v>5017</v>
      </c>
      <c r="F51" s="142" t="s">
        <v>71</v>
      </c>
      <c r="G51" s="35">
        <f>'Benchmarking Calculations'!G16</f>
        <v>180037.44</v>
      </c>
      <c r="H51" s="159"/>
      <c r="I51" s="159">
        <v>397004</v>
      </c>
      <c r="J51" s="159">
        <v>460401</v>
      </c>
      <c r="K51" s="159"/>
      <c r="L51" s="159"/>
      <c r="M51" s="159"/>
      <c r="N51" s="159"/>
      <c r="O51" s="149" t="s">
        <v>236</v>
      </c>
    </row>
    <row r="52" spans="2:15" ht="12.75" customHeight="1" x14ac:dyDescent="0.3">
      <c r="B52" s="1"/>
      <c r="C52" s="158"/>
      <c r="E52" s="37">
        <v>5020</v>
      </c>
      <c r="F52" s="142" t="s">
        <v>72</v>
      </c>
      <c r="G52" s="35">
        <f>'Benchmarking Calculations'!G17</f>
        <v>72046.63</v>
      </c>
      <c r="H52" s="159"/>
      <c r="I52" s="159">
        <v>131782</v>
      </c>
      <c r="J52" s="159">
        <v>105688</v>
      </c>
      <c r="K52" s="159"/>
      <c r="L52" s="159"/>
      <c r="M52" s="159"/>
      <c r="N52" s="159"/>
      <c r="O52" s="149" t="s">
        <v>236</v>
      </c>
    </row>
    <row r="53" spans="2:15" ht="12.75" customHeight="1" x14ac:dyDescent="0.3">
      <c r="B53" s="1"/>
      <c r="C53" s="158"/>
      <c r="E53" s="37">
        <v>5025</v>
      </c>
      <c r="F53" s="142" t="s">
        <v>73</v>
      </c>
      <c r="G53" s="35">
        <f>'Benchmarking Calculations'!G18</f>
        <v>67255</v>
      </c>
      <c r="H53" s="159"/>
      <c r="I53" s="159">
        <v>107499</v>
      </c>
      <c r="J53" s="159">
        <v>473314</v>
      </c>
      <c r="K53" s="159"/>
      <c r="L53" s="159"/>
      <c r="M53" s="159"/>
      <c r="N53" s="159"/>
      <c r="O53" s="149" t="s">
        <v>236</v>
      </c>
    </row>
    <row r="54" spans="2:15" ht="12.75" customHeight="1" x14ac:dyDescent="0.3">
      <c r="B54" s="1"/>
      <c r="C54" s="158"/>
      <c r="E54" s="37">
        <v>5035</v>
      </c>
      <c r="F54" s="142" t="s">
        <v>74</v>
      </c>
      <c r="G54" s="35">
        <f>'Benchmarking Calculations'!G19</f>
        <v>193052.75</v>
      </c>
      <c r="H54" s="159"/>
      <c r="I54" s="159">
        <v>214876</v>
      </c>
      <c r="J54" s="159">
        <v>202174</v>
      </c>
      <c r="K54" s="159"/>
      <c r="L54" s="159"/>
      <c r="M54" s="159"/>
      <c r="N54" s="159"/>
      <c r="O54" s="149" t="s">
        <v>236</v>
      </c>
    </row>
    <row r="55" spans="2:15" ht="12.75" customHeight="1" x14ac:dyDescent="0.3">
      <c r="B55" s="1"/>
      <c r="C55" s="158"/>
      <c r="E55" s="37">
        <v>5040</v>
      </c>
      <c r="F55" s="142" t="s">
        <v>75</v>
      </c>
      <c r="G55" s="35">
        <f>'Benchmarking Calculations'!G20</f>
        <v>348080.07</v>
      </c>
      <c r="H55" s="159"/>
      <c r="I55" s="159">
        <v>696811</v>
      </c>
      <c r="J55" s="159">
        <v>591035</v>
      </c>
      <c r="K55" s="159"/>
      <c r="L55" s="159"/>
      <c r="M55" s="159"/>
      <c r="N55" s="159"/>
      <c r="O55" s="149" t="s">
        <v>236</v>
      </c>
    </row>
    <row r="56" spans="2:15" ht="12.75" customHeight="1" x14ac:dyDescent="0.3">
      <c r="B56" s="1"/>
      <c r="C56" s="158"/>
      <c r="E56" s="37">
        <v>5045</v>
      </c>
      <c r="F56" s="142" t="s">
        <v>76</v>
      </c>
      <c r="G56" s="35">
        <f>'Benchmarking Calculations'!G21</f>
        <v>3785736.23</v>
      </c>
      <c r="H56" s="159"/>
      <c r="I56" s="159">
        <v>5074667</v>
      </c>
      <c r="J56" s="159">
        <v>6910467</v>
      </c>
      <c r="K56" s="159"/>
      <c r="L56" s="159"/>
      <c r="M56" s="159"/>
      <c r="N56" s="159"/>
      <c r="O56" s="149" t="s">
        <v>236</v>
      </c>
    </row>
    <row r="57" spans="2:15" ht="12.75" customHeight="1" x14ac:dyDescent="0.3">
      <c r="B57" s="1"/>
      <c r="C57" s="158"/>
      <c r="E57" s="37">
        <v>5055</v>
      </c>
      <c r="F57" s="142" t="s">
        <v>77</v>
      </c>
      <c r="G57" s="35">
        <f>'Benchmarking Calculations'!G22</f>
        <v>92333.59</v>
      </c>
      <c r="H57" s="159"/>
      <c r="I57" s="159">
        <v>244449</v>
      </c>
      <c r="J57" s="159">
        <v>238903</v>
      </c>
      <c r="K57" s="159"/>
      <c r="L57" s="159"/>
      <c r="M57" s="159"/>
      <c r="N57" s="159"/>
      <c r="O57" s="149" t="s">
        <v>236</v>
      </c>
    </row>
    <row r="58" spans="2:15" ht="12.75" customHeight="1" x14ac:dyDescent="0.3">
      <c r="B58" s="1"/>
      <c r="C58" s="158"/>
      <c r="E58" s="37">
        <v>5065</v>
      </c>
      <c r="F58" s="142" t="s">
        <v>78</v>
      </c>
      <c r="G58" s="35">
        <f>'Benchmarking Calculations'!G23</f>
        <v>894787.8</v>
      </c>
      <c r="H58" s="159"/>
      <c r="I58" s="159">
        <v>973513</v>
      </c>
      <c r="J58" s="159">
        <v>923631</v>
      </c>
      <c r="K58" s="159"/>
      <c r="L58" s="159"/>
      <c r="M58" s="159"/>
      <c r="N58" s="159"/>
      <c r="O58" s="149" t="s">
        <v>236</v>
      </c>
    </row>
    <row r="59" spans="2:15" ht="12.75" customHeight="1" x14ac:dyDescent="0.3">
      <c r="B59" s="1"/>
      <c r="C59" s="158"/>
      <c r="E59" s="37">
        <v>5070</v>
      </c>
      <c r="F59" s="142" t="s">
        <v>79</v>
      </c>
      <c r="G59" s="35">
        <f>'Benchmarking Calculations'!G24</f>
        <v>674388.87</v>
      </c>
      <c r="H59" s="159"/>
      <c r="I59" s="159">
        <v>621584</v>
      </c>
      <c r="J59" s="159">
        <v>624869</v>
      </c>
      <c r="K59" s="159"/>
      <c r="L59" s="159"/>
      <c r="M59" s="159"/>
      <c r="N59" s="159"/>
      <c r="O59" s="149" t="s">
        <v>236</v>
      </c>
    </row>
    <row r="60" spans="2:15" ht="12.75" customHeight="1" x14ac:dyDescent="0.3">
      <c r="B60" s="1"/>
      <c r="C60" s="158"/>
      <c r="E60" s="37">
        <v>5075</v>
      </c>
      <c r="F60" s="142" t="s">
        <v>80</v>
      </c>
      <c r="G60" s="35">
        <f>'Benchmarking Calculations'!G25</f>
        <v>6705.74</v>
      </c>
      <c r="H60" s="159"/>
      <c r="I60" s="159">
        <v>57636</v>
      </c>
      <c r="J60" s="159">
        <v>24753</v>
      </c>
      <c r="K60" s="159"/>
      <c r="L60" s="159"/>
      <c r="M60" s="159"/>
      <c r="N60" s="159"/>
      <c r="O60" s="149" t="s">
        <v>236</v>
      </c>
    </row>
    <row r="61" spans="2:15" ht="12.75" customHeight="1" x14ac:dyDescent="0.3">
      <c r="B61" s="1"/>
      <c r="C61" s="158"/>
      <c r="E61" s="37">
        <v>5085</v>
      </c>
      <c r="F61" s="142" t="s">
        <v>81</v>
      </c>
      <c r="G61" s="35">
        <f>'Benchmarking Calculations'!G26</f>
        <v>13918868.810000001</v>
      </c>
      <c r="H61" s="159"/>
      <c r="I61" s="159">
        <v>3004270</v>
      </c>
      <c r="J61" s="159">
        <v>7396180</v>
      </c>
      <c r="K61" s="159"/>
      <c r="L61" s="159"/>
      <c r="M61" s="159"/>
      <c r="N61" s="159"/>
      <c r="O61" s="149" t="s">
        <v>236</v>
      </c>
    </row>
    <row r="62" spans="2:15" ht="12.75" customHeight="1" x14ac:dyDescent="0.3">
      <c r="B62" s="1"/>
      <c r="C62" s="158"/>
      <c r="E62" s="37">
        <v>5090</v>
      </c>
      <c r="F62" s="142" t="s">
        <v>82</v>
      </c>
      <c r="G62" s="35">
        <f>'Benchmarking Calculations'!G27</f>
        <v>0</v>
      </c>
      <c r="H62" s="159"/>
      <c r="I62" s="159"/>
      <c r="J62" s="159"/>
      <c r="K62" s="159"/>
      <c r="L62" s="159"/>
      <c r="M62" s="159"/>
      <c r="N62" s="159"/>
      <c r="O62" s="149" t="s">
        <v>236</v>
      </c>
    </row>
    <row r="63" spans="2:15" ht="12.75" customHeight="1" x14ac:dyDescent="0.3">
      <c r="B63" s="1"/>
      <c r="C63" s="158"/>
      <c r="E63" s="37">
        <v>5095</v>
      </c>
      <c r="F63" s="142" t="s">
        <v>83</v>
      </c>
      <c r="G63" s="35">
        <f>'Benchmarking Calculations'!G28</f>
        <v>0</v>
      </c>
      <c r="H63" s="159"/>
      <c r="I63" s="159"/>
      <c r="J63" s="159"/>
      <c r="K63" s="159"/>
      <c r="L63" s="159"/>
      <c r="M63" s="159"/>
      <c r="N63" s="159"/>
      <c r="O63" s="149" t="s">
        <v>236</v>
      </c>
    </row>
    <row r="64" spans="2:15" ht="12.75" customHeight="1" x14ac:dyDescent="0.3">
      <c r="B64" s="1"/>
      <c r="C64" s="158"/>
      <c r="E64" s="160">
        <v>5096</v>
      </c>
      <c r="F64" s="161" t="s">
        <v>84</v>
      </c>
      <c r="G64" s="162">
        <f>'Benchmarking Calculations'!G29</f>
        <v>144211.29999999999</v>
      </c>
      <c r="H64" s="159"/>
      <c r="I64" s="159">
        <v>130000</v>
      </c>
      <c r="J64" s="159">
        <v>132100</v>
      </c>
      <c r="K64" s="159"/>
      <c r="L64" s="159"/>
      <c r="M64" s="159"/>
      <c r="N64" s="159"/>
      <c r="O64" s="149" t="s">
        <v>236</v>
      </c>
    </row>
    <row r="65" spans="2:15" ht="12.75" customHeight="1" x14ac:dyDescent="0.3">
      <c r="B65" s="1"/>
      <c r="C65" s="158"/>
      <c r="E65" s="42"/>
      <c r="F65" s="43" t="s">
        <v>85</v>
      </c>
      <c r="G65" s="46">
        <f>'Benchmarking Calculations'!G30</f>
        <v>27044543.220000003</v>
      </c>
      <c r="H65" s="44"/>
      <c r="I65" s="44">
        <f t="shared" ref="I65:J65" si="7">SUM(I45:I64)</f>
        <v>33815528</v>
      </c>
      <c r="J65" s="44">
        <f t="shared" si="7"/>
        <v>43432119</v>
      </c>
      <c r="K65" s="44"/>
      <c r="L65" s="44"/>
      <c r="M65" s="44"/>
      <c r="N65" s="44"/>
      <c r="O65" s="149" t="s">
        <v>248</v>
      </c>
    </row>
    <row r="66" spans="2:15" ht="12.75" customHeight="1" x14ac:dyDescent="0.3">
      <c r="B66" s="1"/>
      <c r="C66" s="158"/>
      <c r="E66" s="37">
        <v>5105</v>
      </c>
      <c r="F66" s="142" t="s">
        <v>86</v>
      </c>
      <c r="G66" s="35">
        <f>'Benchmarking Calculations'!G31</f>
        <v>0</v>
      </c>
      <c r="H66" s="159"/>
      <c r="I66" s="159">
        <v>1374120</v>
      </c>
      <c r="J66" s="159">
        <v>1254269</v>
      </c>
      <c r="K66" s="159"/>
      <c r="L66" s="159"/>
      <c r="M66" s="159"/>
      <c r="N66" s="159"/>
      <c r="O66" s="149" t="s">
        <v>236</v>
      </c>
    </row>
    <row r="67" spans="2:15" ht="12.75" customHeight="1" x14ac:dyDescent="0.3">
      <c r="B67" s="1"/>
      <c r="C67" s="158"/>
      <c r="E67" s="37">
        <v>5110</v>
      </c>
      <c r="F67" s="142" t="s">
        <v>87</v>
      </c>
      <c r="G67" s="35">
        <f>'Benchmarking Calculations'!G32</f>
        <v>0</v>
      </c>
      <c r="H67" s="159"/>
      <c r="I67" s="159">
        <v>0</v>
      </c>
      <c r="J67" s="159">
        <v>0</v>
      </c>
      <c r="K67" s="159"/>
      <c r="L67" s="159"/>
      <c r="M67" s="159"/>
      <c r="N67" s="159"/>
      <c r="O67" s="149" t="s">
        <v>236</v>
      </c>
    </row>
    <row r="68" spans="2:15" ht="12.75" customHeight="1" x14ac:dyDescent="0.3">
      <c r="B68" s="1"/>
      <c r="C68" s="158"/>
      <c r="E68" s="37">
        <v>5112</v>
      </c>
      <c r="F68" s="142" t="s">
        <v>88</v>
      </c>
      <c r="G68" s="35">
        <f>'Benchmarking Calculations'!G33</f>
        <v>925407.99</v>
      </c>
      <c r="H68" s="159"/>
      <c r="I68" s="159">
        <v>729623</v>
      </c>
      <c r="J68" s="159">
        <v>776054</v>
      </c>
      <c r="K68" s="159"/>
      <c r="L68" s="159"/>
      <c r="M68" s="159"/>
      <c r="N68" s="159"/>
      <c r="O68" s="149" t="s">
        <v>236</v>
      </c>
    </row>
    <row r="69" spans="2:15" ht="12.75" customHeight="1" x14ac:dyDescent="0.3">
      <c r="B69" s="1"/>
      <c r="C69" s="158"/>
      <c r="E69" s="37">
        <v>5114</v>
      </c>
      <c r="F69" s="142" t="s">
        <v>89</v>
      </c>
      <c r="G69" s="35">
        <f>'Benchmarking Calculations'!G34</f>
        <v>477693.35</v>
      </c>
      <c r="H69" s="159"/>
      <c r="I69" s="159">
        <v>711825</v>
      </c>
      <c r="J69" s="159">
        <v>624431</v>
      </c>
      <c r="K69" s="159"/>
      <c r="L69" s="159"/>
      <c r="M69" s="159"/>
      <c r="N69" s="159"/>
      <c r="O69" s="149" t="s">
        <v>236</v>
      </c>
    </row>
    <row r="70" spans="2:15" ht="12.75" customHeight="1" x14ac:dyDescent="0.3">
      <c r="B70" s="1"/>
      <c r="C70" s="158"/>
      <c r="E70" s="37">
        <v>5120</v>
      </c>
      <c r="F70" s="142" t="s">
        <v>90</v>
      </c>
      <c r="G70" s="35">
        <f>'Benchmarking Calculations'!G35</f>
        <v>635605.34</v>
      </c>
      <c r="H70" s="159"/>
      <c r="I70" s="159">
        <v>1008155</v>
      </c>
      <c r="J70" s="159">
        <v>5295817</v>
      </c>
      <c r="K70" s="159"/>
      <c r="L70" s="159"/>
      <c r="M70" s="159"/>
      <c r="N70" s="159"/>
      <c r="O70" s="149" t="s">
        <v>236</v>
      </c>
    </row>
    <row r="71" spans="2:15" ht="12.75" customHeight="1" x14ac:dyDescent="0.3">
      <c r="B71" s="1"/>
      <c r="C71" s="158"/>
      <c r="E71" s="37">
        <v>5125</v>
      </c>
      <c r="F71" s="142" t="s">
        <v>91</v>
      </c>
      <c r="G71" s="35">
        <f>'Benchmarking Calculations'!G36</f>
        <v>919346.83</v>
      </c>
      <c r="H71" s="159"/>
      <c r="I71" s="159">
        <v>1744825</v>
      </c>
      <c r="J71" s="159">
        <v>2184326</v>
      </c>
      <c r="K71" s="159"/>
      <c r="L71" s="159"/>
      <c r="M71" s="159"/>
      <c r="N71" s="159"/>
      <c r="O71" s="149" t="s">
        <v>236</v>
      </c>
    </row>
    <row r="72" spans="2:15" ht="12.75" customHeight="1" x14ac:dyDescent="0.3">
      <c r="B72" s="1"/>
      <c r="C72" s="158"/>
      <c r="E72" s="37">
        <v>5130</v>
      </c>
      <c r="F72" s="142" t="s">
        <v>92</v>
      </c>
      <c r="G72" s="35">
        <f>'Benchmarking Calculations'!G37</f>
        <v>8722150.1600000001</v>
      </c>
      <c r="H72" s="159"/>
      <c r="I72" s="159">
        <v>1198453</v>
      </c>
      <c r="J72" s="159">
        <v>1309342</v>
      </c>
      <c r="K72" s="159"/>
      <c r="L72" s="159"/>
      <c r="M72" s="159"/>
      <c r="N72" s="159"/>
      <c r="O72" s="149" t="s">
        <v>236</v>
      </c>
    </row>
    <row r="73" spans="2:15" ht="12.75" customHeight="1" x14ac:dyDescent="0.3">
      <c r="B73" s="1"/>
      <c r="C73" s="158"/>
      <c r="E73" s="37">
        <v>5135</v>
      </c>
      <c r="F73" s="142" t="s">
        <v>93</v>
      </c>
      <c r="G73" s="35">
        <f>'Benchmarking Calculations'!G38</f>
        <v>6256806.8700000001</v>
      </c>
      <c r="H73" s="159"/>
      <c r="I73" s="159">
        <v>5821640</v>
      </c>
      <c r="J73" s="159">
        <v>6148782</v>
      </c>
      <c r="K73" s="159"/>
      <c r="L73" s="159"/>
      <c r="M73" s="159"/>
      <c r="N73" s="159"/>
      <c r="O73" s="149" t="s">
        <v>236</v>
      </c>
    </row>
    <row r="74" spans="2:15" ht="12.75" customHeight="1" x14ac:dyDescent="0.3">
      <c r="B74" s="1"/>
      <c r="C74" s="158"/>
      <c r="E74" s="37">
        <v>5145</v>
      </c>
      <c r="F74" s="142" t="s">
        <v>94</v>
      </c>
      <c r="G74" s="35">
        <f>'Benchmarking Calculations'!G39</f>
        <v>117122.2</v>
      </c>
      <c r="H74" s="159"/>
      <c r="I74" s="159">
        <v>298124</v>
      </c>
      <c r="J74" s="159">
        <v>606940</v>
      </c>
      <c r="K74" s="159"/>
      <c r="L74" s="159"/>
      <c r="M74" s="159"/>
      <c r="N74" s="159"/>
      <c r="O74" s="149" t="s">
        <v>236</v>
      </c>
    </row>
    <row r="75" spans="2:15" ht="12.75" customHeight="1" x14ac:dyDescent="0.3">
      <c r="B75" s="1"/>
      <c r="C75" s="158"/>
      <c r="E75" s="37">
        <v>5150</v>
      </c>
      <c r="F75" s="142" t="s">
        <v>95</v>
      </c>
      <c r="G75" s="35">
        <f>'Benchmarking Calculations'!G40</f>
        <v>113650.07</v>
      </c>
      <c r="H75" s="159"/>
      <c r="I75" s="159">
        <v>701761</v>
      </c>
      <c r="J75" s="159">
        <v>833337</v>
      </c>
      <c r="K75" s="159"/>
      <c r="L75" s="159"/>
      <c r="M75" s="159"/>
      <c r="N75" s="159"/>
      <c r="O75" s="149" t="s">
        <v>236</v>
      </c>
    </row>
    <row r="76" spans="2:15" ht="12.75" customHeight="1" x14ac:dyDescent="0.3">
      <c r="B76" s="1"/>
      <c r="C76" s="158"/>
      <c r="E76" s="37">
        <v>5155</v>
      </c>
      <c r="F76" s="142" t="s">
        <v>96</v>
      </c>
      <c r="G76" s="35">
        <f>'Benchmarking Calculations'!G41</f>
        <v>1348.82</v>
      </c>
      <c r="H76" s="159"/>
      <c r="I76" s="159">
        <v>337016</v>
      </c>
      <c r="J76" s="159">
        <v>228691</v>
      </c>
      <c r="K76" s="159"/>
      <c r="L76" s="159"/>
      <c r="M76" s="159"/>
      <c r="N76" s="159"/>
      <c r="O76" s="149" t="s">
        <v>236</v>
      </c>
    </row>
    <row r="77" spans="2:15" ht="12.75" customHeight="1" x14ac:dyDescent="0.3">
      <c r="B77" s="1"/>
      <c r="C77" s="158"/>
      <c r="E77" s="37">
        <v>5160</v>
      </c>
      <c r="F77" s="142" t="s">
        <v>97</v>
      </c>
      <c r="G77" s="35">
        <f>'Benchmarking Calculations'!G42</f>
        <v>38778.550000000003</v>
      </c>
      <c r="H77" s="159"/>
      <c r="I77" s="159">
        <v>206534</v>
      </c>
      <c r="J77" s="159">
        <v>48687</v>
      </c>
      <c r="K77" s="159"/>
      <c r="L77" s="159"/>
      <c r="M77" s="159"/>
      <c r="N77" s="159"/>
      <c r="O77" s="149" t="s">
        <v>236</v>
      </c>
    </row>
    <row r="78" spans="2:15" ht="12.75" customHeight="1" x14ac:dyDescent="0.3">
      <c r="B78" s="1"/>
      <c r="C78" s="158"/>
      <c r="E78" s="160">
        <v>5175</v>
      </c>
      <c r="F78" s="161" t="s">
        <v>98</v>
      </c>
      <c r="G78" s="162">
        <f>'Benchmarking Calculations'!G43</f>
        <v>591647.11</v>
      </c>
      <c r="H78" s="159"/>
      <c r="I78" s="159">
        <v>916427</v>
      </c>
      <c r="J78" s="159">
        <v>1046804</v>
      </c>
      <c r="K78" s="159"/>
      <c r="L78" s="159"/>
      <c r="M78" s="159"/>
      <c r="N78" s="159"/>
      <c r="O78" s="149" t="s">
        <v>236</v>
      </c>
    </row>
    <row r="79" spans="2:15" ht="12.75" customHeight="1" x14ac:dyDescent="0.3">
      <c r="B79" s="1"/>
      <c r="C79" s="158"/>
      <c r="E79" s="42"/>
      <c r="F79" s="43" t="s">
        <v>99</v>
      </c>
      <c r="G79" s="46">
        <f>'Benchmarking Calculations'!G44</f>
        <v>18799557.289999999</v>
      </c>
      <c r="H79" s="44"/>
      <c r="I79" s="44">
        <f t="shared" ref="I79:J79" si="8">SUM(I66:I78)</f>
        <v>15048503</v>
      </c>
      <c r="J79" s="44">
        <f t="shared" si="8"/>
        <v>20357480</v>
      </c>
      <c r="K79" s="44"/>
      <c r="L79" s="44"/>
      <c r="M79" s="44"/>
      <c r="N79" s="44"/>
      <c r="O79" s="149" t="s">
        <v>248</v>
      </c>
    </row>
    <row r="80" spans="2:15" ht="12.75" customHeight="1" x14ac:dyDescent="0.3">
      <c r="B80" s="1"/>
      <c r="C80" s="158"/>
      <c r="E80" s="37">
        <v>5305</v>
      </c>
      <c r="F80" s="37" t="s">
        <v>100</v>
      </c>
      <c r="G80" s="35">
        <f>'Benchmarking Calculations'!G45</f>
        <v>0</v>
      </c>
      <c r="H80" s="159"/>
      <c r="I80" s="159"/>
      <c r="J80" s="159"/>
      <c r="K80" s="159"/>
      <c r="L80" s="159"/>
      <c r="M80" s="159"/>
      <c r="N80" s="159"/>
      <c r="O80" s="149" t="s">
        <v>236</v>
      </c>
    </row>
    <row r="81" spans="2:15" ht="12.75" customHeight="1" x14ac:dyDescent="0.3">
      <c r="B81" s="1"/>
      <c r="C81" s="158"/>
      <c r="E81" s="37">
        <v>5310</v>
      </c>
      <c r="F81" s="37" t="s">
        <v>101</v>
      </c>
      <c r="G81" s="35">
        <f>'Benchmarking Calculations'!G46</f>
        <v>330103.90999999997</v>
      </c>
      <c r="H81" s="159"/>
      <c r="I81" s="159">
        <v>350496</v>
      </c>
      <c r="J81" s="159">
        <v>952331</v>
      </c>
      <c r="K81" s="159"/>
      <c r="L81" s="159"/>
      <c r="M81" s="159"/>
      <c r="N81" s="159"/>
      <c r="O81" s="149" t="s">
        <v>236</v>
      </c>
    </row>
    <row r="82" spans="2:15" ht="12.75" customHeight="1" x14ac:dyDescent="0.3">
      <c r="B82" s="1"/>
      <c r="C82" s="158"/>
      <c r="E82" s="37">
        <v>5315</v>
      </c>
      <c r="F82" s="37" t="s">
        <v>102</v>
      </c>
      <c r="G82" s="35">
        <f>'Benchmarking Calculations'!G47</f>
        <v>7607355.3600000003</v>
      </c>
      <c r="H82" s="159"/>
      <c r="I82" s="159">
        <v>8670304</v>
      </c>
      <c r="J82" s="159">
        <v>8541813</v>
      </c>
      <c r="K82" s="159"/>
      <c r="L82" s="159"/>
      <c r="M82" s="159"/>
      <c r="N82" s="159"/>
      <c r="O82" s="149" t="s">
        <v>236</v>
      </c>
    </row>
    <row r="83" spans="2:15" ht="12.75" customHeight="1" x14ac:dyDescent="0.3">
      <c r="B83" s="1"/>
      <c r="C83" s="158"/>
      <c r="E83" s="37">
        <v>5320</v>
      </c>
      <c r="F83" s="37" t="s">
        <v>103</v>
      </c>
      <c r="G83" s="35">
        <f>'Benchmarking Calculations'!G48</f>
        <v>732788.66</v>
      </c>
      <c r="H83" s="159"/>
      <c r="I83" s="159">
        <v>917196</v>
      </c>
      <c r="J83" s="159">
        <v>948209</v>
      </c>
      <c r="K83" s="159"/>
      <c r="L83" s="159"/>
      <c r="M83" s="159"/>
      <c r="N83" s="159"/>
      <c r="O83" s="149" t="s">
        <v>236</v>
      </c>
    </row>
    <row r="84" spans="2:15" ht="12.75" customHeight="1" x14ac:dyDescent="0.3">
      <c r="B84" s="1"/>
      <c r="C84" s="158"/>
      <c r="E84" s="37">
        <v>5325</v>
      </c>
      <c r="F84" s="37" t="s">
        <v>104</v>
      </c>
      <c r="G84" s="35">
        <f>'Benchmarking Calculations'!G49</f>
        <v>0</v>
      </c>
      <c r="H84" s="159"/>
      <c r="I84" s="159"/>
      <c r="J84" s="159"/>
      <c r="K84" s="159"/>
      <c r="L84" s="159"/>
      <c r="M84" s="159"/>
      <c r="N84" s="159"/>
      <c r="O84" s="149" t="s">
        <v>236</v>
      </c>
    </row>
    <row r="85" spans="2:15" ht="12.75" customHeight="1" x14ac:dyDescent="0.3">
      <c r="B85" s="1"/>
      <c r="C85" s="158"/>
      <c r="E85" s="37">
        <v>5330</v>
      </c>
      <c r="F85" s="37" t="s">
        <v>105</v>
      </c>
      <c r="G85" s="35">
        <f>'Benchmarking Calculations'!G50</f>
        <v>5.53</v>
      </c>
      <c r="H85" s="159"/>
      <c r="I85" s="159"/>
      <c r="J85" s="159"/>
      <c r="K85" s="159"/>
      <c r="L85" s="159"/>
      <c r="M85" s="159"/>
      <c r="N85" s="159"/>
      <c r="O85" s="149" t="s">
        <v>236</v>
      </c>
    </row>
    <row r="86" spans="2:15" ht="12.75" customHeight="1" x14ac:dyDescent="0.3">
      <c r="B86" s="1"/>
      <c r="C86" s="158"/>
      <c r="E86" s="160">
        <v>5340</v>
      </c>
      <c r="F86" s="160" t="s">
        <v>106</v>
      </c>
      <c r="G86" s="162">
        <f>'Benchmarking Calculations'!G51</f>
        <v>0</v>
      </c>
      <c r="H86" s="159"/>
      <c r="I86" s="159">
        <v>509379</v>
      </c>
      <c r="J86" s="159">
        <v>558675</v>
      </c>
      <c r="K86" s="159"/>
      <c r="L86" s="159"/>
      <c r="M86" s="159"/>
      <c r="N86" s="159"/>
      <c r="O86" s="149" t="s">
        <v>236</v>
      </c>
    </row>
    <row r="87" spans="2:15" ht="12.75" customHeight="1" x14ac:dyDescent="0.3">
      <c r="B87" s="1"/>
      <c r="C87" s="158"/>
      <c r="E87" s="42"/>
      <c r="F87" s="43" t="s">
        <v>107</v>
      </c>
      <c r="G87" s="46">
        <f>'Benchmarking Calculations'!G52</f>
        <v>8670253.459999999</v>
      </c>
      <c r="H87" s="44"/>
      <c r="I87" s="44">
        <f t="shared" ref="I87:J87" si="9">SUM(I80:I86)</f>
        <v>10447375</v>
      </c>
      <c r="J87" s="44">
        <f t="shared" si="9"/>
        <v>11001028</v>
      </c>
      <c r="K87" s="44"/>
      <c r="L87" s="44"/>
      <c r="M87" s="44"/>
      <c r="N87" s="44"/>
      <c r="O87" s="149" t="s">
        <v>248</v>
      </c>
    </row>
    <row r="88" spans="2:15" ht="12.75" customHeight="1" x14ac:dyDescent="0.3">
      <c r="B88" s="1"/>
      <c r="C88" s="158"/>
      <c r="E88" s="37">
        <v>5405</v>
      </c>
      <c r="F88" s="37" t="s">
        <v>108</v>
      </c>
      <c r="G88" s="35">
        <f>'Benchmarking Calculations'!G53</f>
        <v>0</v>
      </c>
      <c r="H88" s="159"/>
      <c r="I88" s="159"/>
      <c r="J88" s="159"/>
      <c r="K88" s="159"/>
      <c r="L88" s="159"/>
      <c r="M88" s="159"/>
      <c r="N88" s="159"/>
      <c r="O88" s="149" t="s">
        <v>236</v>
      </c>
    </row>
    <row r="89" spans="2:15" ht="12.75" customHeight="1" x14ac:dyDescent="0.3">
      <c r="B89" s="1"/>
      <c r="C89" s="158"/>
      <c r="E89" s="37">
        <v>5410</v>
      </c>
      <c r="F89" s="37" t="s">
        <v>109</v>
      </c>
      <c r="G89" s="35">
        <f>'Benchmarking Calculations'!G54</f>
        <v>5227247.83</v>
      </c>
      <c r="H89" s="159"/>
      <c r="I89" s="159">
        <v>7205706</v>
      </c>
      <c r="J89" s="159">
        <v>8706294</v>
      </c>
      <c r="K89" s="159"/>
      <c r="L89" s="159"/>
      <c r="M89" s="159"/>
      <c r="N89" s="159"/>
      <c r="O89" s="149" t="s">
        <v>236</v>
      </c>
    </row>
    <row r="90" spans="2:15" ht="12.75" customHeight="1" x14ac:dyDescent="0.3">
      <c r="B90" s="1"/>
      <c r="C90" s="158"/>
      <c r="E90" s="37">
        <v>5420</v>
      </c>
      <c r="F90" s="37" t="s">
        <v>110</v>
      </c>
      <c r="G90" s="35">
        <f>'Benchmarking Calculations'!G55</f>
        <v>0</v>
      </c>
      <c r="H90" s="159"/>
      <c r="I90" s="159"/>
      <c r="J90" s="159"/>
      <c r="K90" s="159"/>
      <c r="L90" s="159"/>
      <c r="M90" s="159"/>
      <c r="N90" s="159"/>
      <c r="O90" s="149" t="s">
        <v>236</v>
      </c>
    </row>
    <row r="91" spans="2:15" ht="12.75" customHeight="1" x14ac:dyDescent="0.3">
      <c r="B91" s="1"/>
      <c r="C91" s="158"/>
      <c r="E91" s="160">
        <v>5425</v>
      </c>
      <c r="F91" s="160" t="s">
        <v>111</v>
      </c>
      <c r="G91" s="162">
        <f>'Benchmarking Calculations'!G56</f>
        <v>0</v>
      </c>
      <c r="H91" s="159"/>
      <c r="I91" s="159"/>
      <c r="J91" s="159"/>
      <c r="K91" s="159"/>
      <c r="L91" s="159"/>
      <c r="M91" s="159"/>
      <c r="N91" s="159"/>
      <c r="O91" s="149" t="s">
        <v>236</v>
      </c>
    </row>
    <row r="92" spans="2:15" ht="12.75" customHeight="1" x14ac:dyDescent="0.3">
      <c r="B92" s="1"/>
      <c r="C92" s="158"/>
      <c r="E92" s="42"/>
      <c r="F92" s="43" t="s">
        <v>112</v>
      </c>
      <c r="G92" s="46">
        <f>'Benchmarking Calculations'!G57</f>
        <v>5227247.83</v>
      </c>
      <c r="H92" s="44"/>
      <c r="I92" s="44">
        <f t="shared" ref="I92:J92" si="10">SUM(I88:I91)</f>
        <v>7205706</v>
      </c>
      <c r="J92" s="44">
        <f t="shared" si="10"/>
        <v>8706294</v>
      </c>
      <c r="K92" s="44"/>
      <c r="L92" s="44"/>
      <c r="M92" s="44"/>
      <c r="N92" s="44"/>
      <c r="O92" s="149" t="s">
        <v>248</v>
      </c>
    </row>
    <row r="93" spans="2:15" ht="12.75" customHeight="1" x14ac:dyDescent="0.3">
      <c r="B93" s="1"/>
      <c r="C93" s="158"/>
      <c r="E93" s="37">
        <v>5605</v>
      </c>
      <c r="F93" s="37" t="s">
        <v>113</v>
      </c>
      <c r="G93" s="35">
        <f>'Benchmarking Calculations'!G58</f>
        <v>2134746.7200000002</v>
      </c>
      <c r="H93" s="159"/>
      <c r="I93" s="159">
        <v>2740398</v>
      </c>
      <c r="J93" s="159">
        <v>3097044</v>
      </c>
      <c r="K93" s="159"/>
      <c r="L93" s="159"/>
      <c r="M93" s="159"/>
      <c r="N93" s="159"/>
      <c r="O93" s="149" t="s">
        <v>236</v>
      </c>
    </row>
    <row r="94" spans="2:15" ht="12.75" customHeight="1" x14ac:dyDescent="0.3">
      <c r="B94" s="1"/>
      <c r="C94" s="158"/>
      <c r="E94" s="37">
        <v>5610</v>
      </c>
      <c r="F94" s="37" t="s">
        <v>114</v>
      </c>
      <c r="G94" s="35">
        <f>'Benchmarking Calculations'!G59</f>
        <v>12301475.039999999</v>
      </c>
      <c r="H94" s="159"/>
      <c r="I94" s="159">
        <v>12915193</v>
      </c>
      <c r="J94" s="159">
        <v>14891234</v>
      </c>
      <c r="K94" s="159"/>
      <c r="L94" s="159"/>
      <c r="M94" s="159"/>
      <c r="N94" s="159"/>
      <c r="O94" s="149" t="s">
        <v>236</v>
      </c>
    </row>
    <row r="95" spans="2:15" ht="12.75" customHeight="1" x14ac:dyDescent="0.3">
      <c r="B95" s="1"/>
      <c r="C95" s="158"/>
      <c r="E95" s="37">
        <v>5615</v>
      </c>
      <c r="F95" s="37" t="s">
        <v>115</v>
      </c>
      <c r="G95" s="35">
        <f>'Benchmarking Calculations'!G60</f>
        <v>4199176.42</v>
      </c>
      <c r="H95" s="159"/>
      <c r="I95" s="159">
        <v>3828534</v>
      </c>
      <c r="J95" s="159">
        <v>4008112</v>
      </c>
      <c r="K95" s="159"/>
      <c r="L95" s="159"/>
      <c r="M95" s="159"/>
      <c r="N95" s="159"/>
      <c r="O95" s="149" t="s">
        <v>236</v>
      </c>
    </row>
    <row r="96" spans="2:15" ht="12.75" customHeight="1" x14ac:dyDescent="0.3">
      <c r="B96" s="1"/>
      <c r="C96" s="158"/>
      <c r="E96" s="37">
        <v>5620</v>
      </c>
      <c r="F96" s="37" t="s">
        <v>116</v>
      </c>
      <c r="G96" s="35">
        <f>'Benchmarking Calculations'!G61</f>
        <v>5743863.8499999996</v>
      </c>
      <c r="H96" s="159"/>
      <c r="I96" s="159">
        <v>8150115</v>
      </c>
      <c r="J96" s="159">
        <v>8884719</v>
      </c>
      <c r="K96" s="159"/>
      <c r="L96" s="159"/>
      <c r="M96" s="159"/>
      <c r="N96" s="159"/>
      <c r="O96" s="149" t="s">
        <v>236</v>
      </c>
    </row>
    <row r="97" spans="2:15" ht="12.75" customHeight="1" x14ac:dyDescent="0.3">
      <c r="B97" s="1"/>
      <c r="C97" s="158"/>
      <c r="E97" s="37">
        <v>5625</v>
      </c>
      <c r="F97" s="37" t="s">
        <v>117</v>
      </c>
      <c r="G97" s="35">
        <f>'Benchmarking Calculations'!G62</f>
        <v>81459.33</v>
      </c>
      <c r="H97" s="159"/>
      <c r="I97" s="159">
        <v>1370344</v>
      </c>
      <c r="J97" s="159">
        <v>1669036</v>
      </c>
      <c r="K97" s="159"/>
      <c r="L97" s="159"/>
      <c r="M97" s="159"/>
      <c r="N97" s="159"/>
      <c r="O97" s="149" t="s">
        <v>236</v>
      </c>
    </row>
    <row r="98" spans="2:15" ht="12.75" customHeight="1" x14ac:dyDescent="0.3">
      <c r="B98" s="1"/>
      <c r="C98" s="158"/>
      <c r="E98" s="37">
        <v>5630</v>
      </c>
      <c r="F98" s="37" t="s">
        <v>118</v>
      </c>
      <c r="G98" s="35">
        <f>'Benchmarking Calculations'!G63</f>
        <v>3953017.4</v>
      </c>
      <c r="H98" s="159"/>
      <c r="I98" s="159">
        <v>2318910</v>
      </c>
      <c r="J98" s="159">
        <v>2471520</v>
      </c>
      <c r="K98" s="159"/>
      <c r="L98" s="159"/>
      <c r="M98" s="159"/>
      <c r="N98" s="159"/>
      <c r="O98" s="149" t="s">
        <v>236</v>
      </c>
    </row>
    <row r="99" spans="2:15" ht="12.75" customHeight="1" x14ac:dyDescent="0.3">
      <c r="B99" s="1"/>
      <c r="C99" s="158"/>
      <c r="E99" s="37">
        <v>5640</v>
      </c>
      <c r="F99" s="37" t="s">
        <v>119</v>
      </c>
      <c r="G99" s="35">
        <f>'Benchmarking Calculations'!G64</f>
        <v>2057275.55</v>
      </c>
      <c r="H99" s="159"/>
      <c r="I99" s="159">
        <v>1789914</v>
      </c>
      <c r="J99" s="159">
        <v>1965410</v>
      </c>
      <c r="K99" s="159"/>
      <c r="L99" s="159"/>
      <c r="M99" s="159"/>
      <c r="N99" s="159"/>
      <c r="O99" s="149" t="s">
        <v>236</v>
      </c>
    </row>
    <row r="100" spans="2:15" ht="12.75" customHeight="1" x14ac:dyDescent="0.3">
      <c r="B100" s="1"/>
      <c r="C100" s="158"/>
      <c r="E100" s="37">
        <v>5645</v>
      </c>
      <c r="F100" s="37" t="s">
        <v>120</v>
      </c>
      <c r="G100" s="35">
        <f>'Benchmarking Calculations'!G65</f>
        <v>483943.69</v>
      </c>
      <c r="H100" s="159"/>
      <c r="I100" s="159">
        <v>856698</v>
      </c>
      <c r="J100" s="159">
        <v>873832</v>
      </c>
      <c r="K100" s="159"/>
      <c r="L100" s="159"/>
      <c r="M100" s="159"/>
      <c r="N100" s="159"/>
      <c r="O100" s="149" t="s">
        <v>236</v>
      </c>
    </row>
    <row r="101" spans="2:15" ht="12.75" customHeight="1" x14ac:dyDescent="0.3">
      <c r="B101" s="1"/>
      <c r="C101" s="158"/>
      <c r="E101" s="37">
        <v>5646</v>
      </c>
      <c r="F101" s="37" t="s">
        <v>121</v>
      </c>
      <c r="G101" s="35">
        <f>'Benchmarking Calculations'!G66</f>
        <v>0</v>
      </c>
      <c r="H101" s="159"/>
      <c r="I101" s="159"/>
      <c r="J101" s="159"/>
      <c r="K101" s="159"/>
      <c r="L101" s="159"/>
      <c r="M101" s="159"/>
      <c r="N101" s="159"/>
      <c r="O101" s="149" t="s">
        <v>236</v>
      </c>
    </row>
    <row r="102" spans="2:15" ht="12.75" customHeight="1" x14ac:dyDescent="0.3">
      <c r="B102" s="1"/>
      <c r="C102" s="158"/>
      <c r="E102" s="37">
        <v>5647</v>
      </c>
      <c r="F102" s="37" t="s">
        <v>122</v>
      </c>
      <c r="G102" s="35">
        <f>'Benchmarking Calculations'!G67</f>
        <v>0</v>
      </c>
      <c r="H102" s="159"/>
      <c r="I102" s="159"/>
      <c r="J102" s="159"/>
      <c r="K102" s="159"/>
      <c r="L102" s="159"/>
      <c r="M102" s="159"/>
      <c r="N102" s="159"/>
      <c r="O102" s="149" t="s">
        <v>236</v>
      </c>
    </row>
    <row r="103" spans="2:15" ht="12.75" customHeight="1" x14ac:dyDescent="0.3">
      <c r="B103" s="1"/>
      <c r="C103" s="158"/>
      <c r="E103" s="37">
        <v>5650</v>
      </c>
      <c r="F103" s="37" t="s">
        <v>123</v>
      </c>
      <c r="G103" s="35">
        <f>'Benchmarking Calculations'!G68</f>
        <v>0</v>
      </c>
      <c r="H103" s="159"/>
      <c r="I103" s="159"/>
      <c r="J103" s="159"/>
      <c r="K103" s="159"/>
      <c r="L103" s="159"/>
      <c r="M103" s="159"/>
      <c r="N103" s="159"/>
      <c r="O103" s="149" t="s">
        <v>236</v>
      </c>
    </row>
    <row r="104" spans="2:15" ht="12.75" customHeight="1" x14ac:dyDescent="0.3">
      <c r="B104" s="1"/>
      <c r="C104" s="158"/>
      <c r="E104" s="37">
        <v>5655</v>
      </c>
      <c r="F104" s="37" t="s">
        <v>124</v>
      </c>
      <c r="G104" s="35">
        <f>'Benchmarking Calculations'!G69</f>
        <v>2100498.7599999998</v>
      </c>
      <c r="H104" s="159"/>
      <c r="I104" s="159">
        <v>2640000</v>
      </c>
      <c r="J104" s="159">
        <v>3527370</v>
      </c>
      <c r="K104" s="159"/>
      <c r="L104" s="159"/>
      <c r="M104" s="159"/>
      <c r="N104" s="159"/>
      <c r="O104" s="149" t="s">
        <v>236</v>
      </c>
    </row>
    <row r="105" spans="2:15" ht="12.75" customHeight="1" x14ac:dyDescent="0.3">
      <c r="B105" s="1"/>
      <c r="C105" s="158"/>
      <c r="E105" s="37">
        <v>5665</v>
      </c>
      <c r="F105" s="37" t="s">
        <v>125</v>
      </c>
      <c r="G105" s="35">
        <f>'Benchmarking Calculations'!G70</f>
        <v>1705523.84</v>
      </c>
      <c r="H105" s="159"/>
      <c r="I105" s="159">
        <v>2178394</v>
      </c>
      <c r="J105" s="159">
        <v>2474627</v>
      </c>
      <c r="K105" s="159"/>
      <c r="L105" s="159"/>
      <c r="M105" s="159"/>
      <c r="N105" s="159"/>
      <c r="O105" s="149" t="s">
        <v>236</v>
      </c>
    </row>
    <row r="106" spans="2:15" ht="12.75" customHeight="1" x14ac:dyDescent="0.3">
      <c r="B106" s="1"/>
      <c r="C106" s="158"/>
      <c r="E106" s="37">
        <v>5670</v>
      </c>
      <c r="F106" s="37" t="s">
        <v>126</v>
      </c>
      <c r="G106" s="35">
        <f>'Benchmarking Calculations'!G71</f>
        <v>0</v>
      </c>
      <c r="H106" s="159"/>
      <c r="I106" s="159"/>
      <c r="J106" s="159"/>
      <c r="K106" s="159"/>
      <c r="L106" s="159"/>
      <c r="M106" s="159"/>
      <c r="N106" s="159"/>
      <c r="O106" s="149" t="s">
        <v>236</v>
      </c>
    </row>
    <row r="107" spans="2:15" ht="12.75" customHeight="1" x14ac:dyDescent="0.3">
      <c r="B107" s="1"/>
      <c r="C107" s="158"/>
      <c r="E107" s="37">
        <v>5672</v>
      </c>
      <c r="F107" s="37" t="s">
        <v>127</v>
      </c>
      <c r="G107" s="35">
        <f>'Benchmarking Calculations'!G72</f>
        <v>0</v>
      </c>
      <c r="H107" s="159"/>
      <c r="I107" s="159"/>
      <c r="J107" s="159"/>
      <c r="K107" s="159"/>
      <c r="L107" s="159"/>
      <c r="M107" s="159"/>
      <c r="N107" s="159"/>
      <c r="O107" s="149" t="s">
        <v>236</v>
      </c>
    </row>
    <row r="108" spans="2:15" ht="12.75" customHeight="1" x14ac:dyDescent="0.3">
      <c r="B108" s="1"/>
      <c r="C108" s="158"/>
      <c r="E108" s="37">
        <v>5675</v>
      </c>
      <c r="F108" s="37" t="s">
        <v>128</v>
      </c>
      <c r="G108" s="35">
        <f>'Benchmarking Calculations'!G73</f>
        <v>12216644.33</v>
      </c>
      <c r="H108" s="159"/>
      <c r="I108" s="159">
        <v>7098658</v>
      </c>
      <c r="J108" s="159">
        <v>6971594</v>
      </c>
      <c r="K108" s="159"/>
      <c r="L108" s="159"/>
      <c r="M108" s="159"/>
      <c r="N108" s="159"/>
      <c r="O108" s="149" t="s">
        <v>236</v>
      </c>
    </row>
    <row r="109" spans="2:15" ht="12.75" customHeight="1" x14ac:dyDescent="0.3">
      <c r="B109" s="1"/>
      <c r="C109" s="158"/>
      <c r="E109" s="160">
        <v>5680</v>
      </c>
      <c r="F109" s="160" t="s">
        <v>129</v>
      </c>
      <c r="G109" s="162">
        <f>'Benchmarking Calculations'!G74</f>
        <v>0</v>
      </c>
      <c r="H109" s="159"/>
      <c r="I109" s="159"/>
      <c r="J109" s="159"/>
      <c r="K109" s="159"/>
      <c r="L109" s="159"/>
      <c r="M109" s="159"/>
      <c r="N109" s="159"/>
      <c r="O109" s="149" t="s">
        <v>236</v>
      </c>
    </row>
    <row r="110" spans="2:15" ht="12.75" customHeight="1" x14ac:dyDescent="0.3">
      <c r="B110" s="1"/>
      <c r="C110" s="158"/>
      <c r="E110" s="47"/>
      <c r="F110" s="43" t="s">
        <v>130</v>
      </c>
      <c r="G110" s="46">
        <f>'Benchmarking Calculations'!G75</f>
        <v>46977624.93</v>
      </c>
      <c r="H110" s="44"/>
      <c r="I110" s="44">
        <f t="shared" ref="I110:J110" si="11">SUM(I93:I109)</f>
        <v>45887158</v>
      </c>
      <c r="J110" s="44">
        <f t="shared" si="11"/>
        <v>50834498</v>
      </c>
      <c r="K110" s="44"/>
      <c r="L110" s="44"/>
      <c r="M110" s="44"/>
      <c r="N110" s="44"/>
      <c r="O110" s="149" t="s">
        <v>248</v>
      </c>
    </row>
    <row r="111" spans="2:15" ht="12.75" customHeight="1" x14ac:dyDescent="0.3">
      <c r="B111" s="1"/>
      <c r="C111" s="158"/>
      <c r="E111" s="37">
        <v>5635</v>
      </c>
      <c r="F111" s="37" t="s">
        <v>131</v>
      </c>
      <c r="G111" s="35">
        <f>'Benchmarking Calculations'!G76</f>
        <v>1385885.25</v>
      </c>
      <c r="H111" s="159"/>
      <c r="I111" s="159">
        <v>183103</v>
      </c>
      <c r="J111" s="159">
        <v>220670</v>
      </c>
      <c r="K111" s="159"/>
      <c r="L111" s="159"/>
      <c r="M111" s="159"/>
      <c r="N111" s="159"/>
      <c r="O111" s="149" t="s">
        <v>236</v>
      </c>
    </row>
    <row r="112" spans="2:15" ht="12.75" customHeight="1" x14ac:dyDescent="0.3">
      <c r="B112" s="1"/>
      <c r="C112" s="158"/>
      <c r="E112" s="160">
        <v>6210</v>
      </c>
      <c r="F112" s="160" t="s">
        <v>132</v>
      </c>
      <c r="G112" s="162">
        <f>'Benchmarking Calculations'!G77</f>
        <v>0</v>
      </c>
      <c r="H112" s="159"/>
      <c r="I112" s="159"/>
      <c r="J112" s="159"/>
      <c r="K112" s="159"/>
      <c r="L112" s="159"/>
      <c r="M112" s="159"/>
      <c r="N112" s="159"/>
      <c r="O112" s="149" t="s">
        <v>236</v>
      </c>
    </row>
    <row r="113" spans="2:15" ht="12.75" customHeight="1" x14ac:dyDescent="0.3">
      <c r="B113" s="1"/>
      <c r="C113" s="158"/>
      <c r="F113" s="43" t="s">
        <v>133</v>
      </c>
      <c r="G113" s="46">
        <f>'Benchmarking Calculations'!G78</f>
        <v>1385885.25</v>
      </c>
      <c r="H113" s="44"/>
      <c r="I113" s="44">
        <f t="shared" ref="I113:J113" si="12">I111+I112</f>
        <v>183103</v>
      </c>
      <c r="J113" s="44">
        <f t="shared" si="12"/>
        <v>220670</v>
      </c>
      <c r="K113" s="44"/>
      <c r="L113" s="44"/>
      <c r="M113" s="44"/>
      <c r="N113" s="44"/>
      <c r="O113" s="149" t="s">
        <v>248</v>
      </c>
    </row>
    <row r="114" spans="2:15" ht="12.75" customHeight="1" x14ac:dyDescent="0.3">
      <c r="B114" s="1"/>
      <c r="C114" s="158"/>
      <c r="E114" s="160">
        <v>5515</v>
      </c>
      <c r="F114" s="160" t="s">
        <v>134</v>
      </c>
      <c r="G114" s="162">
        <f>'Benchmarking Calculations'!G79</f>
        <v>0</v>
      </c>
      <c r="H114" s="159"/>
      <c r="I114" s="159">
        <f t="shared" ref="I114:J114" si="13">H114</f>
        <v>0</v>
      </c>
      <c r="J114" s="159">
        <f t="shared" si="13"/>
        <v>0</v>
      </c>
      <c r="K114" s="159"/>
      <c r="L114" s="159"/>
      <c r="M114" s="159"/>
      <c r="N114" s="159"/>
      <c r="O114" s="149" t="s">
        <v>236</v>
      </c>
    </row>
    <row r="115" spans="2:15" ht="12.75" customHeight="1" x14ac:dyDescent="0.3">
      <c r="B115" s="1"/>
      <c r="C115" s="158"/>
      <c r="E115" s="42"/>
      <c r="F115" s="43" t="s">
        <v>135</v>
      </c>
      <c r="G115" s="46">
        <f>'Benchmarking Calculations'!G80</f>
        <v>0</v>
      </c>
      <c r="H115" s="44"/>
      <c r="I115" s="44">
        <f t="shared" ref="I115:J115" si="14">I114</f>
        <v>0</v>
      </c>
      <c r="J115" s="44">
        <f t="shared" si="14"/>
        <v>0</v>
      </c>
      <c r="K115" s="44"/>
      <c r="L115" s="44"/>
      <c r="M115" s="44"/>
      <c r="N115" s="44"/>
      <c r="O115" s="149" t="s">
        <v>248</v>
      </c>
    </row>
    <row r="116" spans="2:15" ht="12.75" customHeight="1" x14ac:dyDescent="0.3">
      <c r="B116" s="1"/>
      <c r="C116" s="158"/>
      <c r="E116" s="163" t="s">
        <v>264</v>
      </c>
      <c r="F116" s="163" t="s">
        <v>261</v>
      </c>
      <c r="G116" s="162"/>
      <c r="H116" s="162"/>
      <c r="I116" s="162"/>
      <c r="J116" s="162"/>
      <c r="K116" s="162"/>
      <c r="L116" s="162"/>
      <c r="M116" s="162"/>
      <c r="N116" s="162"/>
      <c r="O116" s="149"/>
    </row>
    <row r="117" spans="2:15" ht="12.75" customHeight="1" x14ac:dyDescent="0.3">
      <c r="B117" s="1"/>
      <c r="C117" s="158"/>
      <c r="E117" s="164" t="s">
        <v>265</v>
      </c>
      <c r="F117" s="43" t="s">
        <v>136</v>
      </c>
      <c r="G117" s="46">
        <f>'Benchmarking Calculations'!G81-G116</f>
        <v>108105111.98</v>
      </c>
      <c r="H117" s="44"/>
      <c r="I117" s="44">
        <f t="shared" ref="I117:J117" si="15">I65+I79+I87+I92+I110+I113-I116</f>
        <v>112587373</v>
      </c>
      <c r="J117" s="44">
        <f t="shared" si="15"/>
        <v>134552089</v>
      </c>
      <c r="K117" s="44"/>
      <c r="L117" s="44"/>
      <c r="M117" s="44"/>
      <c r="N117" s="44"/>
      <c r="O117" s="149" t="s">
        <v>248</v>
      </c>
    </row>
    <row r="118" spans="2:15" ht="12.75" customHeight="1" x14ac:dyDescent="0.3">
      <c r="B118" s="1"/>
      <c r="C118" s="158"/>
      <c r="F118" s="43"/>
      <c r="G118" s="35"/>
      <c r="H118" s="35"/>
      <c r="I118" s="45"/>
      <c r="O118" s="149"/>
    </row>
    <row r="119" spans="2:15" ht="12.75" customHeight="1" x14ac:dyDescent="0.3">
      <c r="B119" s="1"/>
      <c r="C119" s="158"/>
      <c r="D119" s="22" t="s">
        <v>137</v>
      </c>
      <c r="F119" s="1"/>
      <c r="G119" s="35"/>
      <c r="H119" s="35"/>
      <c r="O119" s="149"/>
    </row>
    <row r="120" spans="2:15" ht="12.75" customHeight="1" x14ac:dyDescent="0.3">
      <c r="B120" s="1"/>
      <c r="C120" s="158"/>
      <c r="F120" s="37">
        <v>5014</v>
      </c>
      <c r="G120" s="35">
        <f t="shared" ref="G120:G121" si="16">G48</f>
        <v>344571.68</v>
      </c>
      <c r="H120" s="35"/>
      <c r="I120" s="35">
        <f t="shared" ref="I120:J120" si="17">I48</f>
        <v>646773</v>
      </c>
      <c r="J120" s="35">
        <f t="shared" si="17"/>
        <v>854358</v>
      </c>
      <c r="K120" s="35"/>
      <c r="L120" s="35"/>
      <c r="M120" s="35"/>
      <c r="N120" s="35"/>
      <c r="O120" s="149" t="s">
        <v>248</v>
      </c>
    </row>
    <row r="121" spans="2:15" ht="12.75" customHeight="1" x14ac:dyDescent="0.3">
      <c r="B121" s="1"/>
      <c r="C121" s="158"/>
      <c r="F121" s="37">
        <v>5015</v>
      </c>
      <c r="G121" s="35">
        <f t="shared" si="16"/>
        <v>73190.710000000006</v>
      </c>
      <c r="H121" s="35"/>
      <c r="I121" s="35">
        <f t="shared" ref="I121:J121" si="18">I49</f>
        <v>1113729</v>
      </c>
      <c r="J121" s="35">
        <f t="shared" si="18"/>
        <v>1308774</v>
      </c>
      <c r="K121" s="35"/>
      <c r="L121" s="35"/>
      <c r="M121" s="35"/>
      <c r="N121" s="35"/>
      <c r="O121" s="149" t="s">
        <v>248</v>
      </c>
    </row>
    <row r="122" spans="2:15" ht="12.75" customHeight="1" x14ac:dyDescent="0.3">
      <c r="B122" s="1"/>
      <c r="C122" s="158"/>
      <c r="F122" s="37">
        <v>5112</v>
      </c>
      <c r="G122" s="35">
        <f>G68</f>
        <v>925407.99</v>
      </c>
      <c r="H122" s="35"/>
      <c r="I122" s="35">
        <f t="shared" ref="I122:J122" si="19">I68</f>
        <v>729623</v>
      </c>
      <c r="J122" s="35">
        <f t="shared" si="19"/>
        <v>776054</v>
      </c>
      <c r="K122" s="35"/>
      <c r="L122" s="35"/>
      <c r="M122" s="35"/>
      <c r="N122" s="35"/>
      <c r="O122" s="149" t="s">
        <v>248</v>
      </c>
    </row>
    <row r="123" spans="2:15" ht="12.75" customHeight="1" x14ac:dyDescent="0.3">
      <c r="B123" s="1"/>
      <c r="C123" s="158"/>
      <c r="E123" s="164" t="s">
        <v>266</v>
      </c>
      <c r="F123" s="43" t="s">
        <v>138</v>
      </c>
      <c r="G123" s="46">
        <f>'Benchmarking Calculations'!G87</f>
        <v>1343170.38</v>
      </c>
      <c r="H123" s="46"/>
      <c r="I123" s="46">
        <f t="shared" ref="I123:J123" si="20">I48+I49+I68</f>
        <v>2490125</v>
      </c>
      <c r="J123" s="46">
        <f t="shared" si="20"/>
        <v>2939186</v>
      </c>
      <c r="K123" s="46"/>
      <c r="L123" s="46"/>
      <c r="M123" s="46"/>
      <c r="N123" s="46"/>
      <c r="O123" s="165" t="s">
        <v>248</v>
      </c>
    </row>
    <row r="124" spans="2:15" ht="12.75" customHeight="1" x14ac:dyDescent="0.3">
      <c r="B124" s="1"/>
      <c r="C124" s="158"/>
      <c r="E124" s="164" t="s">
        <v>267</v>
      </c>
      <c r="F124" s="43" t="s">
        <v>139</v>
      </c>
      <c r="G124" s="46">
        <f>'Benchmarking Calculations'!G88</f>
        <v>126267.3545</v>
      </c>
      <c r="H124" s="166"/>
      <c r="I124" s="166">
        <f>G124</f>
        <v>126267.3545</v>
      </c>
      <c r="J124" s="166">
        <f t="shared" ref="J124" si="21">I124</f>
        <v>126267.3545</v>
      </c>
      <c r="K124" s="166"/>
      <c r="L124" s="166"/>
      <c r="M124" s="166"/>
      <c r="N124" s="166"/>
      <c r="O124" s="165" t="s">
        <v>236</v>
      </c>
    </row>
    <row r="125" spans="2:15" ht="12.75" customHeight="1" x14ac:dyDescent="0.3">
      <c r="B125" s="1"/>
      <c r="C125" s="167"/>
      <c r="D125" s="154"/>
      <c r="E125" s="154"/>
      <c r="F125" s="168"/>
      <c r="G125" s="155"/>
      <c r="H125" s="169"/>
      <c r="I125" s="169"/>
      <c r="J125" s="154"/>
      <c r="K125" s="154"/>
      <c r="L125" s="154"/>
      <c r="M125" s="154"/>
      <c r="N125" s="154"/>
      <c r="O125" s="156"/>
    </row>
    <row r="126" spans="2:15" ht="12.75" customHeight="1" x14ac:dyDescent="0.3">
      <c r="B126" s="1"/>
      <c r="O126" s="37"/>
    </row>
    <row r="127" spans="2:15" ht="12.75" customHeight="1" x14ac:dyDescent="0.3">
      <c r="B127" s="1"/>
      <c r="O127" s="37"/>
    </row>
    <row r="128" spans="2:15" ht="12.75" customHeight="1" x14ac:dyDescent="0.3">
      <c r="B128" s="1"/>
      <c r="G128" s="32"/>
      <c r="O128" s="37"/>
    </row>
    <row r="129" spans="2:15" ht="12.75" customHeight="1" x14ac:dyDescent="0.3">
      <c r="B129" s="1"/>
      <c r="O129" s="37"/>
    </row>
    <row r="130" spans="2:15" ht="12.75" customHeight="1" x14ac:dyDescent="0.3">
      <c r="B130" s="1"/>
      <c r="O130" s="37"/>
    </row>
    <row r="131" spans="2:15" ht="12.75" customHeight="1" x14ac:dyDescent="0.3">
      <c r="B131" s="1"/>
      <c r="O131" s="37"/>
    </row>
    <row r="132" spans="2:15" ht="12.75" customHeight="1" x14ac:dyDescent="0.3">
      <c r="B132" s="1"/>
      <c r="O132" s="37"/>
    </row>
    <row r="133" spans="2:15" ht="12.75" customHeight="1" x14ac:dyDescent="0.3">
      <c r="B133" s="1"/>
      <c r="O133" s="37"/>
    </row>
    <row r="134" spans="2:15" ht="12.75" customHeight="1" x14ac:dyDescent="0.3">
      <c r="B134" s="1"/>
      <c r="O134" s="37"/>
    </row>
    <row r="135" spans="2:15" ht="12.75" customHeight="1" x14ac:dyDescent="0.3">
      <c r="B135" s="1"/>
      <c r="O135" s="37"/>
    </row>
    <row r="136" spans="2:15" ht="12.75" customHeight="1" x14ac:dyDescent="0.3">
      <c r="B136" s="1"/>
      <c r="O136" s="37"/>
    </row>
    <row r="137" spans="2:15" ht="12.75" customHeight="1" x14ac:dyDescent="0.3">
      <c r="B137" s="1"/>
      <c r="O137" s="37"/>
    </row>
    <row r="138" spans="2:15" ht="12.75" customHeight="1" x14ac:dyDescent="0.3">
      <c r="B138" s="1"/>
      <c r="O138" s="37"/>
    </row>
    <row r="139" spans="2:15" ht="12.75" customHeight="1" x14ac:dyDescent="0.3">
      <c r="B139" s="1"/>
      <c r="O139" s="37"/>
    </row>
    <row r="140" spans="2:15" ht="12.75" customHeight="1" x14ac:dyDescent="0.3">
      <c r="B140" s="1"/>
      <c r="O140" s="37"/>
    </row>
    <row r="141" spans="2:15" ht="12.75" customHeight="1" x14ac:dyDescent="0.3">
      <c r="B141" s="1"/>
      <c r="O141" s="37"/>
    </row>
    <row r="142" spans="2:15" ht="12.75" customHeight="1" x14ac:dyDescent="0.3">
      <c r="B142" s="1"/>
      <c r="O142" s="37"/>
    </row>
    <row r="143" spans="2:15" ht="12.75" customHeight="1" x14ac:dyDescent="0.3">
      <c r="B143" s="1"/>
      <c r="O143" s="37"/>
    </row>
    <row r="144" spans="2:15" ht="12.75" customHeight="1" x14ac:dyDescent="0.3">
      <c r="B144" s="1"/>
      <c r="O144" s="37"/>
    </row>
    <row r="145" spans="2:15" ht="12.75" customHeight="1" x14ac:dyDescent="0.3">
      <c r="B145" s="1"/>
      <c r="O145" s="37"/>
    </row>
    <row r="146" spans="2:15" ht="12.75" customHeight="1" x14ac:dyDescent="0.3">
      <c r="B146" s="1"/>
      <c r="O146" s="37"/>
    </row>
    <row r="147" spans="2:15" ht="12.75" customHeight="1" x14ac:dyDescent="0.3">
      <c r="B147" s="1"/>
      <c r="O147" s="37"/>
    </row>
    <row r="148" spans="2:15" ht="12.75" customHeight="1" x14ac:dyDescent="0.3">
      <c r="B148" s="1"/>
      <c r="O148" s="37"/>
    </row>
    <row r="149" spans="2:15" ht="12.75" customHeight="1" x14ac:dyDescent="0.3">
      <c r="B149" s="1"/>
      <c r="O149" s="37"/>
    </row>
    <row r="150" spans="2:15" ht="12.75" customHeight="1" x14ac:dyDescent="0.3">
      <c r="B150" s="1"/>
      <c r="O150" s="37"/>
    </row>
    <row r="151" spans="2:15" ht="12.75" customHeight="1" x14ac:dyDescent="0.3">
      <c r="B151" s="1"/>
      <c r="O151" s="37"/>
    </row>
    <row r="152" spans="2:15" ht="12.75" customHeight="1" x14ac:dyDescent="0.3">
      <c r="B152" s="1"/>
      <c r="O152" s="37"/>
    </row>
    <row r="153" spans="2:15" ht="12.75" customHeight="1" x14ac:dyDescent="0.3">
      <c r="B153" s="1"/>
      <c r="O153" s="37"/>
    </row>
    <row r="154" spans="2:15" ht="12.75" customHeight="1" x14ac:dyDescent="0.3">
      <c r="B154" s="1"/>
      <c r="O154" s="37"/>
    </row>
    <row r="155" spans="2:15" ht="12.75" customHeight="1" x14ac:dyDescent="0.3">
      <c r="B155" s="1"/>
      <c r="O155" s="37"/>
    </row>
    <row r="156" spans="2:15" ht="12.75" customHeight="1" x14ac:dyDescent="0.3">
      <c r="B156" s="1"/>
      <c r="O156" s="37"/>
    </row>
    <row r="157" spans="2:15" ht="12.75" customHeight="1" x14ac:dyDescent="0.3">
      <c r="B157" s="1"/>
      <c r="O157" s="37"/>
    </row>
    <row r="158" spans="2:15" ht="12.75" customHeight="1" x14ac:dyDescent="0.3">
      <c r="B158" s="1"/>
      <c r="O158" s="37"/>
    </row>
    <row r="159" spans="2:15" ht="12.75" customHeight="1" x14ac:dyDescent="0.3">
      <c r="B159" s="1"/>
      <c r="O159" s="37"/>
    </row>
    <row r="160" spans="2:15" ht="12.75" customHeight="1" x14ac:dyDescent="0.3">
      <c r="B160" s="1"/>
      <c r="O160" s="37"/>
    </row>
    <row r="161" spans="2:15" ht="12.75" customHeight="1" x14ac:dyDescent="0.3">
      <c r="B161" s="1"/>
      <c r="O161" s="37"/>
    </row>
    <row r="162" spans="2:15" ht="12.75" customHeight="1" x14ac:dyDescent="0.3">
      <c r="B162" s="1"/>
      <c r="O162" s="37"/>
    </row>
    <row r="163" spans="2:15" ht="12.75" customHeight="1" x14ac:dyDescent="0.3">
      <c r="B163" s="1"/>
      <c r="O163" s="37"/>
    </row>
    <row r="164" spans="2:15" ht="12.75" customHeight="1" x14ac:dyDescent="0.3">
      <c r="B164" s="1"/>
      <c r="O164" s="37"/>
    </row>
    <row r="165" spans="2:15" ht="12.75" customHeight="1" x14ac:dyDescent="0.3">
      <c r="B165" s="1"/>
      <c r="O165" s="37"/>
    </row>
    <row r="166" spans="2:15" ht="12.75" customHeight="1" x14ac:dyDescent="0.3">
      <c r="B166" s="1"/>
      <c r="O166" s="37"/>
    </row>
    <row r="167" spans="2:15" ht="12.75" customHeight="1" x14ac:dyDescent="0.3">
      <c r="B167" s="1"/>
      <c r="O167" s="37"/>
    </row>
    <row r="168" spans="2:15" ht="12.75" customHeight="1" x14ac:dyDescent="0.3">
      <c r="B168" s="1"/>
      <c r="O168" s="37"/>
    </row>
    <row r="169" spans="2:15" ht="12.75" customHeight="1" x14ac:dyDescent="0.3">
      <c r="B169" s="1"/>
      <c r="O169" s="37"/>
    </row>
    <row r="170" spans="2:15" ht="12.75" customHeight="1" x14ac:dyDescent="0.3">
      <c r="B170" s="1"/>
      <c r="O170" s="37"/>
    </row>
    <row r="171" spans="2:15" ht="12.75" customHeight="1" x14ac:dyDescent="0.3">
      <c r="B171" s="1"/>
      <c r="O171" s="37"/>
    </row>
    <row r="172" spans="2:15" ht="12.75" customHeight="1" x14ac:dyDescent="0.3">
      <c r="B172" s="1"/>
      <c r="O172" s="37"/>
    </row>
    <row r="173" spans="2:15" ht="12.75" customHeight="1" x14ac:dyDescent="0.3">
      <c r="B173" s="1"/>
      <c r="O173" s="37"/>
    </row>
    <row r="174" spans="2:15" ht="12.75" customHeight="1" x14ac:dyDescent="0.3">
      <c r="B174" s="1"/>
      <c r="O174" s="37"/>
    </row>
    <row r="175" spans="2:15" ht="12.75" customHeight="1" x14ac:dyDescent="0.3">
      <c r="B175" s="1"/>
      <c r="O175" s="37"/>
    </row>
    <row r="176" spans="2:15" ht="12.75" customHeight="1" x14ac:dyDescent="0.3">
      <c r="B176" s="1"/>
      <c r="O176" s="37"/>
    </row>
    <row r="177" spans="2:15" ht="12.75" customHeight="1" x14ac:dyDescent="0.3">
      <c r="B177" s="1"/>
      <c r="O177" s="37"/>
    </row>
    <row r="178" spans="2:15" ht="12.75" customHeight="1" x14ac:dyDescent="0.3">
      <c r="B178" s="1"/>
      <c r="O178" s="37"/>
    </row>
    <row r="179" spans="2:15" ht="12.75" customHeight="1" x14ac:dyDescent="0.3">
      <c r="B179" s="1"/>
      <c r="O179" s="37"/>
    </row>
    <row r="180" spans="2:15" ht="12.75" customHeight="1" x14ac:dyDescent="0.3">
      <c r="B180" s="1"/>
      <c r="O180" s="37"/>
    </row>
    <row r="181" spans="2:15" ht="12.75" customHeight="1" x14ac:dyDescent="0.3">
      <c r="B181" s="1"/>
      <c r="O181" s="37"/>
    </row>
    <row r="182" spans="2:15" ht="12.75" customHeight="1" x14ac:dyDescent="0.3">
      <c r="B182" s="1"/>
      <c r="O182" s="37"/>
    </row>
    <row r="183" spans="2:15" ht="12.75" customHeight="1" x14ac:dyDescent="0.3">
      <c r="B183" s="1"/>
      <c r="O183" s="37"/>
    </row>
    <row r="184" spans="2:15" ht="12.75" customHeight="1" x14ac:dyDescent="0.3">
      <c r="B184" s="1"/>
      <c r="O184" s="37"/>
    </row>
    <row r="185" spans="2:15" ht="12.75" customHeight="1" x14ac:dyDescent="0.3">
      <c r="B185" s="1"/>
      <c r="O185" s="37"/>
    </row>
    <row r="186" spans="2:15" ht="12.75" customHeight="1" x14ac:dyDescent="0.3">
      <c r="B186" s="1"/>
      <c r="O186" s="37"/>
    </row>
    <row r="187" spans="2:15" ht="12.75" customHeight="1" x14ac:dyDescent="0.3">
      <c r="B187" s="1"/>
      <c r="O187" s="37"/>
    </row>
    <row r="188" spans="2:15" ht="12.75" customHeight="1" x14ac:dyDescent="0.3">
      <c r="B188" s="1"/>
      <c r="O188" s="37"/>
    </row>
    <row r="189" spans="2:15" ht="12.75" customHeight="1" x14ac:dyDescent="0.3">
      <c r="B189" s="1"/>
      <c r="O189" s="37"/>
    </row>
    <row r="190" spans="2:15" ht="12.75" customHeight="1" x14ac:dyDescent="0.3">
      <c r="B190" s="1"/>
      <c r="O190" s="37"/>
    </row>
    <row r="191" spans="2:15" ht="12.75" customHeight="1" x14ac:dyDescent="0.3">
      <c r="B191" s="1"/>
      <c r="O191" s="37"/>
    </row>
    <row r="192" spans="2:15" ht="12.75" customHeight="1" x14ac:dyDescent="0.3">
      <c r="B192" s="1"/>
      <c r="O192" s="37"/>
    </row>
    <row r="193" spans="2:15" ht="12.75" customHeight="1" x14ac:dyDescent="0.3">
      <c r="B193" s="1"/>
      <c r="O193" s="37"/>
    </row>
    <row r="194" spans="2:15" ht="12.75" customHeight="1" x14ac:dyDescent="0.3">
      <c r="B194" s="1"/>
      <c r="O194" s="37"/>
    </row>
    <row r="195" spans="2:15" ht="12.75" customHeight="1" x14ac:dyDescent="0.3">
      <c r="B195" s="1"/>
      <c r="O195" s="37"/>
    </row>
    <row r="196" spans="2:15" ht="12.75" customHeight="1" x14ac:dyDescent="0.3">
      <c r="B196" s="1"/>
      <c r="O196" s="37"/>
    </row>
    <row r="197" spans="2:15" ht="12.75" customHeight="1" x14ac:dyDescent="0.3">
      <c r="B197" s="1"/>
      <c r="O197" s="37"/>
    </row>
    <row r="198" spans="2:15" ht="12.75" customHeight="1" x14ac:dyDescent="0.3">
      <c r="B198" s="1"/>
      <c r="O198" s="37"/>
    </row>
    <row r="199" spans="2:15" ht="12.75" customHeight="1" x14ac:dyDescent="0.3">
      <c r="B199" s="1"/>
      <c r="O199" s="37"/>
    </row>
    <row r="200" spans="2:15" ht="12.75" customHeight="1" x14ac:dyDescent="0.3">
      <c r="B200" s="1"/>
      <c r="O200" s="37"/>
    </row>
    <row r="201" spans="2:15" ht="12.75" customHeight="1" x14ac:dyDescent="0.3">
      <c r="B201" s="1"/>
      <c r="O201" s="37"/>
    </row>
    <row r="202" spans="2:15" ht="12.75" customHeight="1" x14ac:dyDescent="0.3">
      <c r="B202" s="1"/>
      <c r="O202" s="37"/>
    </row>
    <row r="203" spans="2:15" ht="12.75" customHeight="1" x14ac:dyDescent="0.3">
      <c r="B203" s="1"/>
      <c r="O203" s="37"/>
    </row>
    <row r="204" spans="2:15" ht="12.75" customHeight="1" x14ac:dyDescent="0.3">
      <c r="B204" s="1"/>
      <c r="O204" s="37"/>
    </row>
    <row r="205" spans="2:15" ht="12.75" customHeight="1" x14ac:dyDescent="0.3">
      <c r="B205" s="1"/>
      <c r="O205" s="37"/>
    </row>
    <row r="206" spans="2:15" ht="12.75" customHeight="1" x14ac:dyDescent="0.3">
      <c r="B206" s="1"/>
      <c r="O206" s="37"/>
    </row>
    <row r="207" spans="2:15" ht="12.75" customHeight="1" x14ac:dyDescent="0.3">
      <c r="B207" s="1"/>
      <c r="O207" s="37"/>
    </row>
    <row r="208" spans="2:15" ht="12.75" customHeight="1" x14ac:dyDescent="0.3">
      <c r="B208" s="1"/>
      <c r="O208" s="37"/>
    </row>
    <row r="209" spans="2:15" ht="12.75" customHeight="1" x14ac:dyDescent="0.3">
      <c r="B209" s="1"/>
      <c r="O209" s="37"/>
    </row>
    <row r="210" spans="2:15" ht="12.75" customHeight="1" x14ac:dyDescent="0.3">
      <c r="B210" s="1"/>
      <c r="O210" s="37"/>
    </row>
    <row r="211" spans="2:15" ht="12.75" customHeight="1" x14ac:dyDescent="0.3">
      <c r="B211" s="1"/>
      <c r="O211" s="37"/>
    </row>
    <row r="212" spans="2:15" ht="12.75" customHeight="1" x14ac:dyDescent="0.3">
      <c r="B212" s="1"/>
      <c r="O212" s="37"/>
    </row>
    <row r="213" spans="2:15" ht="12.75" customHeight="1" x14ac:dyDescent="0.3">
      <c r="B213" s="1"/>
      <c r="O213" s="37"/>
    </row>
    <row r="214" spans="2:15" ht="12.75" customHeight="1" x14ac:dyDescent="0.3">
      <c r="B214" s="1"/>
      <c r="O214" s="37"/>
    </row>
    <row r="215" spans="2:15" ht="12.75" customHeight="1" x14ac:dyDescent="0.3">
      <c r="B215" s="1"/>
      <c r="O215" s="37"/>
    </row>
    <row r="216" spans="2:15" ht="12.75" customHeight="1" x14ac:dyDescent="0.3">
      <c r="B216" s="1"/>
      <c r="O216" s="37"/>
    </row>
    <row r="217" spans="2:15" ht="12.75" customHeight="1" x14ac:dyDescent="0.3">
      <c r="B217" s="1"/>
      <c r="O217" s="37"/>
    </row>
    <row r="218" spans="2:15" ht="12.75" customHeight="1" x14ac:dyDescent="0.3">
      <c r="B218" s="1"/>
      <c r="O218" s="37"/>
    </row>
    <row r="219" spans="2:15" ht="12.75" customHeight="1" x14ac:dyDescent="0.3">
      <c r="B219" s="1"/>
      <c r="O219" s="37"/>
    </row>
    <row r="220" spans="2:15" ht="12.75" customHeight="1" x14ac:dyDescent="0.3">
      <c r="B220" s="1"/>
      <c r="O220" s="37"/>
    </row>
    <row r="221" spans="2:15" ht="12.75" customHeight="1" x14ac:dyDescent="0.3">
      <c r="B221" s="1"/>
      <c r="O221" s="37"/>
    </row>
    <row r="222" spans="2:15" ht="12.75" customHeight="1" x14ac:dyDescent="0.3">
      <c r="B222" s="1"/>
      <c r="O222" s="37"/>
    </row>
    <row r="223" spans="2:15" ht="12.75" customHeight="1" x14ac:dyDescent="0.3">
      <c r="B223" s="1"/>
      <c r="O223" s="37"/>
    </row>
    <row r="224" spans="2:15" ht="12.75" customHeight="1" x14ac:dyDescent="0.3">
      <c r="B224" s="1"/>
      <c r="O224" s="37"/>
    </row>
    <row r="225" spans="2:15" ht="12.75" customHeight="1" x14ac:dyDescent="0.3">
      <c r="B225" s="1"/>
      <c r="O225" s="37"/>
    </row>
    <row r="226" spans="2:15" ht="12.75" customHeight="1" x14ac:dyDescent="0.3">
      <c r="B226" s="1"/>
      <c r="O226" s="37"/>
    </row>
    <row r="227" spans="2:15" ht="12.75" customHeight="1" x14ac:dyDescent="0.3">
      <c r="B227" s="1"/>
      <c r="O227" s="37"/>
    </row>
    <row r="228" spans="2:15" ht="12.75" customHeight="1" x14ac:dyDescent="0.3">
      <c r="B228" s="1"/>
      <c r="O228" s="37"/>
    </row>
    <row r="229" spans="2:15" ht="12.75" customHeight="1" x14ac:dyDescent="0.3">
      <c r="B229" s="1"/>
      <c r="O229" s="37"/>
    </row>
    <row r="230" spans="2:15" ht="12.75" customHeight="1" x14ac:dyDescent="0.3">
      <c r="B230" s="1"/>
      <c r="O230" s="37"/>
    </row>
    <row r="231" spans="2:15" ht="12.75" customHeight="1" x14ac:dyDescent="0.3">
      <c r="B231" s="1"/>
      <c r="O231" s="37"/>
    </row>
    <row r="232" spans="2:15" ht="12.75" customHeight="1" x14ac:dyDescent="0.3">
      <c r="B232" s="1"/>
      <c r="O232" s="37"/>
    </row>
    <row r="233" spans="2:15" ht="12.75" customHeight="1" x14ac:dyDescent="0.3">
      <c r="B233" s="1"/>
      <c r="O233" s="37"/>
    </row>
    <row r="234" spans="2:15" ht="12.75" customHeight="1" x14ac:dyDescent="0.3">
      <c r="B234" s="1"/>
      <c r="O234" s="37"/>
    </row>
    <row r="235" spans="2:15" ht="12.75" customHeight="1" x14ac:dyDescent="0.3">
      <c r="B235" s="1"/>
      <c r="O235" s="37"/>
    </row>
    <row r="236" spans="2:15" ht="12.75" customHeight="1" x14ac:dyDescent="0.3">
      <c r="B236" s="1"/>
      <c r="O236" s="37"/>
    </row>
    <row r="237" spans="2:15" ht="12.75" customHeight="1" x14ac:dyDescent="0.3">
      <c r="B237" s="1"/>
      <c r="O237" s="37"/>
    </row>
    <row r="238" spans="2:15" ht="12.75" customHeight="1" x14ac:dyDescent="0.3">
      <c r="B238" s="1"/>
      <c r="O238" s="37"/>
    </row>
    <row r="239" spans="2:15" ht="12.75" customHeight="1" x14ac:dyDescent="0.3">
      <c r="B239" s="1"/>
      <c r="O239" s="37"/>
    </row>
    <row r="240" spans="2:15" ht="12.75" customHeight="1" x14ac:dyDescent="0.3">
      <c r="B240" s="1"/>
      <c r="O240" s="37"/>
    </row>
    <row r="241" spans="2:15" ht="12.75" customHeight="1" x14ac:dyDescent="0.3">
      <c r="B241" s="1"/>
      <c r="O241" s="37"/>
    </row>
    <row r="242" spans="2:15" ht="12.75" customHeight="1" x14ac:dyDescent="0.3">
      <c r="B242" s="1"/>
      <c r="O242" s="37"/>
    </row>
    <row r="243" spans="2:15" ht="12.75" customHeight="1" x14ac:dyDescent="0.3">
      <c r="B243" s="1"/>
      <c r="O243" s="37"/>
    </row>
    <row r="244" spans="2:15" ht="12.75" customHeight="1" x14ac:dyDescent="0.3">
      <c r="B244" s="1"/>
      <c r="O244" s="37"/>
    </row>
    <row r="245" spans="2:15" ht="12.75" customHeight="1" x14ac:dyDescent="0.3">
      <c r="B245" s="1"/>
      <c r="O245" s="37"/>
    </row>
    <row r="246" spans="2:15" ht="12.75" customHeight="1" x14ac:dyDescent="0.3">
      <c r="B246" s="1"/>
      <c r="O246" s="37"/>
    </row>
    <row r="247" spans="2:15" ht="12.75" customHeight="1" x14ac:dyDescent="0.3">
      <c r="B247" s="1"/>
      <c r="O247" s="37"/>
    </row>
    <row r="248" spans="2:15" ht="12.75" customHeight="1" x14ac:dyDescent="0.3">
      <c r="B248" s="1"/>
      <c r="O248" s="37"/>
    </row>
    <row r="249" spans="2:15" ht="12.75" customHeight="1" x14ac:dyDescent="0.3">
      <c r="B249" s="1"/>
      <c r="O249" s="37"/>
    </row>
    <row r="250" spans="2:15" ht="12.75" customHeight="1" x14ac:dyDescent="0.3">
      <c r="B250" s="1"/>
      <c r="O250" s="37"/>
    </row>
    <row r="251" spans="2:15" ht="12.75" customHeight="1" x14ac:dyDescent="0.3">
      <c r="B251" s="1"/>
      <c r="O251" s="37"/>
    </row>
    <row r="252" spans="2:15" ht="12.75" customHeight="1" x14ac:dyDescent="0.3">
      <c r="B252" s="1"/>
      <c r="O252" s="37"/>
    </row>
    <row r="253" spans="2:15" ht="12.75" customHeight="1" x14ac:dyDescent="0.3">
      <c r="B253" s="1"/>
      <c r="O253" s="37"/>
    </row>
    <row r="254" spans="2:15" ht="12.75" customHeight="1" x14ac:dyDescent="0.3">
      <c r="B254" s="1"/>
      <c r="O254" s="37"/>
    </row>
    <row r="255" spans="2:15" ht="12.75" customHeight="1" x14ac:dyDescent="0.3">
      <c r="B255" s="1"/>
      <c r="O255" s="37"/>
    </row>
    <row r="256" spans="2:15" ht="12.75" customHeight="1" x14ac:dyDescent="0.3">
      <c r="B256" s="1"/>
      <c r="O256" s="37"/>
    </row>
    <row r="257" spans="2:15" ht="12.75" customHeight="1" x14ac:dyDescent="0.3">
      <c r="B257" s="1"/>
      <c r="O257" s="37"/>
    </row>
    <row r="258" spans="2:15" ht="12.75" customHeight="1" x14ac:dyDescent="0.3">
      <c r="B258" s="1"/>
      <c r="O258" s="37"/>
    </row>
    <row r="259" spans="2:15" ht="12.75" customHeight="1" x14ac:dyDescent="0.3">
      <c r="B259" s="1"/>
      <c r="O259" s="37"/>
    </row>
    <row r="260" spans="2:15" ht="12.75" customHeight="1" x14ac:dyDescent="0.3">
      <c r="B260" s="1"/>
      <c r="O260" s="37"/>
    </row>
    <row r="261" spans="2:15" ht="12.75" customHeight="1" x14ac:dyDescent="0.3">
      <c r="B261" s="1"/>
      <c r="O261" s="37"/>
    </row>
    <row r="262" spans="2:15" ht="12.75" customHeight="1" x14ac:dyDescent="0.3">
      <c r="B262" s="1"/>
      <c r="O262" s="37"/>
    </row>
    <row r="263" spans="2:15" ht="12.75" customHeight="1" x14ac:dyDescent="0.3">
      <c r="B263" s="1"/>
      <c r="O263" s="37"/>
    </row>
    <row r="264" spans="2:15" ht="12.75" customHeight="1" x14ac:dyDescent="0.3">
      <c r="B264" s="1"/>
      <c r="O264" s="37"/>
    </row>
    <row r="265" spans="2:15" ht="12.75" customHeight="1" x14ac:dyDescent="0.3">
      <c r="B265" s="1"/>
      <c r="O265" s="37"/>
    </row>
    <row r="266" spans="2:15" ht="12.75" customHeight="1" x14ac:dyDescent="0.3">
      <c r="B266" s="1"/>
      <c r="O266" s="37"/>
    </row>
    <row r="267" spans="2:15" ht="12.75" customHeight="1" x14ac:dyDescent="0.3">
      <c r="B267" s="1"/>
      <c r="O267" s="37"/>
    </row>
    <row r="268" spans="2:15" ht="12.75" customHeight="1" x14ac:dyDescent="0.3">
      <c r="B268" s="1"/>
      <c r="O268" s="37"/>
    </row>
    <row r="269" spans="2:15" ht="12.75" customHeight="1" x14ac:dyDescent="0.3">
      <c r="B269" s="1"/>
      <c r="O269" s="37"/>
    </row>
    <row r="270" spans="2:15" ht="12.75" customHeight="1" x14ac:dyDescent="0.3">
      <c r="B270" s="1"/>
      <c r="O270" s="37"/>
    </row>
    <row r="271" spans="2:15" ht="12.75" customHeight="1" x14ac:dyDescent="0.3">
      <c r="B271" s="1"/>
      <c r="O271" s="37"/>
    </row>
    <row r="272" spans="2:15" ht="12.75" customHeight="1" x14ac:dyDescent="0.3">
      <c r="B272" s="1"/>
      <c r="O272" s="37"/>
    </row>
    <row r="273" spans="2:15" ht="12.75" customHeight="1" x14ac:dyDescent="0.3">
      <c r="B273" s="1"/>
      <c r="O273" s="37"/>
    </row>
    <row r="274" spans="2:15" ht="12.75" customHeight="1" x14ac:dyDescent="0.3">
      <c r="B274" s="1"/>
      <c r="O274" s="37"/>
    </row>
    <row r="275" spans="2:15" ht="12.75" customHeight="1" x14ac:dyDescent="0.3">
      <c r="B275" s="1"/>
      <c r="O275" s="37"/>
    </row>
    <row r="276" spans="2:15" ht="12.75" customHeight="1" x14ac:dyDescent="0.3">
      <c r="B276" s="1"/>
      <c r="O276" s="37"/>
    </row>
    <row r="277" spans="2:15" ht="12.75" customHeight="1" x14ac:dyDescent="0.3">
      <c r="B277" s="1"/>
      <c r="O277" s="37"/>
    </row>
    <row r="278" spans="2:15" ht="12.75" customHeight="1" x14ac:dyDescent="0.3">
      <c r="B278" s="1"/>
      <c r="O278" s="37"/>
    </row>
    <row r="279" spans="2:15" ht="12.75" customHeight="1" x14ac:dyDescent="0.3">
      <c r="B279" s="1"/>
      <c r="O279" s="37"/>
    </row>
    <row r="280" spans="2:15" ht="12.75" customHeight="1" x14ac:dyDescent="0.3">
      <c r="B280" s="1"/>
      <c r="O280" s="37"/>
    </row>
    <row r="281" spans="2:15" ht="12.75" customHeight="1" x14ac:dyDescent="0.3">
      <c r="B281" s="1"/>
      <c r="O281" s="37"/>
    </row>
    <row r="282" spans="2:15" ht="12.75" customHeight="1" x14ac:dyDescent="0.3">
      <c r="B282" s="1"/>
      <c r="O282" s="37"/>
    </row>
    <row r="283" spans="2:15" ht="12.75" customHeight="1" x14ac:dyDescent="0.3">
      <c r="B283" s="1"/>
      <c r="O283" s="37"/>
    </row>
    <row r="284" spans="2:15" ht="12.75" customHeight="1" x14ac:dyDescent="0.3">
      <c r="B284" s="1"/>
      <c r="O284" s="37"/>
    </row>
    <row r="285" spans="2:15" ht="12.75" customHeight="1" x14ac:dyDescent="0.3">
      <c r="B285" s="1"/>
      <c r="O285" s="37"/>
    </row>
    <row r="286" spans="2:15" ht="12.75" customHeight="1" x14ac:dyDescent="0.3">
      <c r="B286" s="1"/>
      <c r="O286" s="37"/>
    </row>
    <row r="287" spans="2:15" ht="12.75" customHeight="1" x14ac:dyDescent="0.3">
      <c r="B287" s="1"/>
      <c r="O287" s="37"/>
    </row>
    <row r="288" spans="2:15" ht="12.75" customHeight="1" x14ac:dyDescent="0.3">
      <c r="B288" s="1"/>
      <c r="O288" s="37"/>
    </row>
    <row r="289" spans="2:15" ht="12.75" customHeight="1" x14ac:dyDescent="0.3">
      <c r="B289" s="1"/>
      <c r="O289" s="37"/>
    </row>
    <row r="290" spans="2:15" ht="12.75" customHeight="1" x14ac:dyDescent="0.3">
      <c r="B290" s="1"/>
      <c r="O290" s="37"/>
    </row>
    <row r="291" spans="2:15" ht="12.75" customHeight="1" x14ac:dyDescent="0.3">
      <c r="B291" s="1"/>
      <c r="O291" s="37"/>
    </row>
    <row r="292" spans="2:15" ht="12.75" customHeight="1" x14ac:dyDescent="0.3">
      <c r="B292" s="1"/>
      <c r="O292" s="37"/>
    </row>
    <row r="293" spans="2:15" ht="12.75" customHeight="1" x14ac:dyDescent="0.3">
      <c r="B293" s="1"/>
      <c r="O293" s="37"/>
    </row>
    <row r="294" spans="2:15" ht="12.75" customHeight="1" x14ac:dyDescent="0.3">
      <c r="B294" s="1"/>
      <c r="O294" s="37"/>
    </row>
    <row r="295" spans="2:15" ht="12.75" customHeight="1" x14ac:dyDescent="0.3">
      <c r="B295" s="1"/>
      <c r="O295" s="37"/>
    </row>
    <row r="296" spans="2:15" ht="12.75" customHeight="1" x14ac:dyDescent="0.3">
      <c r="B296" s="1"/>
      <c r="O296" s="37"/>
    </row>
    <row r="297" spans="2:15" ht="12.75" customHeight="1" x14ac:dyDescent="0.3">
      <c r="B297" s="1"/>
      <c r="O297" s="37"/>
    </row>
    <row r="298" spans="2:15" ht="12.75" customHeight="1" x14ac:dyDescent="0.3">
      <c r="B298" s="1"/>
      <c r="O298" s="37"/>
    </row>
    <row r="299" spans="2:15" ht="12.75" customHeight="1" x14ac:dyDescent="0.3">
      <c r="B299" s="1"/>
      <c r="O299" s="37"/>
    </row>
    <row r="300" spans="2:15" ht="12.75" customHeight="1" x14ac:dyDescent="0.3">
      <c r="B300" s="1"/>
      <c r="O300" s="37"/>
    </row>
    <row r="301" spans="2:15" ht="12.75" customHeight="1" x14ac:dyDescent="0.3">
      <c r="B301" s="1"/>
      <c r="O301" s="37"/>
    </row>
    <row r="302" spans="2:15" ht="12.75" customHeight="1" x14ac:dyDescent="0.3">
      <c r="B302" s="1"/>
      <c r="O302" s="37"/>
    </row>
    <row r="303" spans="2:15" ht="12.75" customHeight="1" x14ac:dyDescent="0.3">
      <c r="B303" s="1"/>
      <c r="O303" s="37"/>
    </row>
    <row r="304" spans="2:15" ht="12.75" customHeight="1" x14ac:dyDescent="0.3">
      <c r="B304" s="1"/>
      <c r="O304" s="37"/>
    </row>
    <row r="305" spans="2:15" ht="12.75" customHeight="1" x14ac:dyDescent="0.3">
      <c r="B305" s="1"/>
      <c r="O305" s="37"/>
    </row>
    <row r="306" spans="2:15" ht="12.75" customHeight="1" x14ac:dyDescent="0.3">
      <c r="B306" s="1"/>
      <c r="O306" s="37"/>
    </row>
    <row r="307" spans="2:15" ht="12.75" customHeight="1" x14ac:dyDescent="0.3">
      <c r="B307" s="1"/>
      <c r="O307" s="37"/>
    </row>
    <row r="308" spans="2:15" ht="12.75" customHeight="1" x14ac:dyDescent="0.3">
      <c r="B308" s="1"/>
      <c r="O308" s="37"/>
    </row>
    <row r="309" spans="2:15" ht="12.75" customHeight="1" x14ac:dyDescent="0.3">
      <c r="B309" s="1"/>
      <c r="O309" s="37"/>
    </row>
    <row r="310" spans="2:15" ht="12.75" customHeight="1" x14ac:dyDescent="0.3">
      <c r="B310" s="1"/>
      <c r="O310" s="37"/>
    </row>
    <row r="311" spans="2:15" ht="12.75" customHeight="1" x14ac:dyDescent="0.3">
      <c r="B311" s="1"/>
      <c r="O311" s="37"/>
    </row>
    <row r="312" spans="2:15" ht="12.75" customHeight="1" x14ac:dyDescent="0.3">
      <c r="B312" s="1"/>
      <c r="O312" s="37"/>
    </row>
    <row r="313" spans="2:15" ht="12.75" customHeight="1" x14ac:dyDescent="0.3">
      <c r="B313" s="1"/>
      <c r="O313" s="37"/>
    </row>
    <row r="314" spans="2:15" ht="12.75" customHeight="1" x14ac:dyDescent="0.3">
      <c r="B314" s="1"/>
      <c r="O314" s="37"/>
    </row>
    <row r="315" spans="2:15" ht="12.75" customHeight="1" x14ac:dyDescent="0.3">
      <c r="B315" s="1"/>
      <c r="O315" s="37"/>
    </row>
    <row r="316" spans="2:15" ht="12.75" customHeight="1" x14ac:dyDescent="0.3">
      <c r="B316" s="1"/>
      <c r="O316" s="37"/>
    </row>
    <row r="317" spans="2:15" ht="12.75" customHeight="1" x14ac:dyDescent="0.3">
      <c r="B317" s="1"/>
      <c r="O317" s="37"/>
    </row>
    <row r="318" spans="2:15" ht="12.75" customHeight="1" x14ac:dyDescent="0.3">
      <c r="B318" s="1"/>
      <c r="O318" s="37"/>
    </row>
    <row r="319" spans="2:15" ht="12.75" customHeight="1" x14ac:dyDescent="0.3">
      <c r="B319" s="1"/>
      <c r="O319" s="37"/>
    </row>
    <row r="320" spans="2:15" ht="12.75" customHeight="1" x14ac:dyDescent="0.3">
      <c r="B320" s="1"/>
      <c r="O320" s="37"/>
    </row>
    <row r="321" spans="2:15" ht="12.75" customHeight="1" x14ac:dyDescent="0.3">
      <c r="B321" s="1"/>
      <c r="O321" s="37"/>
    </row>
    <row r="322" spans="2:15" ht="12.75" customHeight="1" x14ac:dyDescent="0.3">
      <c r="B322" s="1"/>
      <c r="O322" s="37"/>
    </row>
    <row r="323" spans="2:15" ht="12.75" customHeight="1" x14ac:dyDescent="0.3">
      <c r="B323" s="1"/>
      <c r="O323" s="37"/>
    </row>
    <row r="324" spans="2:15" ht="12.75" customHeight="1" x14ac:dyDescent="0.3">
      <c r="B324" s="1"/>
      <c r="O324" s="37"/>
    </row>
    <row r="325" spans="2:15" ht="12.75" customHeight="1" x14ac:dyDescent="0.3">
      <c r="B325" s="1"/>
      <c r="O325" s="37"/>
    </row>
    <row r="326" spans="2:15" ht="12.75" customHeight="1" x14ac:dyDescent="0.3">
      <c r="B326" s="1"/>
      <c r="O326" s="37"/>
    </row>
    <row r="327" spans="2:15" ht="12.75" customHeight="1" x14ac:dyDescent="0.3">
      <c r="B327" s="1"/>
      <c r="O327" s="37"/>
    </row>
    <row r="328" spans="2:15" ht="12.75" customHeight="1" x14ac:dyDescent="0.3">
      <c r="B328" s="1"/>
      <c r="O328" s="37"/>
    </row>
    <row r="329" spans="2:15" ht="12.75" customHeight="1" x14ac:dyDescent="0.3">
      <c r="B329" s="1"/>
      <c r="O329" s="37"/>
    </row>
    <row r="330" spans="2:15" ht="12.75" customHeight="1" x14ac:dyDescent="0.3">
      <c r="B330" s="1"/>
      <c r="O330" s="37"/>
    </row>
    <row r="331" spans="2:15" ht="12.75" customHeight="1" x14ac:dyDescent="0.3">
      <c r="B331" s="1"/>
      <c r="O331" s="37"/>
    </row>
    <row r="332" spans="2:15" ht="12.75" customHeight="1" x14ac:dyDescent="0.3">
      <c r="B332" s="1"/>
      <c r="O332" s="37"/>
    </row>
    <row r="333" spans="2:15" ht="12.75" customHeight="1" x14ac:dyDescent="0.3">
      <c r="B333" s="1"/>
      <c r="O333" s="37"/>
    </row>
    <row r="334" spans="2:15" ht="12.75" customHeight="1" x14ac:dyDescent="0.3">
      <c r="B334" s="1"/>
      <c r="O334" s="37"/>
    </row>
    <row r="335" spans="2:15" ht="12.75" customHeight="1" x14ac:dyDescent="0.3">
      <c r="B335" s="1"/>
      <c r="O335" s="37"/>
    </row>
    <row r="336" spans="2:15" ht="12.75" customHeight="1" x14ac:dyDescent="0.3">
      <c r="B336" s="1"/>
      <c r="O336" s="37"/>
    </row>
    <row r="337" spans="2:15" ht="12.75" customHeight="1" x14ac:dyDescent="0.3">
      <c r="B337" s="1"/>
      <c r="O337" s="37"/>
    </row>
    <row r="338" spans="2:15" ht="12.75" customHeight="1" x14ac:dyDescent="0.3">
      <c r="B338" s="1"/>
      <c r="O338" s="37"/>
    </row>
    <row r="339" spans="2:15" ht="12.75" customHeight="1" x14ac:dyDescent="0.3">
      <c r="B339" s="1"/>
      <c r="O339" s="37"/>
    </row>
    <row r="340" spans="2:15" ht="12.75" customHeight="1" x14ac:dyDescent="0.3">
      <c r="B340" s="1"/>
      <c r="O340" s="37"/>
    </row>
    <row r="341" spans="2:15" ht="12.75" customHeight="1" x14ac:dyDescent="0.3">
      <c r="B341" s="1"/>
      <c r="O341" s="37"/>
    </row>
    <row r="342" spans="2:15" ht="12.75" customHeight="1" x14ac:dyDescent="0.3">
      <c r="B342" s="1"/>
      <c r="O342" s="37"/>
    </row>
    <row r="343" spans="2:15" ht="12.75" customHeight="1" x14ac:dyDescent="0.3">
      <c r="B343" s="1"/>
      <c r="O343" s="37"/>
    </row>
    <row r="344" spans="2:15" ht="12.75" customHeight="1" x14ac:dyDescent="0.3">
      <c r="B344" s="1"/>
      <c r="O344" s="37"/>
    </row>
    <row r="345" spans="2:15" ht="12.75" customHeight="1" x14ac:dyDescent="0.3">
      <c r="B345" s="1"/>
      <c r="O345" s="37"/>
    </row>
    <row r="346" spans="2:15" ht="12.75" customHeight="1" x14ac:dyDescent="0.3">
      <c r="B346" s="1"/>
      <c r="O346" s="37"/>
    </row>
    <row r="347" spans="2:15" ht="12.75" customHeight="1" x14ac:dyDescent="0.3">
      <c r="B347" s="1"/>
      <c r="O347" s="37"/>
    </row>
    <row r="348" spans="2:15" ht="12.75" customHeight="1" x14ac:dyDescent="0.3">
      <c r="B348" s="1"/>
      <c r="O348" s="37"/>
    </row>
    <row r="349" spans="2:15" ht="12.75" customHeight="1" x14ac:dyDescent="0.3">
      <c r="B349" s="1"/>
      <c r="O349" s="37"/>
    </row>
    <row r="350" spans="2:15" ht="12.75" customHeight="1" x14ac:dyDescent="0.3">
      <c r="B350" s="1"/>
      <c r="O350" s="37"/>
    </row>
    <row r="351" spans="2:15" ht="12.75" customHeight="1" x14ac:dyDescent="0.3">
      <c r="B351" s="1"/>
      <c r="O351" s="37"/>
    </row>
    <row r="352" spans="2:15" ht="12.75" customHeight="1" x14ac:dyDescent="0.3">
      <c r="B352" s="1"/>
      <c r="O352" s="37"/>
    </row>
    <row r="353" spans="2:15" ht="12.75" customHeight="1" x14ac:dyDescent="0.3">
      <c r="B353" s="1"/>
      <c r="O353" s="37"/>
    </row>
    <row r="354" spans="2:15" ht="12.75" customHeight="1" x14ac:dyDescent="0.3">
      <c r="B354" s="1"/>
      <c r="O354" s="37"/>
    </row>
    <row r="355" spans="2:15" ht="12.75" customHeight="1" x14ac:dyDescent="0.3">
      <c r="B355" s="1"/>
      <c r="O355" s="37"/>
    </row>
    <row r="356" spans="2:15" ht="12.75" customHeight="1" x14ac:dyDescent="0.3">
      <c r="B356" s="1"/>
      <c r="O356" s="37"/>
    </row>
    <row r="357" spans="2:15" ht="12.75" customHeight="1" x14ac:dyDescent="0.3">
      <c r="B357" s="1"/>
      <c r="O357" s="37"/>
    </row>
    <row r="358" spans="2:15" ht="12.75" customHeight="1" x14ac:dyDescent="0.3">
      <c r="B358" s="1"/>
      <c r="O358" s="37"/>
    </row>
    <row r="359" spans="2:15" ht="12.75" customHeight="1" x14ac:dyDescent="0.3">
      <c r="B359" s="1"/>
      <c r="O359" s="37"/>
    </row>
    <row r="360" spans="2:15" ht="12.75" customHeight="1" x14ac:dyDescent="0.3">
      <c r="B360" s="1"/>
      <c r="O360" s="37"/>
    </row>
    <row r="361" spans="2:15" ht="12.75" customHeight="1" x14ac:dyDescent="0.3">
      <c r="B361" s="1"/>
      <c r="O361" s="37"/>
    </row>
    <row r="362" spans="2:15" ht="12.75" customHeight="1" x14ac:dyDescent="0.3">
      <c r="B362" s="1"/>
      <c r="O362" s="37"/>
    </row>
    <row r="363" spans="2:15" ht="12.75" customHeight="1" x14ac:dyDescent="0.3">
      <c r="B363" s="1"/>
      <c r="O363" s="37"/>
    </row>
    <row r="364" spans="2:15" ht="12.75" customHeight="1" x14ac:dyDescent="0.3">
      <c r="B364" s="1"/>
      <c r="O364" s="37"/>
    </row>
    <row r="365" spans="2:15" ht="12.75" customHeight="1" x14ac:dyDescent="0.3">
      <c r="B365" s="1"/>
      <c r="O365" s="37"/>
    </row>
    <row r="366" spans="2:15" ht="12.75" customHeight="1" x14ac:dyDescent="0.3">
      <c r="B366" s="1"/>
      <c r="O366" s="37"/>
    </row>
    <row r="367" spans="2:15" ht="12.75" customHeight="1" x14ac:dyDescent="0.3">
      <c r="B367" s="1"/>
      <c r="O367" s="37"/>
    </row>
    <row r="368" spans="2:15" ht="12.75" customHeight="1" x14ac:dyDescent="0.3">
      <c r="B368" s="1"/>
      <c r="O368" s="37"/>
    </row>
    <row r="369" spans="2:15" ht="12.75" customHeight="1" x14ac:dyDescent="0.3">
      <c r="B369" s="1"/>
      <c r="O369" s="37"/>
    </row>
    <row r="370" spans="2:15" ht="12.75" customHeight="1" x14ac:dyDescent="0.3">
      <c r="B370" s="1"/>
      <c r="O370" s="37"/>
    </row>
    <row r="371" spans="2:15" ht="12.75" customHeight="1" x14ac:dyDescent="0.3">
      <c r="B371" s="1"/>
      <c r="O371" s="37"/>
    </row>
    <row r="372" spans="2:15" ht="12.75" customHeight="1" x14ac:dyDescent="0.3">
      <c r="B372" s="1"/>
      <c r="O372" s="37"/>
    </row>
    <row r="373" spans="2:15" ht="12.75" customHeight="1" x14ac:dyDescent="0.3">
      <c r="B373" s="1"/>
      <c r="O373" s="37"/>
    </row>
    <row r="374" spans="2:15" ht="12.75" customHeight="1" x14ac:dyDescent="0.3">
      <c r="B374" s="1"/>
      <c r="O374" s="37"/>
    </row>
    <row r="375" spans="2:15" ht="12.75" customHeight="1" x14ac:dyDescent="0.3">
      <c r="B375" s="1"/>
      <c r="O375" s="37"/>
    </row>
    <row r="376" spans="2:15" ht="12.75" customHeight="1" x14ac:dyDescent="0.3">
      <c r="B376" s="1"/>
      <c r="O376" s="37"/>
    </row>
    <row r="377" spans="2:15" ht="12.75" customHeight="1" x14ac:dyDescent="0.3">
      <c r="B377" s="1"/>
      <c r="O377" s="37"/>
    </row>
    <row r="378" spans="2:15" ht="12.75" customHeight="1" x14ac:dyDescent="0.3">
      <c r="B378" s="1"/>
      <c r="O378" s="37"/>
    </row>
    <row r="379" spans="2:15" ht="12.75" customHeight="1" x14ac:dyDescent="0.3">
      <c r="B379" s="1"/>
      <c r="O379" s="37"/>
    </row>
    <row r="380" spans="2:15" ht="12.75" customHeight="1" x14ac:dyDescent="0.3">
      <c r="B380" s="1"/>
      <c r="O380" s="37"/>
    </row>
    <row r="381" spans="2:15" ht="12.75" customHeight="1" x14ac:dyDescent="0.3">
      <c r="B381" s="1"/>
      <c r="O381" s="37"/>
    </row>
    <row r="382" spans="2:15" ht="12.75" customHeight="1" x14ac:dyDescent="0.3">
      <c r="B382" s="1"/>
      <c r="O382" s="37"/>
    </row>
    <row r="383" spans="2:15" ht="12.75" customHeight="1" x14ac:dyDescent="0.3">
      <c r="B383" s="1"/>
      <c r="O383" s="37"/>
    </row>
    <row r="384" spans="2:15" ht="12.75" customHeight="1" x14ac:dyDescent="0.3">
      <c r="B384" s="1"/>
      <c r="O384" s="37"/>
    </row>
    <row r="385" spans="2:15" ht="12.75" customHeight="1" x14ac:dyDescent="0.3">
      <c r="B385" s="1"/>
      <c r="O385" s="37"/>
    </row>
    <row r="386" spans="2:15" ht="12.75" customHeight="1" x14ac:dyDescent="0.3">
      <c r="B386" s="1"/>
      <c r="O386" s="37"/>
    </row>
    <row r="387" spans="2:15" ht="12.75" customHeight="1" x14ac:dyDescent="0.3">
      <c r="B387" s="1"/>
      <c r="O387" s="37"/>
    </row>
    <row r="388" spans="2:15" ht="12.75" customHeight="1" x14ac:dyDescent="0.3">
      <c r="B388" s="1"/>
      <c r="O388" s="37"/>
    </row>
    <row r="389" spans="2:15" ht="12.75" customHeight="1" x14ac:dyDescent="0.3">
      <c r="B389" s="1"/>
      <c r="O389" s="37"/>
    </row>
    <row r="390" spans="2:15" ht="12.75" customHeight="1" x14ac:dyDescent="0.3">
      <c r="B390" s="1"/>
      <c r="O390" s="37"/>
    </row>
    <row r="391" spans="2:15" ht="12.75" customHeight="1" x14ac:dyDescent="0.3">
      <c r="B391" s="1"/>
      <c r="O391" s="37"/>
    </row>
    <row r="392" spans="2:15" ht="12.75" customHeight="1" x14ac:dyDescent="0.3">
      <c r="B392" s="1"/>
      <c r="O392" s="37"/>
    </row>
    <row r="393" spans="2:15" ht="12.75" customHeight="1" x14ac:dyDescent="0.3">
      <c r="B393" s="1"/>
      <c r="O393" s="37"/>
    </row>
    <row r="394" spans="2:15" ht="12.75" customHeight="1" x14ac:dyDescent="0.3">
      <c r="B394" s="1"/>
      <c r="O394" s="37"/>
    </row>
    <row r="395" spans="2:15" ht="12.75" customHeight="1" x14ac:dyDescent="0.3">
      <c r="B395" s="1"/>
      <c r="O395" s="37"/>
    </row>
    <row r="396" spans="2:15" ht="12.75" customHeight="1" x14ac:dyDescent="0.3">
      <c r="B396" s="1"/>
      <c r="O396" s="37"/>
    </row>
    <row r="397" spans="2:15" ht="12.75" customHeight="1" x14ac:dyDescent="0.3">
      <c r="B397" s="1"/>
      <c r="O397" s="37"/>
    </row>
    <row r="398" spans="2:15" ht="12.75" customHeight="1" x14ac:dyDescent="0.3">
      <c r="B398" s="1"/>
      <c r="O398" s="37"/>
    </row>
    <row r="399" spans="2:15" ht="12.75" customHeight="1" x14ac:dyDescent="0.3">
      <c r="B399" s="1"/>
      <c r="O399" s="37"/>
    </row>
    <row r="400" spans="2:15" ht="12.75" customHeight="1" x14ac:dyDescent="0.3">
      <c r="B400" s="1"/>
      <c r="O400" s="37"/>
    </row>
    <row r="401" spans="2:15" ht="12.75" customHeight="1" x14ac:dyDescent="0.3">
      <c r="B401" s="1"/>
      <c r="O401" s="37"/>
    </row>
    <row r="402" spans="2:15" ht="12.75" customHeight="1" x14ac:dyDescent="0.3">
      <c r="B402" s="1"/>
      <c r="O402" s="37"/>
    </row>
    <row r="403" spans="2:15" ht="12.75" customHeight="1" x14ac:dyDescent="0.3">
      <c r="B403" s="1"/>
      <c r="O403" s="37"/>
    </row>
    <row r="404" spans="2:15" ht="12.75" customHeight="1" x14ac:dyDescent="0.3">
      <c r="B404" s="1"/>
      <c r="O404" s="37"/>
    </row>
    <row r="405" spans="2:15" ht="12.75" customHeight="1" x14ac:dyDescent="0.3">
      <c r="B405" s="1"/>
      <c r="O405" s="37"/>
    </row>
    <row r="406" spans="2:15" ht="12.75" customHeight="1" x14ac:dyDescent="0.3">
      <c r="B406" s="1"/>
      <c r="O406" s="37"/>
    </row>
    <row r="407" spans="2:15" ht="12.75" customHeight="1" x14ac:dyDescent="0.3">
      <c r="B407" s="1"/>
      <c r="O407" s="37"/>
    </row>
    <row r="408" spans="2:15" ht="12.75" customHeight="1" x14ac:dyDescent="0.3">
      <c r="B408" s="1"/>
      <c r="O408" s="37"/>
    </row>
    <row r="409" spans="2:15" ht="12.75" customHeight="1" x14ac:dyDescent="0.3">
      <c r="B409" s="1"/>
      <c r="O409" s="37"/>
    </row>
    <row r="410" spans="2:15" ht="12.75" customHeight="1" x14ac:dyDescent="0.3">
      <c r="B410" s="1"/>
      <c r="O410" s="37"/>
    </row>
    <row r="411" spans="2:15" ht="12.75" customHeight="1" x14ac:dyDescent="0.3">
      <c r="B411" s="1"/>
      <c r="O411" s="37"/>
    </row>
    <row r="412" spans="2:15" ht="12.75" customHeight="1" x14ac:dyDescent="0.3">
      <c r="B412" s="1"/>
      <c r="O412" s="37"/>
    </row>
    <row r="413" spans="2:15" ht="12.75" customHeight="1" x14ac:dyDescent="0.3">
      <c r="B413" s="1"/>
      <c r="O413" s="37"/>
    </row>
    <row r="414" spans="2:15" ht="12.75" customHeight="1" x14ac:dyDescent="0.3">
      <c r="B414" s="1"/>
      <c r="O414" s="37"/>
    </row>
    <row r="415" spans="2:15" ht="12.75" customHeight="1" x14ac:dyDescent="0.3">
      <c r="B415" s="1"/>
      <c r="O415" s="37"/>
    </row>
    <row r="416" spans="2:15" ht="12.75" customHeight="1" x14ac:dyDescent="0.3">
      <c r="B416" s="1"/>
      <c r="O416" s="37"/>
    </row>
    <row r="417" spans="2:15" ht="12.75" customHeight="1" x14ac:dyDescent="0.3">
      <c r="B417" s="1"/>
      <c r="O417" s="37"/>
    </row>
    <row r="418" spans="2:15" ht="12.75" customHeight="1" x14ac:dyDescent="0.3">
      <c r="B418" s="1"/>
      <c r="O418" s="37"/>
    </row>
    <row r="419" spans="2:15" ht="12.75" customHeight="1" x14ac:dyDescent="0.3">
      <c r="B419" s="1"/>
      <c r="O419" s="37"/>
    </row>
    <row r="420" spans="2:15" ht="12.75" customHeight="1" x14ac:dyDescent="0.3">
      <c r="B420" s="1"/>
      <c r="O420" s="37"/>
    </row>
    <row r="421" spans="2:15" ht="12.75" customHeight="1" x14ac:dyDescent="0.3">
      <c r="B421" s="1"/>
      <c r="O421" s="37"/>
    </row>
    <row r="422" spans="2:15" ht="12.75" customHeight="1" x14ac:dyDescent="0.3">
      <c r="B422" s="1"/>
      <c r="O422" s="37"/>
    </row>
    <row r="423" spans="2:15" ht="12.75" customHeight="1" x14ac:dyDescent="0.3">
      <c r="B423" s="1"/>
      <c r="O423" s="37"/>
    </row>
    <row r="424" spans="2:15" ht="12.75" customHeight="1" x14ac:dyDescent="0.3">
      <c r="B424" s="1"/>
      <c r="O424" s="37"/>
    </row>
    <row r="425" spans="2:15" ht="12.75" customHeight="1" x14ac:dyDescent="0.3">
      <c r="B425" s="1"/>
      <c r="O425" s="37"/>
    </row>
    <row r="426" spans="2:15" ht="12.75" customHeight="1" x14ac:dyDescent="0.3">
      <c r="B426" s="1"/>
      <c r="O426" s="37"/>
    </row>
    <row r="427" spans="2:15" ht="12.75" customHeight="1" x14ac:dyDescent="0.3">
      <c r="B427" s="1"/>
      <c r="O427" s="37"/>
    </row>
    <row r="428" spans="2:15" ht="12.75" customHeight="1" x14ac:dyDescent="0.3">
      <c r="B428" s="1"/>
      <c r="O428" s="37"/>
    </row>
    <row r="429" spans="2:15" ht="12.75" customHeight="1" x14ac:dyDescent="0.3">
      <c r="B429" s="1"/>
      <c r="O429" s="37"/>
    </row>
    <row r="430" spans="2:15" ht="12.75" customHeight="1" x14ac:dyDescent="0.3">
      <c r="B430" s="1"/>
      <c r="O430" s="37"/>
    </row>
    <row r="431" spans="2:15" ht="12.75" customHeight="1" x14ac:dyDescent="0.3">
      <c r="B431" s="1"/>
      <c r="O431" s="37"/>
    </row>
    <row r="432" spans="2:15" ht="12.75" customHeight="1" x14ac:dyDescent="0.3">
      <c r="B432" s="1"/>
      <c r="O432" s="37"/>
    </row>
    <row r="433" spans="2:15" ht="12.75" customHeight="1" x14ac:dyDescent="0.3">
      <c r="B433" s="1"/>
      <c r="O433" s="37"/>
    </row>
    <row r="434" spans="2:15" ht="12.75" customHeight="1" x14ac:dyDescent="0.3">
      <c r="B434" s="1"/>
      <c r="O434" s="37"/>
    </row>
    <row r="435" spans="2:15" ht="12.75" customHeight="1" x14ac:dyDescent="0.3">
      <c r="B435" s="1"/>
      <c r="O435" s="37"/>
    </row>
    <row r="436" spans="2:15" ht="12.75" customHeight="1" x14ac:dyDescent="0.3">
      <c r="B436" s="1"/>
      <c r="O436" s="37"/>
    </row>
    <row r="437" spans="2:15" ht="12.75" customHeight="1" x14ac:dyDescent="0.3">
      <c r="B437" s="1"/>
      <c r="O437" s="37"/>
    </row>
    <row r="438" spans="2:15" ht="12.75" customHeight="1" x14ac:dyDescent="0.3">
      <c r="B438" s="1"/>
      <c r="O438" s="37"/>
    </row>
    <row r="439" spans="2:15" ht="12.75" customHeight="1" x14ac:dyDescent="0.3">
      <c r="B439" s="1"/>
      <c r="O439" s="37"/>
    </row>
    <row r="440" spans="2:15" ht="12.75" customHeight="1" x14ac:dyDescent="0.3">
      <c r="B440" s="1"/>
      <c r="O440" s="37"/>
    </row>
    <row r="441" spans="2:15" ht="12.75" customHeight="1" x14ac:dyDescent="0.3">
      <c r="B441" s="1"/>
      <c r="O441" s="37"/>
    </row>
    <row r="442" spans="2:15" ht="12.75" customHeight="1" x14ac:dyDescent="0.3">
      <c r="B442" s="1"/>
      <c r="O442" s="37"/>
    </row>
    <row r="443" spans="2:15" ht="12.75" customHeight="1" x14ac:dyDescent="0.3">
      <c r="B443" s="1"/>
      <c r="O443" s="37"/>
    </row>
    <row r="444" spans="2:15" ht="12.75" customHeight="1" x14ac:dyDescent="0.3">
      <c r="B444" s="1"/>
      <c r="O444" s="37"/>
    </row>
    <row r="445" spans="2:15" ht="12.75" customHeight="1" x14ac:dyDescent="0.3">
      <c r="B445" s="1"/>
      <c r="O445" s="37"/>
    </row>
    <row r="446" spans="2:15" ht="12.75" customHeight="1" x14ac:dyDescent="0.3">
      <c r="B446" s="1"/>
      <c r="O446" s="37"/>
    </row>
    <row r="447" spans="2:15" ht="12.75" customHeight="1" x14ac:dyDescent="0.3">
      <c r="B447" s="1"/>
      <c r="O447" s="37"/>
    </row>
    <row r="448" spans="2:15" ht="12.75" customHeight="1" x14ac:dyDescent="0.3">
      <c r="B448" s="1"/>
      <c r="O448" s="37"/>
    </row>
    <row r="449" spans="2:15" ht="12.75" customHeight="1" x14ac:dyDescent="0.3">
      <c r="B449" s="1"/>
      <c r="O449" s="37"/>
    </row>
    <row r="450" spans="2:15" ht="12.75" customHeight="1" x14ac:dyDescent="0.3">
      <c r="B450" s="1"/>
      <c r="O450" s="37"/>
    </row>
    <row r="451" spans="2:15" ht="12.75" customHeight="1" x14ac:dyDescent="0.3">
      <c r="B451" s="1"/>
      <c r="O451" s="37"/>
    </row>
    <row r="452" spans="2:15" ht="12.75" customHeight="1" x14ac:dyDescent="0.3">
      <c r="B452" s="1"/>
      <c r="O452" s="37"/>
    </row>
    <row r="453" spans="2:15" ht="12.75" customHeight="1" x14ac:dyDescent="0.3">
      <c r="B453" s="1"/>
      <c r="O453" s="37"/>
    </row>
    <row r="454" spans="2:15" ht="12.75" customHeight="1" x14ac:dyDescent="0.3">
      <c r="B454" s="1"/>
      <c r="O454" s="37"/>
    </row>
    <row r="455" spans="2:15" ht="12.75" customHeight="1" x14ac:dyDescent="0.3">
      <c r="B455" s="1"/>
      <c r="O455" s="37"/>
    </row>
    <row r="456" spans="2:15" ht="12.75" customHeight="1" x14ac:dyDescent="0.3">
      <c r="B456" s="1"/>
      <c r="O456" s="37"/>
    </row>
    <row r="457" spans="2:15" ht="12.75" customHeight="1" x14ac:dyDescent="0.3">
      <c r="B457" s="1"/>
      <c r="O457" s="37"/>
    </row>
    <row r="458" spans="2:15" ht="12.75" customHeight="1" x14ac:dyDescent="0.3">
      <c r="B458" s="1"/>
      <c r="O458" s="37"/>
    </row>
    <row r="459" spans="2:15" ht="12.75" customHeight="1" x14ac:dyDescent="0.3">
      <c r="B459" s="1"/>
      <c r="O459" s="37"/>
    </row>
    <row r="460" spans="2:15" ht="12.75" customHeight="1" x14ac:dyDescent="0.3">
      <c r="B460" s="1"/>
      <c r="O460" s="37"/>
    </row>
    <row r="461" spans="2:15" ht="12.75" customHeight="1" x14ac:dyDescent="0.3">
      <c r="B461" s="1"/>
      <c r="O461" s="37"/>
    </row>
    <row r="462" spans="2:15" ht="12.75" customHeight="1" x14ac:dyDescent="0.3">
      <c r="B462" s="1"/>
      <c r="O462" s="37"/>
    </row>
    <row r="463" spans="2:15" ht="12.75" customHeight="1" x14ac:dyDescent="0.3">
      <c r="B463" s="1"/>
      <c r="O463" s="37"/>
    </row>
    <row r="464" spans="2:15" ht="12.75" customHeight="1" x14ac:dyDescent="0.3">
      <c r="B464" s="1"/>
      <c r="O464" s="37"/>
    </row>
    <row r="465" spans="2:15" ht="12.75" customHeight="1" x14ac:dyDescent="0.3">
      <c r="B465" s="1"/>
      <c r="O465" s="37"/>
    </row>
    <row r="466" spans="2:15" ht="12.75" customHeight="1" x14ac:dyDescent="0.3">
      <c r="B466" s="1"/>
      <c r="O466" s="37"/>
    </row>
    <row r="467" spans="2:15" ht="12.75" customHeight="1" x14ac:dyDescent="0.3">
      <c r="B467" s="1"/>
      <c r="O467" s="37"/>
    </row>
    <row r="468" spans="2:15" ht="12.75" customHeight="1" x14ac:dyDescent="0.3">
      <c r="B468" s="1"/>
      <c r="O468" s="37"/>
    </row>
    <row r="469" spans="2:15" ht="12.75" customHeight="1" x14ac:dyDescent="0.3">
      <c r="B469" s="1"/>
      <c r="O469" s="37"/>
    </row>
    <row r="470" spans="2:15" ht="12.75" customHeight="1" x14ac:dyDescent="0.3">
      <c r="B470" s="1"/>
      <c r="O470" s="37"/>
    </row>
    <row r="471" spans="2:15" ht="12.75" customHeight="1" x14ac:dyDescent="0.3">
      <c r="B471" s="1"/>
      <c r="O471" s="37"/>
    </row>
    <row r="472" spans="2:15" ht="12.75" customHeight="1" x14ac:dyDescent="0.3">
      <c r="B472" s="1"/>
      <c r="O472" s="37"/>
    </row>
    <row r="473" spans="2:15" ht="12.75" customHeight="1" x14ac:dyDescent="0.3">
      <c r="B473" s="1"/>
      <c r="O473" s="37"/>
    </row>
    <row r="474" spans="2:15" ht="12.75" customHeight="1" x14ac:dyDescent="0.3">
      <c r="B474" s="1"/>
      <c r="O474" s="37"/>
    </row>
    <row r="475" spans="2:15" ht="12.75" customHeight="1" x14ac:dyDescent="0.3">
      <c r="B475" s="1"/>
      <c r="O475" s="37"/>
    </row>
    <row r="476" spans="2:15" ht="12.75" customHeight="1" x14ac:dyDescent="0.3">
      <c r="B476" s="1"/>
      <c r="O476" s="37"/>
    </row>
    <row r="477" spans="2:15" ht="12.75" customHeight="1" x14ac:dyDescent="0.3">
      <c r="B477" s="1"/>
      <c r="O477" s="37"/>
    </row>
    <row r="478" spans="2:15" ht="12.75" customHeight="1" x14ac:dyDescent="0.3">
      <c r="B478" s="1"/>
      <c r="O478" s="37"/>
    </row>
    <row r="479" spans="2:15" ht="12.75" customHeight="1" x14ac:dyDescent="0.3">
      <c r="B479" s="1"/>
      <c r="O479" s="37"/>
    </row>
    <row r="480" spans="2:15" ht="12.75" customHeight="1" x14ac:dyDescent="0.3">
      <c r="B480" s="1"/>
      <c r="O480" s="37"/>
    </row>
    <row r="481" spans="2:15" ht="12.75" customHeight="1" x14ac:dyDescent="0.3">
      <c r="B481" s="1"/>
      <c r="O481" s="37"/>
    </row>
    <row r="482" spans="2:15" ht="12.75" customHeight="1" x14ac:dyDescent="0.3">
      <c r="B482" s="1"/>
      <c r="O482" s="37"/>
    </row>
    <row r="483" spans="2:15" ht="12.75" customHeight="1" x14ac:dyDescent="0.3">
      <c r="B483" s="1"/>
      <c r="O483" s="37"/>
    </row>
    <row r="484" spans="2:15" ht="12.75" customHeight="1" x14ac:dyDescent="0.3">
      <c r="B484" s="1"/>
      <c r="O484" s="37"/>
    </row>
    <row r="485" spans="2:15" ht="12.75" customHeight="1" x14ac:dyDescent="0.3">
      <c r="B485" s="1"/>
      <c r="O485" s="37"/>
    </row>
    <row r="486" spans="2:15" ht="12.75" customHeight="1" x14ac:dyDescent="0.3">
      <c r="B486" s="1"/>
      <c r="O486" s="37"/>
    </row>
    <row r="487" spans="2:15" ht="12.75" customHeight="1" x14ac:dyDescent="0.3">
      <c r="B487" s="1"/>
      <c r="O487" s="37"/>
    </row>
    <row r="488" spans="2:15" ht="12.75" customHeight="1" x14ac:dyDescent="0.3">
      <c r="B488" s="1"/>
      <c r="O488" s="37"/>
    </row>
    <row r="489" spans="2:15" ht="12.75" customHeight="1" x14ac:dyDescent="0.3">
      <c r="B489" s="1"/>
      <c r="O489" s="37"/>
    </row>
    <row r="490" spans="2:15" ht="12.75" customHeight="1" x14ac:dyDescent="0.3">
      <c r="B490" s="1"/>
      <c r="O490" s="37"/>
    </row>
    <row r="491" spans="2:15" ht="12.75" customHeight="1" x14ac:dyDescent="0.3">
      <c r="B491" s="1"/>
      <c r="O491" s="37"/>
    </row>
    <row r="492" spans="2:15" ht="12.75" customHeight="1" x14ac:dyDescent="0.3">
      <c r="B492" s="1"/>
      <c r="O492" s="37"/>
    </row>
    <row r="493" spans="2:15" ht="12.75" customHeight="1" x14ac:dyDescent="0.3">
      <c r="B493" s="1"/>
      <c r="O493" s="37"/>
    </row>
    <row r="494" spans="2:15" ht="12.75" customHeight="1" x14ac:dyDescent="0.3">
      <c r="B494" s="1"/>
      <c r="O494" s="37"/>
    </row>
    <row r="495" spans="2:15" ht="12.75" customHeight="1" x14ac:dyDescent="0.3">
      <c r="B495" s="1"/>
      <c r="O495" s="37"/>
    </row>
    <row r="496" spans="2:15" ht="12.75" customHeight="1" x14ac:dyDescent="0.3">
      <c r="B496" s="1"/>
      <c r="O496" s="37"/>
    </row>
    <row r="497" spans="2:15" ht="12.75" customHeight="1" x14ac:dyDescent="0.3">
      <c r="B497" s="1"/>
      <c r="O497" s="37"/>
    </row>
    <row r="498" spans="2:15" ht="12.75" customHeight="1" x14ac:dyDescent="0.3">
      <c r="B498" s="1"/>
      <c r="O498" s="37"/>
    </row>
    <row r="499" spans="2:15" ht="12.75" customHeight="1" x14ac:dyDescent="0.3">
      <c r="B499" s="1"/>
      <c r="O499" s="37"/>
    </row>
    <row r="500" spans="2:15" ht="12.75" customHeight="1" x14ac:dyDescent="0.3">
      <c r="B500" s="1"/>
      <c r="O500" s="37"/>
    </row>
    <row r="501" spans="2:15" ht="12.75" customHeight="1" x14ac:dyDescent="0.3">
      <c r="B501" s="1"/>
      <c r="O501" s="37"/>
    </row>
    <row r="502" spans="2:15" ht="12.75" customHeight="1" x14ac:dyDescent="0.3">
      <c r="B502" s="1"/>
      <c r="O502" s="37"/>
    </row>
    <row r="503" spans="2:15" ht="12.75" customHeight="1" x14ac:dyDescent="0.3">
      <c r="B503" s="1"/>
      <c r="O503" s="37"/>
    </row>
    <row r="504" spans="2:15" ht="12.75" customHeight="1" x14ac:dyDescent="0.3">
      <c r="B504" s="1"/>
      <c r="O504" s="37"/>
    </row>
    <row r="505" spans="2:15" ht="12.75" customHeight="1" x14ac:dyDescent="0.3">
      <c r="B505" s="1"/>
      <c r="O505" s="37"/>
    </row>
    <row r="506" spans="2:15" ht="12.75" customHeight="1" x14ac:dyDescent="0.3">
      <c r="B506" s="1"/>
      <c r="O506" s="37"/>
    </row>
    <row r="507" spans="2:15" ht="12.75" customHeight="1" x14ac:dyDescent="0.3">
      <c r="B507" s="1"/>
      <c r="O507" s="37"/>
    </row>
    <row r="508" spans="2:15" ht="12.75" customHeight="1" x14ac:dyDescent="0.3">
      <c r="B508" s="1"/>
      <c r="O508" s="37"/>
    </row>
    <row r="509" spans="2:15" ht="12.75" customHeight="1" x14ac:dyDescent="0.3">
      <c r="B509" s="1"/>
      <c r="O509" s="37"/>
    </row>
    <row r="510" spans="2:15" ht="12.75" customHeight="1" x14ac:dyDescent="0.3">
      <c r="B510" s="1"/>
      <c r="O510" s="37"/>
    </row>
    <row r="511" spans="2:15" ht="12.75" customHeight="1" x14ac:dyDescent="0.3">
      <c r="B511" s="1"/>
      <c r="O511" s="37"/>
    </row>
    <row r="512" spans="2:15" ht="12.75" customHeight="1" x14ac:dyDescent="0.3">
      <c r="B512" s="1"/>
      <c r="O512" s="37"/>
    </row>
    <row r="513" spans="2:15" ht="12.75" customHeight="1" x14ac:dyDescent="0.3">
      <c r="B513" s="1"/>
      <c r="O513" s="37"/>
    </row>
    <row r="514" spans="2:15" ht="12.75" customHeight="1" x14ac:dyDescent="0.3">
      <c r="B514" s="1"/>
      <c r="O514" s="37"/>
    </row>
    <row r="515" spans="2:15" ht="12.75" customHeight="1" x14ac:dyDescent="0.3">
      <c r="B515" s="1"/>
      <c r="O515" s="37"/>
    </row>
    <row r="516" spans="2:15" ht="12.75" customHeight="1" x14ac:dyDescent="0.3">
      <c r="B516" s="1"/>
      <c r="O516" s="37"/>
    </row>
    <row r="517" spans="2:15" ht="12.75" customHeight="1" x14ac:dyDescent="0.3">
      <c r="B517" s="1"/>
      <c r="O517" s="37"/>
    </row>
    <row r="518" spans="2:15" ht="12.75" customHeight="1" x14ac:dyDescent="0.3">
      <c r="B518" s="1"/>
      <c r="O518" s="37"/>
    </row>
    <row r="519" spans="2:15" ht="12.75" customHeight="1" x14ac:dyDescent="0.3">
      <c r="B519" s="1"/>
      <c r="O519" s="37"/>
    </row>
    <row r="520" spans="2:15" ht="12.75" customHeight="1" x14ac:dyDescent="0.3">
      <c r="B520" s="1"/>
      <c r="O520" s="37"/>
    </row>
    <row r="521" spans="2:15" ht="12.75" customHeight="1" x14ac:dyDescent="0.3">
      <c r="B521" s="1"/>
      <c r="O521" s="37"/>
    </row>
    <row r="522" spans="2:15" ht="12.75" customHeight="1" x14ac:dyDescent="0.3">
      <c r="B522" s="1"/>
      <c r="O522" s="37"/>
    </row>
    <row r="523" spans="2:15" ht="12.75" customHeight="1" x14ac:dyDescent="0.3">
      <c r="B523" s="1"/>
      <c r="O523" s="37"/>
    </row>
    <row r="524" spans="2:15" ht="12.75" customHeight="1" x14ac:dyDescent="0.3">
      <c r="B524" s="1"/>
      <c r="O524" s="37"/>
    </row>
    <row r="525" spans="2:15" ht="12.75" customHeight="1" x14ac:dyDescent="0.3">
      <c r="B525" s="1"/>
      <c r="O525" s="37"/>
    </row>
    <row r="526" spans="2:15" ht="12.75" customHeight="1" x14ac:dyDescent="0.3">
      <c r="B526" s="1"/>
      <c r="O526" s="37"/>
    </row>
    <row r="527" spans="2:15" ht="12.75" customHeight="1" x14ac:dyDescent="0.3">
      <c r="B527" s="1"/>
      <c r="O527" s="37"/>
    </row>
    <row r="528" spans="2:15" ht="12.75" customHeight="1" x14ac:dyDescent="0.3">
      <c r="B528" s="1"/>
      <c r="O528" s="37"/>
    </row>
    <row r="529" spans="2:15" ht="12.75" customHeight="1" x14ac:dyDescent="0.3">
      <c r="B529" s="1"/>
      <c r="O529" s="37"/>
    </row>
    <row r="530" spans="2:15" ht="12.75" customHeight="1" x14ac:dyDescent="0.3">
      <c r="B530" s="1"/>
      <c r="O530" s="37"/>
    </row>
    <row r="531" spans="2:15" ht="12.75" customHeight="1" x14ac:dyDescent="0.3">
      <c r="B531" s="1"/>
      <c r="O531" s="37"/>
    </row>
    <row r="532" spans="2:15" ht="12.75" customHeight="1" x14ac:dyDescent="0.3">
      <c r="B532" s="1"/>
      <c r="O532" s="37"/>
    </row>
    <row r="533" spans="2:15" ht="12.75" customHeight="1" x14ac:dyDescent="0.3">
      <c r="B533" s="1"/>
      <c r="O533" s="37"/>
    </row>
    <row r="534" spans="2:15" ht="12.75" customHeight="1" x14ac:dyDescent="0.3">
      <c r="B534" s="1"/>
      <c r="O534" s="37"/>
    </row>
    <row r="535" spans="2:15" ht="12.75" customHeight="1" x14ac:dyDescent="0.3">
      <c r="B535" s="1"/>
      <c r="O535" s="37"/>
    </row>
    <row r="536" spans="2:15" ht="12.75" customHeight="1" x14ac:dyDescent="0.3">
      <c r="B536" s="1"/>
      <c r="O536" s="37"/>
    </row>
    <row r="537" spans="2:15" ht="12.75" customHeight="1" x14ac:dyDescent="0.3">
      <c r="B537" s="1"/>
      <c r="O537" s="37"/>
    </row>
    <row r="538" spans="2:15" ht="12.75" customHeight="1" x14ac:dyDescent="0.3">
      <c r="B538" s="1"/>
      <c r="O538" s="37"/>
    </row>
    <row r="539" spans="2:15" ht="12.75" customHeight="1" x14ac:dyDescent="0.3">
      <c r="B539" s="1"/>
      <c r="O539" s="37"/>
    </row>
    <row r="540" spans="2:15" ht="12.75" customHeight="1" x14ac:dyDescent="0.3">
      <c r="B540" s="1"/>
      <c r="O540" s="37"/>
    </row>
    <row r="541" spans="2:15" ht="12.75" customHeight="1" x14ac:dyDescent="0.3">
      <c r="B541" s="1"/>
      <c r="O541" s="37"/>
    </row>
    <row r="542" spans="2:15" ht="12.75" customHeight="1" x14ac:dyDescent="0.3">
      <c r="B542" s="1"/>
      <c r="O542" s="37"/>
    </row>
    <row r="543" spans="2:15" ht="12.75" customHeight="1" x14ac:dyDescent="0.3">
      <c r="B543" s="1"/>
      <c r="O543" s="37"/>
    </row>
    <row r="544" spans="2:15" ht="12.75" customHeight="1" x14ac:dyDescent="0.3">
      <c r="B544" s="1"/>
      <c r="O544" s="37"/>
    </row>
    <row r="545" spans="2:15" ht="12.75" customHeight="1" x14ac:dyDescent="0.3">
      <c r="B545" s="1"/>
      <c r="O545" s="37"/>
    </row>
    <row r="546" spans="2:15" ht="12.75" customHeight="1" x14ac:dyDescent="0.3">
      <c r="B546" s="1"/>
      <c r="O546" s="37"/>
    </row>
    <row r="547" spans="2:15" ht="12.75" customHeight="1" x14ac:dyDescent="0.3">
      <c r="B547" s="1"/>
      <c r="O547" s="37"/>
    </row>
    <row r="548" spans="2:15" ht="12.75" customHeight="1" x14ac:dyDescent="0.3">
      <c r="B548" s="1"/>
      <c r="O548" s="37"/>
    </row>
    <row r="549" spans="2:15" ht="12.75" customHeight="1" x14ac:dyDescent="0.3">
      <c r="B549" s="1"/>
      <c r="O549" s="37"/>
    </row>
    <row r="550" spans="2:15" ht="12.75" customHeight="1" x14ac:dyDescent="0.3">
      <c r="B550" s="1"/>
      <c r="O550" s="37"/>
    </row>
    <row r="551" spans="2:15" ht="12.75" customHeight="1" x14ac:dyDescent="0.3">
      <c r="B551" s="1"/>
      <c r="O551" s="37"/>
    </row>
    <row r="552" spans="2:15" ht="12.75" customHeight="1" x14ac:dyDescent="0.3">
      <c r="B552" s="1"/>
      <c r="O552" s="37"/>
    </row>
    <row r="553" spans="2:15" ht="12.75" customHeight="1" x14ac:dyDescent="0.3">
      <c r="B553" s="1"/>
      <c r="O553" s="37"/>
    </row>
    <row r="554" spans="2:15" ht="12.75" customHeight="1" x14ac:dyDescent="0.3">
      <c r="B554" s="1"/>
      <c r="O554" s="37"/>
    </row>
    <row r="555" spans="2:15" ht="12.75" customHeight="1" x14ac:dyDescent="0.3">
      <c r="B555" s="1"/>
      <c r="O555" s="37"/>
    </row>
    <row r="556" spans="2:15" ht="12.75" customHeight="1" x14ac:dyDescent="0.3">
      <c r="B556" s="1"/>
      <c r="O556" s="37"/>
    </row>
    <row r="557" spans="2:15" ht="12.75" customHeight="1" x14ac:dyDescent="0.3">
      <c r="B557" s="1"/>
      <c r="O557" s="37"/>
    </row>
    <row r="558" spans="2:15" ht="12.75" customHeight="1" x14ac:dyDescent="0.3">
      <c r="B558" s="1"/>
      <c r="O558" s="37"/>
    </row>
    <row r="559" spans="2:15" ht="12.75" customHeight="1" x14ac:dyDescent="0.3">
      <c r="B559" s="1"/>
      <c r="O559" s="37"/>
    </row>
    <row r="560" spans="2:15" ht="12.75" customHeight="1" x14ac:dyDescent="0.3">
      <c r="B560" s="1"/>
      <c r="O560" s="37"/>
    </row>
    <row r="561" spans="2:15" ht="12.75" customHeight="1" x14ac:dyDescent="0.3">
      <c r="B561" s="1"/>
      <c r="O561" s="37"/>
    </row>
    <row r="562" spans="2:15" ht="12.75" customHeight="1" x14ac:dyDescent="0.3">
      <c r="B562" s="1"/>
      <c r="O562" s="37"/>
    </row>
    <row r="563" spans="2:15" ht="12.75" customHeight="1" x14ac:dyDescent="0.3">
      <c r="B563" s="1"/>
      <c r="O563" s="37"/>
    </row>
    <row r="564" spans="2:15" ht="12.75" customHeight="1" x14ac:dyDescent="0.3">
      <c r="B564" s="1"/>
      <c r="O564" s="37"/>
    </row>
    <row r="565" spans="2:15" ht="12.75" customHeight="1" x14ac:dyDescent="0.3">
      <c r="B565" s="1"/>
      <c r="O565" s="37"/>
    </row>
    <row r="566" spans="2:15" ht="12.75" customHeight="1" x14ac:dyDescent="0.3">
      <c r="B566" s="1"/>
      <c r="O566" s="37"/>
    </row>
    <row r="567" spans="2:15" ht="12.75" customHeight="1" x14ac:dyDescent="0.3">
      <c r="B567" s="1"/>
      <c r="O567" s="37"/>
    </row>
    <row r="568" spans="2:15" ht="12.75" customHeight="1" x14ac:dyDescent="0.3">
      <c r="B568" s="1"/>
      <c r="O568" s="37"/>
    </row>
    <row r="569" spans="2:15" ht="12.75" customHeight="1" x14ac:dyDescent="0.3">
      <c r="B569" s="1"/>
      <c r="O569" s="37"/>
    </row>
    <row r="570" spans="2:15" ht="12.75" customHeight="1" x14ac:dyDescent="0.3">
      <c r="B570" s="1"/>
      <c r="O570" s="37"/>
    </row>
    <row r="571" spans="2:15" ht="12.75" customHeight="1" x14ac:dyDescent="0.3">
      <c r="B571" s="1"/>
      <c r="O571" s="37"/>
    </row>
    <row r="572" spans="2:15" ht="12.75" customHeight="1" x14ac:dyDescent="0.3">
      <c r="B572" s="1"/>
      <c r="O572" s="37"/>
    </row>
    <row r="573" spans="2:15" ht="12.75" customHeight="1" x14ac:dyDescent="0.3">
      <c r="B573" s="1"/>
      <c r="O573" s="37"/>
    </row>
    <row r="574" spans="2:15" ht="12.75" customHeight="1" x14ac:dyDescent="0.3">
      <c r="B574" s="1"/>
      <c r="O574" s="37"/>
    </row>
    <row r="575" spans="2:15" ht="12.75" customHeight="1" x14ac:dyDescent="0.3">
      <c r="B575" s="1"/>
      <c r="O575" s="37"/>
    </row>
    <row r="576" spans="2:15" ht="12.75" customHeight="1" x14ac:dyDescent="0.3">
      <c r="B576" s="1"/>
      <c r="O576" s="37"/>
    </row>
    <row r="577" spans="2:15" ht="12.75" customHeight="1" x14ac:dyDescent="0.3">
      <c r="B577" s="1"/>
      <c r="O577" s="37"/>
    </row>
    <row r="578" spans="2:15" ht="12.75" customHeight="1" x14ac:dyDescent="0.3">
      <c r="B578" s="1"/>
      <c r="O578" s="37"/>
    </row>
    <row r="579" spans="2:15" ht="12.75" customHeight="1" x14ac:dyDescent="0.3">
      <c r="B579" s="1"/>
      <c r="O579" s="37"/>
    </row>
    <row r="580" spans="2:15" ht="12.75" customHeight="1" x14ac:dyDescent="0.3">
      <c r="B580" s="1"/>
      <c r="O580" s="37"/>
    </row>
    <row r="581" spans="2:15" ht="12.75" customHeight="1" x14ac:dyDescent="0.3">
      <c r="B581" s="1"/>
      <c r="O581" s="37"/>
    </row>
    <row r="582" spans="2:15" ht="12.75" customHeight="1" x14ac:dyDescent="0.3">
      <c r="B582" s="1"/>
      <c r="O582" s="37"/>
    </row>
    <row r="583" spans="2:15" ht="12.75" customHeight="1" x14ac:dyDescent="0.3">
      <c r="B583" s="1"/>
      <c r="O583" s="37"/>
    </row>
    <row r="584" spans="2:15" ht="12.75" customHeight="1" x14ac:dyDescent="0.3">
      <c r="B584" s="1"/>
      <c r="O584" s="37"/>
    </row>
    <row r="585" spans="2:15" ht="12.75" customHeight="1" x14ac:dyDescent="0.3">
      <c r="B585" s="1"/>
      <c r="O585" s="37"/>
    </row>
    <row r="586" spans="2:15" ht="12.75" customHeight="1" x14ac:dyDescent="0.3">
      <c r="B586" s="1"/>
      <c r="O586" s="37"/>
    </row>
    <row r="587" spans="2:15" ht="12.75" customHeight="1" x14ac:dyDescent="0.3">
      <c r="B587" s="1"/>
      <c r="O587" s="37"/>
    </row>
    <row r="588" spans="2:15" ht="12.75" customHeight="1" x14ac:dyDescent="0.3">
      <c r="B588" s="1"/>
      <c r="O588" s="37"/>
    </row>
    <row r="589" spans="2:15" ht="12.75" customHeight="1" x14ac:dyDescent="0.3">
      <c r="B589" s="1"/>
      <c r="O589" s="37"/>
    </row>
    <row r="590" spans="2:15" ht="12.75" customHeight="1" x14ac:dyDescent="0.3">
      <c r="B590" s="1"/>
      <c r="O590" s="37"/>
    </row>
    <row r="591" spans="2:15" ht="12.75" customHeight="1" x14ac:dyDescent="0.3">
      <c r="B591" s="1"/>
      <c r="O591" s="37"/>
    </row>
    <row r="592" spans="2:15" ht="12.75" customHeight="1" x14ac:dyDescent="0.3">
      <c r="B592" s="1"/>
      <c r="O592" s="37"/>
    </row>
    <row r="593" spans="2:15" ht="12.75" customHeight="1" x14ac:dyDescent="0.3">
      <c r="B593" s="1"/>
      <c r="O593" s="37"/>
    </row>
    <row r="594" spans="2:15" ht="12.75" customHeight="1" x14ac:dyDescent="0.3">
      <c r="B594" s="1"/>
      <c r="O594" s="37"/>
    </row>
    <row r="595" spans="2:15" ht="12.75" customHeight="1" x14ac:dyDescent="0.3">
      <c r="B595" s="1"/>
      <c r="O595" s="37"/>
    </row>
    <row r="596" spans="2:15" ht="12.75" customHeight="1" x14ac:dyDescent="0.3">
      <c r="B596" s="1"/>
      <c r="O596" s="37"/>
    </row>
    <row r="597" spans="2:15" ht="12.75" customHeight="1" x14ac:dyDescent="0.3">
      <c r="B597" s="1"/>
      <c r="O597" s="37"/>
    </row>
    <row r="598" spans="2:15" ht="12.75" customHeight="1" x14ac:dyDescent="0.3">
      <c r="B598" s="1"/>
      <c r="O598" s="37"/>
    </row>
    <row r="599" spans="2:15" ht="12.75" customHeight="1" x14ac:dyDescent="0.3">
      <c r="B599" s="1"/>
      <c r="O599" s="37"/>
    </row>
    <row r="600" spans="2:15" ht="12.75" customHeight="1" x14ac:dyDescent="0.3">
      <c r="B600" s="1"/>
      <c r="O600" s="37"/>
    </row>
    <row r="601" spans="2:15" ht="12.75" customHeight="1" x14ac:dyDescent="0.3">
      <c r="B601" s="1"/>
      <c r="O601" s="37"/>
    </row>
    <row r="602" spans="2:15" ht="12.75" customHeight="1" x14ac:dyDescent="0.3">
      <c r="B602" s="1"/>
      <c r="O602" s="37"/>
    </row>
    <row r="603" spans="2:15" ht="12.75" customHeight="1" x14ac:dyDescent="0.3">
      <c r="B603" s="1"/>
      <c r="O603" s="37"/>
    </row>
    <row r="604" spans="2:15" ht="12.75" customHeight="1" x14ac:dyDescent="0.3">
      <c r="B604" s="1"/>
      <c r="O604" s="37"/>
    </row>
    <row r="605" spans="2:15" ht="12.75" customHeight="1" x14ac:dyDescent="0.3">
      <c r="B605" s="1"/>
      <c r="O605" s="37"/>
    </row>
    <row r="606" spans="2:15" ht="12.75" customHeight="1" x14ac:dyDescent="0.3">
      <c r="B606" s="1"/>
      <c r="O606" s="37"/>
    </row>
    <row r="607" spans="2:15" ht="12.75" customHeight="1" x14ac:dyDescent="0.3">
      <c r="B607" s="1"/>
      <c r="O607" s="37"/>
    </row>
    <row r="608" spans="2:15" ht="12.75" customHeight="1" x14ac:dyDescent="0.3">
      <c r="B608" s="1"/>
      <c r="O608" s="37"/>
    </row>
    <row r="609" spans="2:15" ht="12.75" customHeight="1" x14ac:dyDescent="0.3">
      <c r="B609" s="1"/>
      <c r="O609" s="37"/>
    </row>
    <row r="610" spans="2:15" ht="12.75" customHeight="1" x14ac:dyDescent="0.3">
      <c r="B610" s="1"/>
      <c r="O610" s="37"/>
    </row>
    <row r="611" spans="2:15" ht="12.75" customHeight="1" x14ac:dyDescent="0.3">
      <c r="B611" s="1"/>
      <c r="O611" s="37"/>
    </row>
    <row r="612" spans="2:15" ht="12.75" customHeight="1" x14ac:dyDescent="0.3">
      <c r="B612" s="1"/>
      <c r="O612" s="37"/>
    </row>
    <row r="613" spans="2:15" ht="12.75" customHeight="1" x14ac:dyDescent="0.3">
      <c r="B613" s="1"/>
      <c r="O613" s="37"/>
    </row>
    <row r="614" spans="2:15" ht="12.75" customHeight="1" x14ac:dyDescent="0.3">
      <c r="B614" s="1"/>
      <c r="O614" s="37"/>
    </row>
    <row r="615" spans="2:15" ht="12.75" customHeight="1" x14ac:dyDescent="0.3">
      <c r="B615" s="1"/>
      <c r="O615" s="37"/>
    </row>
    <row r="616" spans="2:15" ht="12.75" customHeight="1" x14ac:dyDescent="0.3">
      <c r="B616" s="1"/>
      <c r="O616" s="37"/>
    </row>
    <row r="617" spans="2:15" ht="12.75" customHeight="1" x14ac:dyDescent="0.3">
      <c r="B617" s="1"/>
      <c r="O617" s="37"/>
    </row>
    <row r="618" spans="2:15" ht="12.75" customHeight="1" x14ac:dyDescent="0.3">
      <c r="B618" s="1"/>
      <c r="O618" s="37"/>
    </row>
    <row r="619" spans="2:15" ht="12.75" customHeight="1" x14ac:dyDescent="0.3">
      <c r="B619" s="1"/>
      <c r="O619" s="37"/>
    </row>
    <row r="620" spans="2:15" ht="12.75" customHeight="1" x14ac:dyDescent="0.3">
      <c r="B620" s="1"/>
      <c r="O620" s="37"/>
    </row>
    <row r="621" spans="2:15" ht="12.75" customHeight="1" x14ac:dyDescent="0.3">
      <c r="B621" s="1"/>
      <c r="O621" s="37"/>
    </row>
    <row r="622" spans="2:15" ht="12.75" customHeight="1" x14ac:dyDescent="0.3">
      <c r="B622" s="1"/>
      <c r="O622" s="37"/>
    </row>
    <row r="623" spans="2:15" ht="12.75" customHeight="1" x14ac:dyDescent="0.3">
      <c r="B623" s="1"/>
      <c r="O623" s="37"/>
    </row>
    <row r="624" spans="2:15" ht="12.75" customHeight="1" x14ac:dyDescent="0.3">
      <c r="B624" s="1"/>
      <c r="O624" s="37"/>
    </row>
    <row r="625" spans="2:15" ht="12.75" customHeight="1" x14ac:dyDescent="0.3">
      <c r="B625" s="1"/>
      <c r="O625" s="37"/>
    </row>
    <row r="626" spans="2:15" ht="12.75" customHeight="1" x14ac:dyDescent="0.3">
      <c r="B626" s="1"/>
      <c r="O626" s="37"/>
    </row>
    <row r="627" spans="2:15" ht="12.75" customHeight="1" x14ac:dyDescent="0.3">
      <c r="B627" s="1"/>
      <c r="O627" s="37"/>
    </row>
    <row r="628" spans="2:15" ht="12.75" customHeight="1" x14ac:dyDescent="0.3">
      <c r="B628" s="1"/>
      <c r="O628" s="37"/>
    </row>
    <row r="629" spans="2:15" ht="12.75" customHeight="1" x14ac:dyDescent="0.3">
      <c r="B629" s="1"/>
      <c r="O629" s="37"/>
    </row>
    <row r="630" spans="2:15" ht="12.75" customHeight="1" x14ac:dyDescent="0.3">
      <c r="B630" s="1"/>
      <c r="O630" s="37"/>
    </row>
    <row r="631" spans="2:15" ht="12.75" customHeight="1" x14ac:dyDescent="0.3">
      <c r="B631" s="1"/>
      <c r="O631" s="37"/>
    </row>
    <row r="632" spans="2:15" ht="12.75" customHeight="1" x14ac:dyDescent="0.3">
      <c r="B632" s="1"/>
      <c r="O632" s="37"/>
    </row>
    <row r="633" spans="2:15" ht="12.75" customHeight="1" x14ac:dyDescent="0.3">
      <c r="B633" s="1"/>
      <c r="O633" s="37"/>
    </row>
    <row r="634" spans="2:15" ht="12.75" customHeight="1" x14ac:dyDescent="0.3">
      <c r="B634" s="1"/>
      <c r="O634" s="37"/>
    </row>
    <row r="635" spans="2:15" ht="12.75" customHeight="1" x14ac:dyDescent="0.3">
      <c r="B635" s="1"/>
      <c r="O635" s="37"/>
    </row>
    <row r="636" spans="2:15" ht="12.75" customHeight="1" x14ac:dyDescent="0.3">
      <c r="B636" s="1"/>
      <c r="O636" s="37"/>
    </row>
    <row r="637" spans="2:15" ht="12.75" customHeight="1" x14ac:dyDescent="0.3">
      <c r="B637" s="1"/>
      <c r="O637" s="37"/>
    </row>
    <row r="638" spans="2:15" ht="12.75" customHeight="1" x14ac:dyDescent="0.3">
      <c r="B638" s="1"/>
      <c r="O638" s="37"/>
    </row>
    <row r="639" spans="2:15" ht="12.75" customHeight="1" x14ac:dyDescent="0.3">
      <c r="B639" s="1"/>
      <c r="O639" s="37"/>
    </row>
    <row r="640" spans="2:15" ht="12.75" customHeight="1" x14ac:dyDescent="0.3">
      <c r="B640" s="1"/>
      <c r="O640" s="37"/>
    </row>
    <row r="641" spans="2:15" ht="12.75" customHeight="1" x14ac:dyDescent="0.3">
      <c r="B641" s="1"/>
      <c r="O641" s="37"/>
    </row>
    <row r="642" spans="2:15" ht="12.75" customHeight="1" x14ac:dyDescent="0.3">
      <c r="B642" s="1"/>
      <c r="O642" s="37"/>
    </row>
    <row r="643" spans="2:15" ht="12.75" customHeight="1" x14ac:dyDescent="0.3">
      <c r="B643" s="1"/>
      <c r="O643" s="37"/>
    </row>
    <row r="644" spans="2:15" ht="12.75" customHeight="1" x14ac:dyDescent="0.3">
      <c r="B644" s="1"/>
      <c r="O644" s="37"/>
    </row>
    <row r="645" spans="2:15" ht="12.75" customHeight="1" x14ac:dyDescent="0.3">
      <c r="B645" s="1"/>
      <c r="O645" s="37"/>
    </row>
    <row r="646" spans="2:15" ht="12.75" customHeight="1" x14ac:dyDescent="0.3">
      <c r="B646" s="1"/>
      <c r="O646" s="37"/>
    </row>
    <row r="647" spans="2:15" ht="12.75" customHeight="1" x14ac:dyDescent="0.3">
      <c r="B647" s="1"/>
      <c r="O647" s="37"/>
    </row>
    <row r="648" spans="2:15" ht="12.75" customHeight="1" x14ac:dyDescent="0.3">
      <c r="B648" s="1"/>
      <c r="O648" s="37"/>
    </row>
    <row r="649" spans="2:15" ht="12.75" customHeight="1" x14ac:dyDescent="0.3">
      <c r="B649" s="1"/>
      <c r="O649" s="37"/>
    </row>
    <row r="650" spans="2:15" ht="12.75" customHeight="1" x14ac:dyDescent="0.3">
      <c r="B650" s="1"/>
      <c r="O650" s="37"/>
    </row>
    <row r="651" spans="2:15" ht="12.75" customHeight="1" x14ac:dyDescent="0.3">
      <c r="B651" s="1"/>
      <c r="O651" s="37"/>
    </row>
    <row r="652" spans="2:15" ht="12.75" customHeight="1" x14ac:dyDescent="0.3">
      <c r="B652" s="1"/>
      <c r="O652" s="37"/>
    </row>
    <row r="653" spans="2:15" ht="12.75" customHeight="1" x14ac:dyDescent="0.3">
      <c r="B653" s="1"/>
      <c r="O653" s="37"/>
    </row>
    <row r="654" spans="2:15" ht="12.75" customHeight="1" x14ac:dyDescent="0.3">
      <c r="B654" s="1"/>
      <c r="O654" s="37"/>
    </row>
    <row r="655" spans="2:15" ht="12.75" customHeight="1" x14ac:dyDescent="0.3">
      <c r="B655" s="1"/>
      <c r="O655" s="37"/>
    </row>
    <row r="656" spans="2:15" ht="12.75" customHeight="1" x14ac:dyDescent="0.3">
      <c r="B656" s="1"/>
      <c r="O656" s="37"/>
    </row>
    <row r="657" spans="2:15" ht="12.75" customHeight="1" x14ac:dyDescent="0.3">
      <c r="B657" s="1"/>
      <c r="O657" s="37"/>
    </row>
    <row r="658" spans="2:15" ht="12.75" customHeight="1" x14ac:dyDescent="0.3">
      <c r="B658" s="1"/>
      <c r="O658" s="37"/>
    </row>
    <row r="659" spans="2:15" ht="12.75" customHeight="1" x14ac:dyDescent="0.3">
      <c r="B659" s="1"/>
      <c r="O659" s="37"/>
    </row>
    <row r="660" spans="2:15" ht="12.75" customHeight="1" x14ac:dyDescent="0.3">
      <c r="B660" s="1"/>
      <c r="O660" s="37"/>
    </row>
    <row r="661" spans="2:15" ht="12.75" customHeight="1" x14ac:dyDescent="0.3">
      <c r="B661" s="1"/>
      <c r="O661" s="37"/>
    </row>
    <row r="662" spans="2:15" ht="12.75" customHeight="1" x14ac:dyDescent="0.3">
      <c r="B662" s="1"/>
      <c r="O662" s="37"/>
    </row>
    <row r="663" spans="2:15" ht="12.75" customHeight="1" x14ac:dyDescent="0.3">
      <c r="B663" s="1"/>
      <c r="O663" s="37"/>
    </row>
    <row r="664" spans="2:15" ht="12.75" customHeight="1" x14ac:dyDescent="0.3">
      <c r="B664" s="1"/>
      <c r="O664" s="37"/>
    </row>
    <row r="665" spans="2:15" ht="12.75" customHeight="1" x14ac:dyDescent="0.3">
      <c r="B665" s="1"/>
      <c r="O665" s="37"/>
    </row>
    <row r="666" spans="2:15" ht="12.75" customHeight="1" x14ac:dyDescent="0.3">
      <c r="B666" s="1"/>
      <c r="O666" s="37"/>
    </row>
    <row r="667" spans="2:15" ht="12.75" customHeight="1" x14ac:dyDescent="0.3">
      <c r="B667" s="1"/>
      <c r="O667" s="37"/>
    </row>
    <row r="668" spans="2:15" ht="12.75" customHeight="1" x14ac:dyDescent="0.3">
      <c r="B668" s="1"/>
      <c r="O668" s="37"/>
    </row>
    <row r="669" spans="2:15" ht="12.75" customHeight="1" x14ac:dyDescent="0.3">
      <c r="B669" s="1"/>
      <c r="O669" s="37"/>
    </row>
    <row r="670" spans="2:15" ht="12.75" customHeight="1" x14ac:dyDescent="0.3">
      <c r="B670" s="1"/>
      <c r="O670" s="37"/>
    </row>
    <row r="671" spans="2:15" ht="12.75" customHeight="1" x14ac:dyDescent="0.3">
      <c r="B671" s="1"/>
      <c r="O671" s="37"/>
    </row>
    <row r="672" spans="2:15" ht="12.75" customHeight="1" x14ac:dyDescent="0.3">
      <c r="B672" s="1"/>
      <c r="O672" s="37"/>
    </row>
    <row r="673" spans="2:15" ht="12.75" customHeight="1" x14ac:dyDescent="0.3">
      <c r="B673" s="1"/>
      <c r="O673" s="37"/>
    </row>
    <row r="674" spans="2:15" ht="12.75" customHeight="1" x14ac:dyDescent="0.3">
      <c r="B674" s="1"/>
      <c r="O674" s="37"/>
    </row>
    <row r="675" spans="2:15" ht="12.75" customHeight="1" x14ac:dyDescent="0.3">
      <c r="B675" s="1"/>
      <c r="O675" s="37"/>
    </row>
    <row r="676" spans="2:15" ht="12.75" customHeight="1" x14ac:dyDescent="0.3">
      <c r="B676" s="1"/>
      <c r="O676" s="37"/>
    </row>
    <row r="677" spans="2:15" ht="12.75" customHeight="1" x14ac:dyDescent="0.3">
      <c r="B677" s="1"/>
      <c r="O677" s="37"/>
    </row>
    <row r="678" spans="2:15" ht="12.75" customHeight="1" x14ac:dyDescent="0.3">
      <c r="B678" s="1"/>
      <c r="O678" s="37"/>
    </row>
    <row r="679" spans="2:15" ht="12.75" customHeight="1" x14ac:dyDescent="0.3">
      <c r="B679" s="1"/>
      <c r="O679" s="37"/>
    </row>
    <row r="680" spans="2:15" ht="12.75" customHeight="1" x14ac:dyDescent="0.3">
      <c r="B680" s="1"/>
      <c r="O680" s="37"/>
    </row>
    <row r="681" spans="2:15" ht="12.75" customHeight="1" x14ac:dyDescent="0.3">
      <c r="B681" s="1"/>
      <c r="O681" s="37"/>
    </row>
    <row r="682" spans="2:15" ht="12.75" customHeight="1" x14ac:dyDescent="0.3">
      <c r="B682" s="1"/>
      <c r="O682" s="37"/>
    </row>
    <row r="683" spans="2:15" ht="12.75" customHeight="1" x14ac:dyDescent="0.3">
      <c r="B683" s="1"/>
      <c r="O683" s="37"/>
    </row>
    <row r="684" spans="2:15" ht="12.75" customHeight="1" x14ac:dyDescent="0.3">
      <c r="B684" s="1"/>
      <c r="O684" s="37"/>
    </row>
    <row r="685" spans="2:15" ht="12.75" customHeight="1" x14ac:dyDescent="0.3">
      <c r="B685" s="1"/>
      <c r="O685" s="37"/>
    </row>
    <row r="686" spans="2:15" ht="12.75" customHeight="1" x14ac:dyDescent="0.3">
      <c r="B686" s="1"/>
      <c r="O686" s="37"/>
    </row>
    <row r="687" spans="2:15" ht="12.75" customHeight="1" x14ac:dyDescent="0.3">
      <c r="B687" s="1"/>
      <c r="O687" s="37"/>
    </row>
    <row r="688" spans="2:15" ht="12.75" customHeight="1" x14ac:dyDescent="0.3">
      <c r="B688" s="1"/>
      <c r="O688" s="37"/>
    </row>
    <row r="689" spans="2:15" ht="12.75" customHeight="1" x14ac:dyDescent="0.3">
      <c r="B689" s="1"/>
      <c r="O689" s="37"/>
    </row>
    <row r="690" spans="2:15" ht="12.75" customHeight="1" x14ac:dyDescent="0.3">
      <c r="B690" s="1"/>
      <c r="O690" s="37"/>
    </row>
    <row r="691" spans="2:15" ht="12.75" customHeight="1" x14ac:dyDescent="0.3">
      <c r="B691" s="1"/>
      <c r="O691" s="37"/>
    </row>
    <row r="692" spans="2:15" ht="12.75" customHeight="1" x14ac:dyDescent="0.3">
      <c r="B692" s="1"/>
      <c r="O692" s="37"/>
    </row>
    <row r="693" spans="2:15" ht="12.75" customHeight="1" x14ac:dyDescent="0.3">
      <c r="B693" s="1"/>
      <c r="O693" s="37"/>
    </row>
    <row r="694" spans="2:15" ht="12.75" customHeight="1" x14ac:dyDescent="0.3">
      <c r="B694" s="1"/>
      <c r="O694" s="37"/>
    </row>
    <row r="695" spans="2:15" ht="12.75" customHeight="1" x14ac:dyDescent="0.3">
      <c r="B695" s="1"/>
      <c r="O695" s="37"/>
    </row>
    <row r="696" spans="2:15" ht="12.75" customHeight="1" x14ac:dyDescent="0.3">
      <c r="B696" s="1"/>
      <c r="O696" s="37"/>
    </row>
    <row r="697" spans="2:15" ht="12.75" customHeight="1" x14ac:dyDescent="0.3">
      <c r="B697" s="1"/>
      <c r="O697" s="37"/>
    </row>
    <row r="698" spans="2:15" ht="12.75" customHeight="1" x14ac:dyDescent="0.3">
      <c r="B698" s="1"/>
      <c r="O698" s="37"/>
    </row>
    <row r="699" spans="2:15" ht="12.75" customHeight="1" x14ac:dyDescent="0.3">
      <c r="B699" s="1"/>
      <c r="O699" s="37"/>
    </row>
    <row r="700" spans="2:15" ht="12.75" customHeight="1" x14ac:dyDescent="0.3">
      <c r="B700" s="1"/>
      <c r="O700" s="37"/>
    </row>
    <row r="701" spans="2:15" ht="12.75" customHeight="1" x14ac:dyDescent="0.3">
      <c r="B701" s="1"/>
      <c r="O701" s="37"/>
    </row>
    <row r="702" spans="2:15" ht="12.75" customHeight="1" x14ac:dyDescent="0.3">
      <c r="B702" s="1"/>
      <c r="O702" s="37"/>
    </row>
    <row r="703" spans="2:15" ht="12.75" customHeight="1" x14ac:dyDescent="0.3">
      <c r="B703" s="1"/>
      <c r="O703" s="37"/>
    </row>
    <row r="704" spans="2:15" ht="12.75" customHeight="1" x14ac:dyDescent="0.3">
      <c r="B704" s="1"/>
      <c r="O704" s="37"/>
    </row>
    <row r="705" spans="2:15" ht="12.75" customHeight="1" x14ac:dyDescent="0.3">
      <c r="B705" s="1"/>
      <c r="O705" s="37"/>
    </row>
    <row r="706" spans="2:15" ht="12.75" customHeight="1" x14ac:dyDescent="0.3">
      <c r="B706" s="1"/>
      <c r="O706" s="37"/>
    </row>
    <row r="707" spans="2:15" ht="12.75" customHeight="1" x14ac:dyDescent="0.3">
      <c r="B707" s="1"/>
      <c r="O707" s="37"/>
    </row>
    <row r="708" spans="2:15" ht="12.75" customHeight="1" x14ac:dyDescent="0.3">
      <c r="B708" s="1"/>
      <c r="O708" s="37"/>
    </row>
    <row r="709" spans="2:15" ht="12.75" customHeight="1" x14ac:dyDescent="0.3">
      <c r="B709" s="1"/>
      <c r="O709" s="37"/>
    </row>
    <row r="710" spans="2:15" ht="12.75" customHeight="1" x14ac:dyDescent="0.3">
      <c r="B710" s="1"/>
      <c r="O710" s="37"/>
    </row>
    <row r="711" spans="2:15" ht="12.75" customHeight="1" x14ac:dyDescent="0.3">
      <c r="B711" s="1"/>
      <c r="O711" s="37"/>
    </row>
    <row r="712" spans="2:15" ht="12.75" customHeight="1" x14ac:dyDescent="0.3">
      <c r="B712" s="1"/>
      <c r="O712" s="37"/>
    </row>
    <row r="713" spans="2:15" ht="12.75" customHeight="1" x14ac:dyDescent="0.3">
      <c r="B713" s="1"/>
      <c r="O713" s="37"/>
    </row>
    <row r="714" spans="2:15" ht="12.75" customHeight="1" x14ac:dyDescent="0.3">
      <c r="B714" s="1"/>
      <c r="O714" s="37"/>
    </row>
    <row r="715" spans="2:15" ht="12.75" customHeight="1" x14ac:dyDescent="0.3">
      <c r="B715" s="1"/>
      <c r="O715" s="37"/>
    </row>
    <row r="716" spans="2:15" ht="12.75" customHeight="1" x14ac:dyDescent="0.3">
      <c r="B716" s="1"/>
      <c r="O716" s="37"/>
    </row>
    <row r="717" spans="2:15" ht="12.75" customHeight="1" x14ac:dyDescent="0.3">
      <c r="B717" s="1"/>
      <c r="O717" s="37"/>
    </row>
    <row r="718" spans="2:15" ht="12.75" customHeight="1" x14ac:dyDescent="0.3">
      <c r="B718" s="1"/>
      <c r="O718" s="37"/>
    </row>
    <row r="719" spans="2:15" ht="12.75" customHeight="1" x14ac:dyDescent="0.3">
      <c r="B719" s="1"/>
      <c r="O719" s="37"/>
    </row>
    <row r="720" spans="2:15" ht="12.75" customHeight="1" x14ac:dyDescent="0.3">
      <c r="B720" s="1"/>
      <c r="O720" s="37"/>
    </row>
    <row r="721" spans="2:15" ht="12.75" customHeight="1" x14ac:dyDescent="0.3">
      <c r="B721" s="1"/>
      <c r="O721" s="37"/>
    </row>
    <row r="722" spans="2:15" ht="12.75" customHeight="1" x14ac:dyDescent="0.3">
      <c r="B722" s="1"/>
      <c r="O722" s="37"/>
    </row>
    <row r="723" spans="2:15" ht="12.75" customHeight="1" x14ac:dyDescent="0.3">
      <c r="B723" s="1"/>
      <c r="O723" s="37"/>
    </row>
    <row r="724" spans="2:15" ht="12.75" customHeight="1" x14ac:dyDescent="0.3">
      <c r="B724" s="1"/>
      <c r="O724" s="37"/>
    </row>
    <row r="725" spans="2:15" ht="12.75" customHeight="1" x14ac:dyDescent="0.3">
      <c r="B725" s="1"/>
      <c r="O725" s="37"/>
    </row>
    <row r="726" spans="2:15" ht="12.75" customHeight="1" x14ac:dyDescent="0.3">
      <c r="B726" s="1"/>
      <c r="O726" s="37"/>
    </row>
    <row r="727" spans="2:15" ht="12.75" customHeight="1" x14ac:dyDescent="0.3">
      <c r="B727" s="1"/>
      <c r="O727" s="37"/>
    </row>
    <row r="728" spans="2:15" ht="12.75" customHeight="1" x14ac:dyDescent="0.3">
      <c r="B728" s="1"/>
      <c r="O728" s="37"/>
    </row>
    <row r="729" spans="2:15" ht="12.75" customHeight="1" x14ac:dyDescent="0.3">
      <c r="B729" s="1"/>
      <c r="O729" s="37"/>
    </row>
    <row r="730" spans="2:15" ht="12.75" customHeight="1" x14ac:dyDescent="0.3">
      <c r="B730" s="1"/>
      <c r="O730" s="37"/>
    </row>
    <row r="731" spans="2:15" ht="12.75" customHeight="1" x14ac:dyDescent="0.3">
      <c r="B731" s="1"/>
      <c r="O731" s="37"/>
    </row>
    <row r="732" spans="2:15" ht="12.75" customHeight="1" x14ac:dyDescent="0.3">
      <c r="B732" s="1"/>
      <c r="O732" s="37"/>
    </row>
    <row r="733" spans="2:15" ht="12.75" customHeight="1" x14ac:dyDescent="0.3">
      <c r="B733" s="1"/>
      <c r="O733" s="37"/>
    </row>
    <row r="734" spans="2:15" ht="12.75" customHeight="1" x14ac:dyDescent="0.3">
      <c r="B734" s="1"/>
      <c r="O734" s="37"/>
    </row>
    <row r="735" spans="2:15" ht="12.75" customHeight="1" x14ac:dyDescent="0.3">
      <c r="B735" s="1"/>
      <c r="O735" s="37"/>
    </row>
    <row r="736" spans="2:15" ht="12.75" customHeight="1" x14ac:dyDescent="0.3">
      <c r="B736" s="1"/>
      <c r="O736" s="37"/>
    </row>
    <row r="737" spans="2:15" ht="12.75" customHeight="1" x14ac:dyDescent="0.3">
      <c r="B737" s="1"/>
      <c r="O737" s="37"/>
    </row>
    <row r="738" spans="2:15" ht="12.75" customHeight="1" x14ac:dyDescent="0.3">
      <c r="B738" s="1"/>
      <c r="O738" s="37"/>
    </row>
    <row r="739" spans="2:15" ht="12.75" customHeight="1" x14ac:dyDescent="0.3">
      <c r="B739" s="1"/>
      <c r="O739" s="37"/>
    </row>
    <row r="740" spans="2:15" ht="12.75" customHeight="1" x14ac:dyDescent="0.3">
      <c r="B740" s="1"/>
      <c r="O740" s="37"/>
    </row>
    <row r="741" spans="2:15" ht="12.75" customHeight="1" x14ac:dyDescent="0.3">
      <c r="B741" s="1"/>
      <c r="O741" s="37"/>
    </row>
    <row r="742" spans="2:15" ht="12.75" customHeight="1" x14ac:dyDescent="0.3">
      <c r="B742" s="1"/>
      <c r="O742" s="37"/>
    </row>
    <row r="743" spans="2:15" ht="12.75" customHeight="1" x14ac:dyDescent="0.3">
      <c r="B743" s="1"/>
      <c r="O743" s="37"/>
    </row>
    <row r="744" spans="2:15" ht="12.75" customHeight="1" x14ac:dyDescent="0.3">
      <c r="B744" s="1"/>
      <c r="O744" s="37"/>
    </row>
    <row r="745" spans="2:15" ht="12.75" customHeight="1" x14ac:dyDescent="0.3">
      <c r="B745" s="1"/>
      <c r="O745" s="37"/>
    </row>
    <row r="746" spans="2:15" ht="12.75" customHeight="1" x14ac:dyDescent="0.3">
      <c r="B746" s="1"/>
      <c r="O746" s="37"/>
    </row>
    <row r="747" spans="2:15" ht="12.75" customHeight="1" x14ac:dyDescent="0.3">
      <c r="B747" s="1"/>
      <c r="O747" s="37"/>
    </row>
    <row r="748" spans="2:15" ht="12.75" customHeight="1" x14ac:dyDescent="0.3">
      <c r="B748" s="1"/>
      <c r="O748" s="37"/>
    </row>
    <row r="749" spans="2:15" ht="12.75" customHeight="1" x14ac:dyDescent="0.3">
      <c r="B749" s="1"/>
      <c r="O749" s="37"/>
    </row>
    <row r="750" spans="2:15" ht="12.75" customHeight="1" x14ac:dyDescent="0.3">
      <c r="B750" s="1"/>
      <c r="O750" s="37"/>
    </row>
    <row r="751" spans="2:15" ht="12.75" customHeight="1" x14ac:dyDescent="0.3">
      <c r="B751" s="1"/>
      <c r="O751" s="37"/>
    </row>
    <row r="752" spans="2:15" ht="12.75" customHeight="1" x14ac:dyDescent="0.3">
      <c r="B752" s="1"/>
      <c r="O752" s="37"/>
    </row>
    <row r="753" spans="2:15" ht="12.75" customHeight="1" x14ac:dyDescent="0.3">
      <c r="B753" s="1"/>
      <c r="O753" s="37"/>
    </row>
    <row r="754" spans="2:15" ht="12.75" customHeight="1" x14ac:dyDescent="0.3">
      <c r="B754" s="1"/>
      <c r="O754" s="37"/>
    </row>
    <row r="755" spans="2:15" ht="12.75" customHeight="1" x14ac:dyDescent="0.3">
      <c r="B755" s="1"/>
      <c r="O755" s="37"/>
    </row>
    <row r="756" spans="2:15" ht="12.75" customHeight="1" x14ac:dyDescent="0.3">
      <c r="B756" s="1"/>
      <c r="O756" s="37"/>
    </row>
    <row r="757" spans="2:15" ht="12.75" customHeight="1" x14ac:dyDescent="0.3">
      <c r="B757" s="1"/>
      <c r="O757" s="37"/>
    </row>
    <row r="758" spans="2:15" ht="12.75" customHeight="1" x14ac:dyDescent="0.3">
      <c r="B758" s="1"/>
      <c r="O758" s="37"/>
    </row>
    <row r="759" spans="2:15" ht="12.75" customHeight="1" x14ac:dyDescent="0.3">
      <c r="B759" s="1"/>
      <c r="O759" s="37"/>
    </row>
    <row r="760" spans="2:15" ht="12.75" customHeight="1" x14ac:dyDescent="0.3">
      <c r="B760" s="1"/>
      <c r="O760" s="37"/>
    </row>
    <row r="761" spans="2:15" ht="12.75" customHeight="1" x14ac:dyDescent="0.3">
      <c r="B761" s="1"/>
      <c r="O761" s="37"/>
    </row>
    <row r="762" spans="2:15" ht="12.75" customHeight="1" x14ac:dyDescent="0.3">
      <c r="B762" s="1"/>
      <c r="O762" s="37"/>
    </row>
    <row r="763" spans="2:15" ht="12.75" customHeight="1" x14ac:dyDescent="0.3">
      <c r="B763" s="1"/>
      <c r="O763" s="37"/>
    </row>
    <row r="764" spans="2:15" ht="12.75" customHeight="1" x14ac:dyDescent="0.3">
      <c r="B764" s="1"/>
      <c r="O764" s="37"/>
    </row>
    <row r="765" spans="2:15" ht="12.75" customHeight="1" x14ac:dyDescent="0.3">
      <c r="B765" s="1"/>
      <c r="O765" s="37"/>
    </row>
    <row r="766" spans="2:15" ht="12.75" customHeight="1" x14ac:dyDescent="0.3">
      <c r="B766" s="1"/>
      <c r="O766" s="37"/>
    </row>
    <row r="767" spans="2:15" ht="12.75" customHeight="1" x14ac:dyDescent="0.3">
      <c r="B767" s="1"/>
      <c r="O767" s="37"/>
    </row>
    <row r="768" spans="2:15" ht="12.75" customHeight="1" x14ac:dyDescent="0.3">
      <c r="B768" s="1"/>
      <c r="O768" s="37"/>
    </row>
    <row r="769" spans="2:15" ht="12.75" customHeight="1" x14ac:dyDescent="0.3">
      <c r="B769" s="1"/>
      <c r="O769" s="37"/>
    </row>
    <row r="770" spans="2:15" ht="12.75" customHeight="1" x14ac:dyDescent="0.3">
      <c r="B770" s="1"/>
      <c r="O770" s="37"/>
    </row>
    <row r="771" spans="2:15" ht="12.75" customHeight="1" x14ac:dyDescent="0.3">
      <c r="B771" s="1"/>
      <c r="O771" s="37"/>
    </row>
    <row r="772" spans="2:15" ht="12.75" customHeight="1" x14ac:dyDescent="0.3">
      <c r="B772" s="1"/>
      <c r="O772" s="37"/>
    </row>
    <row r="773" spans="2:15" ht="12.75" customHeight="1" x14ac:dyDescent="0.3">
      <c r="B773" s="1"/>
      <c r="O773" s="37"/>
    </row>
    <row r="774" spans="2:15" ht="12.75" customHeight="1" x14ac:dyDescent="0.3">
      <c r="B774" s="1"/>
      <c r="O774" s="37"/>
    </row>
    <row r="775" spans="2:15" ht="12.75" customHeight="1" x14ac:dyDescent="0.3">
      <c r="B775" s="1"/>
      <c r="O775" s="37"/>
    </row>
    <row r="776" spans="2:15" ht="12.75" customHeight="1" x14ac:dyDescent="0.3">
      <c r="B776" s="1"/>
      <c r="O776" s="37"/>
    </row>
    <row r="777" spans="2:15" ht="12.75" customHeight="1" x14ac:dyDescent="0.3">
      <c r="B777" s="1"/>
      <c r="O777" s="37"/>
    </row>
    <row r="778" spans="2:15" ht="12.75" customHeight="1" x14ac:dyDescent="0.3">
      <c r="B778" s="1"/>
      <c r="O778" s="37"/>
    </row>
    <row r="779" spans="2:15" ht="12.75" customHeight="1" x14ac:dyDescent="0.3">
      <c r="B779" s="1"/>
      <c r="O779" s="37"/>
    </row>
    <row r="780" spans="2:15" ht="12.75" customHeight="1" x14ac:dyDescent="0.3">
      <c r="B780" s="1"/>
      <c r="O780" s="37"/>
    </row>
    <row r="781" spans="2:15" ht="12.75" customHeight="1" x14ac:dyDescent="0.3">
      <c r="B781" s="1"/>
      <c r="O781" s="37"/>
    </row>
    <row r="782" spans="2:15" ht="12.75" customHeight="1" x14ac:dyDescent="0.3">
      <c r="B782" s="1"/>
      <c r="O782" s="37"/>
    </row>
    <row r="783" spans="2:15" ht="12.75" customHeight="1" x14ac:dyDescent="0.3">
      <c r="B783" s="1"/>
      <c r="O783" s="37"/>
    </row>
    <row r="784" spans="2:15" ht="12.75" customHeight="1" x14ac:dyDescent="0.3">
      <c r="B784" s="1"/>
      <c r="O784" s="37"/>
    </row>
    <row r="785" spans="2:15" ht="12.75" customHeight="1" x14ac:dyDescent="0.3">
      <c r="B785" s="1"/>
      <c r="O785" s="37"/>
    </row>
    <row r="786" spans="2:15" ht="12.75" customHeight="1" x14ac:dyDescent="0.3">
      <c r="B786" s="1"/>
      <c r="O786" s="37"/>
    </row>
    <row r="787" spans="2:15" ht="12.75" customHeight="1" x14ac:dyDescent="0.3">
      <c r="B787" s="1"/>
      <c r="O787" s="37"/>
    </row>
    <row r="788" spans="2:15" ht="12.75" customHeight="1" x14ac:dyDescent="0.3">
      <c r="B788" s="1"/>
      <c r="O788" s="37"/>
    </row>
    <row r="789" spans="2:15" ht="12.75" customHeight="1" x14ac:dyDescent="0.3">
      <c r="B789" s="1"/>
      <c r="O789" s="37"/>
    </row>
    <row r="790" spans="2:15" ht="12.75" customHeight="1" x14ac:dyDescent="0.3">
      <c r="B790" s="1"/>
      <c r="O790" s="37"/>
    </row>
    <row r="791" spans="2:15" ht="12.75" customHeight="1" x14ac:dyDescent="0.3">
      <c r="B791" s="1"/>
      <c r="O791" s="37"/>
    </row>
    <row r="792" spans="2:15" ht="12.75" customHeight="1" x14ac:dyDescent="0.3">
      <c r="B792" s="1"/>
      <c r="O792" s="37"/>
    </row>
    <row r="793" spans="2:15" ht="12.75" customHeight="1" x14ac:dyDescent="0.3">
      <c r="B793" s="1"/>
      <c r="O793" s="37"/>
    </row>
    <row r="794" spans="2:15" ht="12.75" customHeight="1" x14ac:dyDescent="0.3">
      <c r="B794" s="1"/>
      <c r="O794" s="37"/>
    </row>
    <row r="795" spans="2:15" ht="12.75" customHeight="1" x14ac:dyDescent="0.3">
      <c r="B795" s="1"/>
      <c r="O795" s="37"/>
    </row>
    <row r="796" spans="2:15" ht="12.75" customHeight="1" x14ac:dyDescent="0.3">
      <c r="B796" s="1"/>
      <c r="O796" s="37"/>
    </row>
    <row r="797" spans="2:15" ht="12.75" customHeight="1" x14ac:dyDescent="0.3">
      <c r="B797" s="1"/>
      <c r="O797" s="37"/>
    </row>
    <row r="798" spans="2:15" ht="12.75" customHeight="1" x14ac:dyDescent="0.3">
      <c r="B798" s="1"/>
      <c r="O798" s="37"/>
    </row>
    <row r="799" spans="2:15" ht="12.75" customHeight="1" x14ac:dyDescent="0.3">
      <c r="B799" s="1"/>
      <c r="O799" s="37"/>
    </row>
    <row r="800" spans="2:15" ht="12.75" customHeight="1" x14ac:dyDescent="0.3">
      <c r="B800" s="1"/>
      <c r="O800" s="37"/>
    </row>
    <row r="801" spans="2:15" ht="12.75" customHeight="1" x14ac:dyDescent="0.3">
      <c r="B801" s="1"/>
      <c r="O801" s="37"/>
    </row>
    <row r="802" spans="2:15" ht="12.75" customHeight="1" x14ac:dyDescent="0.3">
      <c r="B802" s="1"/>
      <c r="O802" s="37"/>
    </row>
    <row r="803" spans="2:15" ht="12.75" customHeight="1" x14ac:dyDescent="0.3">
      <c r="B803" s="1"/>
      <c r="O803" s="37"/>
    </row>
    <row r="804" spans="2:15" ht="12.75" customHeight="1" x14ac:dyDescent="0.3">
      <c r="B804" s="1"/>
      <c r="O804" s="37"/>
    </row>
    <row r="805" spans="2:15" ht="12.75" customHeight="1" x14ac:dyDescent="0.3">
      <c r="B805" s="1"/>
      <c r="O805" s="37"/>
    </row>
    <row r="806" spans="2:15" ht="12.75" customHeight="1" x14ac:dyDescent="0.3">
      <c r="B806" s="1"/>
      <c r="O806" s="37"/>
    </row>
    <row r="807" spans="2:15" ht="12.75" customHeight="1" x14ac:dyDescent="0.3">
      <c r="B807" s="1"/>
      <c r="O807" s="37"/>
    </row>
    <row r="808" spans="2:15" ht="12.75" customHeight="1" x14ac:dyDescent="0.3">
      <c r="B808" s="1"/>
      <c r="O808" s="37"/>
    </row>
    <row r="809" spans="2:15" ht="12.75" customHeight="1" x14ac:dyDescent="0.3">
      <c r="B809" s="1"/>
      <c r="O809" s="37"/>
    </row>
    <row r="810" spans="2:15" ht="12.75" customHeight="1" x14ac:dyDescent="0.3">
      <c r="B810" s="1"/>
      <c r="O810" s="37"/>
    </row>
    <row r="811" spans="2:15" ht="12.75" customHeight="1" x14ac:dyDescent="0.3">
      <c r="B811" s="1"/>
      <c r="O811" s="37"/>
    </row>
    <row r="812" spans="2:15" ht="12.75" customHeight="1" x14ac:dyDescent="0.3">
      <c r="B812" s="1"/>
      <c r="O812" s="37"/>
    </row>
    <row r="813" spans="2:15" ht="12.75" customHeight="1" x14ac:dyDescent="0.3">
      <c r="B813" s="1"/>
      <c r="O813" s="37"/>
    </row>
    <row r="814" spans="2:15" ht="12.75" customHeight="1" x14ac:dyDescent="0.3">
      <c r="B814" s="1"/>
      <c r="O814" s="37"/>
    </row>
    <row r="815" spans="2:15" ht="12.75" customHeight="1" x14ac:dyDescent="0.3">
      <c r="B815" s="1"/>
      <c r="O815" s="37"/>
    </row>
    <row r="816" spans="2:15" ht="12.75" customHeight="1" x14ac:dyDescent="0.3">
      <c r="B816" s="1"/>
      <c r="O816" s="37"/>
    </row>
    <row r="817" spans="2:15" ht="12.75" customHeight="1" x14ac:dyDescent="0.3">
      <c r="B817" s="1"/>
      <c r="O817" s="37"/>
    </row>
    <row r="818" spans="2:15" ht="12.75" customHeight="1" x14ac:dyDescent="0.3">
      <c r="B818" s="1"/>
      <c r="O818" s="37"/>
    </row>
    <row r="819" spans="2:15" ht="12.75" customHeight="1" x14ac:dyDescent="0.3">
      <c r="B819" s="1"/>
      <c r="O819" s="37"/>
    </row>
    <row r="820" spans="2:15" ht="12.75" customHeight="1" x14ac:dyDescent="0.3">
      <c r="B820" s="1"/>
      <c r="O820" s="37"/>
    </row>
    <row r="821" spans="2:15" ht="12.75" customHeight="1" x14ac:dyDescent="0.3">
      <c r="B821" s="1"/>
      <c r="O821" s="37"/>
    </row>
    <row r="822" spans="2:15" ht="12.75" customHeight="1" x14ac:dyDescent="0.3">
      <c r="B822" s="1"/>
      <c r="O822" s="37"/>
    </row>
    <row r="823" spans="2:15" ht="12.75" customHeight="1" x14ac:dyDescent="0.3">
      <c r="B823" s="1"/>
      <c r="O823" s="37"/>
    </row>
    <row r="824" spans="2:15" ht="12.75" customHeight="1" x14ac:dyDescent="0.3">
      <c r="B824" s="1"/>
      <c r="O824" s="37"/>
    </row>
    <row r="825" spans="2:15" ht="12.75" customHeight="1" x14ac:dyDescent="0.3">
      <c r="B825" s="1"/>
      <c r="O825" s="37"/>
    </row>
    <row r="826" spans="2:15" ht="12.75" customHeight="1" x14ac:dyDescent="0.3">
      <c r="B826" s="1"/>
      <c r="O826" s="37"/>
    </row>
    <row r="827" spans="2:15" ht="12.75" customHeight="1" x14ac:dyDescent="0.3">
      <c r="B827" s="1"/>
      <c r="O827" s="37"/>
    </row>
    <row r="828" spans="2:15" ht="12.75" customHeight="1" x14ac:dyDescent="0.3">
      <c r="B828" s="1"/>
      <c r="O828" s="37"/>
    </row>
    <row r="829" spans="2:15" ht="12.75" customHeight="1" x14ac:dyDescent="0.3">
      <c r="B829" s="1"/>
      <c r="O829" s="37"/>
    </row>
    <row r="830" spans="2:15" ht="12.75" customHeight="1" x14ac:dyDescent="0.3">
      <c r="B830" s="1"/>
      <c r="O830" s="37"/>
    </row>
    <row r="831" spans="2:15" ht="12.75" customHeight="1" x14ac:dyDescent="0.3">
      <c r="B831" s="1"/>
      <c r="O831" s="37"/>
    </row>
    <row r="832" spans="2:15" ht="12.75" customHeight="1" x14ac:dyDescent="0.3">
      <c r="B832" s="1"/>
      <c r="O832" s="37"/>
    </row>
    <row r="833" spans="2:15" ht="12.75" customHeight="1" x14ac:dyDescent="0.3">
      <c r="B833" s="1"/>
      <c r="O833" s="37"/>
    </row>
    <row r="834" spans="2:15" ht="12.75" customHeight="1" x14ac:dyDescent="0.3">
      <c r="B834" s="1"/>
      <c r="O834" s="37"/>
    </row>
    <row r="835" spans="2:15" ht="12.75" customHeight="1" x14ac:dyDescent="0.3">
      <c r="B835" s="1"/>
      <c r="O835" s="37"/>
    </row>
    <row r="836" spans="2:15" ht="12.75" customHeight="1" x14ac:dyDescent="0.3">
      <c r="B836" s="1"/>
      <c r="O836" s="37"/>
    </row>
    <row r="837" spans="2:15" ht="12.75" customHeight="1" x14ac:dyDescent="0.3">
      <c r="B837" s="1"/>
      <c r="O837" s="37"/>
    </row>
    <row r="838" spans="2:15" ht="12.75" customHeight="1" x14ac:dyDescent="0.3">
      <c r="B838" s="1"/>
      <c r="O838" s="37"/>
    </row>
    <row r="839" spans="2:15" ht="12.75" customHeight="1" x14ac:dyDescent="0.3">
      <c r="B839" s="1"/>
      <c r="O839" s="37"/>
    </row>
    <row r="840" spans="2:15" ht="12.75" customHeight="1" x14ac:dyDescent="0.3">
      <c r="B840" s="1"/>
      <c r="O840" s="37"/>
    </row>
    <row r="841" spans="2:15" ht="12.75" customHeight="1" x14ac:dyDescent="0.3">
      <c r="B841" s="1"/>
      <c r="O841" s="37"/>
    </row>
    <row r="842" spans="2:15" ht="12.75" customHeight="1" x14ac:dyDescent="0.3">
      <c r="B842" s="1"/>
      <c r="O842" s="37"/>
    </row>
    <row r="843" spans="2:15" ht="12.75" customHeight="1" x14ac:dyDescent="0.3">
      <c r="B843" s="1"/>
      <c r="O843" s="37"/>
    </row>
    <row r="844" spans="2:15" ht="12.75" customHeight="1" x14ac:dyDescent="0.3">
      <c r="B844" s="1"/>
      <c r="O844" s="37"/>
    </row>
    <row r="845" spans="2:15" ht="12.75" customHeight="1" x14ac:dyDescent="0.3">
      <c r="B845" s="1"/>
      <c r="O845" s="37"/>
    </row>
    <row r="846" spans="2:15" ht="12.75" customHeight="1" x14ac:dyDescent="0.3">
      <c r="B846" s="1"/>
      <c r="O846" s="37"/>
    </row>
    <row r="847" spans="2:15" ht="12.75" customHeight="1" x14ac:dyDescent="0.3">
      <c r="B847" s="1"/>
      <c r="O847" s="37"/>
    </row>
    <row r="848" spans="2:15" ht="12.75" customHeight="1" x14ac:dyDescent="0.3">
      <c r="B848" s="1"/>
      <c r="O848" s="37"/>
    </row>
    <row r="849" spans="2:15" ht="12.75" customHeight="1" x14ac:dyDescent="0.3">
      <c r="B849" s="1"/>
      <c r="O849" s="37"/>
    </row>
    <row r="850" spans="2:15" ht="12.75" customHeight="1" x14ac:dyDescent="0.3">
      <c r="B850" s="1"/>
      <c r="O850" s="37"/>
    </row>
    <row r="851" spans="2:15" ht="12.75" customHeight="1" x14ac:dyDescent="0.3">
      <c r="B851" s="1"/>
      <c r="O851" s="37"/>
    </row>
    <row r="852" spans="2:15" ht="12.75" customHeight="1" x14ac:dyDescent="0.3">
      <c r="B852" s="1"/>
      <c r="O852" s="37"/>
    </row>
    <row r="853" spans="2:15" ht="12.75" customHeight="1" x14ac:dyDescent="0.3">
      <c r="B853" s="1"/>
      <c r="O853" s="37"/>
    </row>
    <row r="854" spans="2:15" ht="12.75" customHeight="1" x14ac:dyDescent="0.3">
      <c r="B854" s="1"/>
      <c r="O854" s="37"/>
    </row>
    <row r="855" spans="2:15" ht="12.75" customHeight="1" x14ac:dyDescent="0.3">
      <c r="B855" s="1"/>
      <c r="O855" s="37"/>
    </row>
    <row r="856" spans="2:15" ht="12.75" customHeight="1" x14ac:dyDescent="0.3">
      <c r="B856" s="1"/>
      <c r="O856" s="37"/>
    </row>
    <row r="857" spans="2:15" ht="12.75" customHeight="1" x14ac:dyDescent="0.3">
      <c r="B857" s="1"/>
      <c r="O857" s="37"/>
    </row>
    <row r="858" spans="2:15" ht="12.75" customHeight="1" x14ac:dyDescent="0.3">
      <c r="B858" s="1"/>
      <c r="O858" s="37"/>
    </row>
    <row r="859" spans="2:15" ht="12.75" customHeight="1" x14ac:dyDescent="0.3">
      <c r="B859" s="1"/>
      <c r="O859" s="37"/>
    </row>
    <row r="860" spans="2:15" ht="12.75" customHeight="1" x14ac:dyDescent="0.3">
      <c r="B860" s="1"/>
      <c r="O860" s="37"/>
    </row>
    <row r="861" spans="2:15" ht="12.75" customHeight="1" x14ac:dyDescent="0.3">
      <c r="B861" s="1"/>
      <c r="O861" s="37"/>
    </row>
    <row r="862" spans="2:15" ht="12.75" customHeight="1" x14ac:dyDescent="0.3">
      <c r="B862" s="1"/>
      <c r="O862" s="37"/>
    </row>
    <row r="863" spans="2:15" ht="12.75" customHeight="1" x14ac:dyDescent="0.3">
      <c r="B863" s="1"/>
      <c r="O863" s="37"/>
    </row>
    <row r="864" spans="2:15" ht="12.75" customHeight="1" x14ac:dyDescent="0.3">
      <c r="B864" s="1"/>
      <c r="O864" s="37"/>
    </row>
    <row r="865" spans="2:15" ht="12.75" customHeight="1" x14ac:dyDescent="0.3">
      <c r="B865" s="1"/>
      <c r="O865" s="37"/>
    </row>
    <row r="866" spans="2:15" ht="12.75" customHeight="1" x14ac:dyDescent="0.3">
      <c r="B866" s="1"/>
      <c r="O866" s="37"/>
    </row>
    <row r="867" spans="2:15" ht="12.75" customHeight="1" x14ac:dyDescent="0.3">
      <c r="B867" s="1"/>
      <c r="O867" s="37"/>
    </row>
    <row r="868" spans="2:15" ht="12.75" customHeight="1" x14ac:dyDescent="0.3">
      <c r="B868" s="1"/>
      <c r="O868" s="37"/>
    </row>
    <row r="869" spans="2:15" ht="12.75" customHeight="1" x14ac:dyDescent="0.3">
      <c r="B869" s="1"/>
      <c r="O869" s="37"/>
    </row>
    <row r="870" spans="2:15" ht="12.75" customHeight="1" x14ac:dyDescent="0.3">
      <c r="B870" s="1"/>
      <c r="O870" s="37"/>
    </row>
    <row r="871" spans="2:15" ht="12.75" customHeight="1" x14ac:dyDescent="0.3">
      <c r="B871" s="1"/>
      <c r="O871" s="37"/>
    </row>
    <row r="872" spans="2:15" ht="12.75" customHeight="1" x14ac:dyDescent="0.3">
      <c r="B872" s="1"/>
      <c r="O872" s="37"/>
    </row>
    <row r="873" spans="2:15" ht="12.75" customHeight="1" x14ac:dyDescent="0.3">
      <c r="B873" s="1"/>
      <c r="O873" s="37"/>
    </row>
    <row r="874" spans="2:15" ht="12.75" customHeight="1" x14ac:dyDescent="0.3">
      <c r="B874" s="1"/>
      <c r="O874" s="37"/>
    </row>
    <row r="875" spans="2:15" ht="12.75" customHeight="1" x14ac:dyDescent="0.3">
      <c r="B875" s="1"/>
      <c r="O875" s="37"/>
    </row>
    <row r="876" spans="2:15" ht="12.75" customHeight="1" x14ac:dyDescent="0.3">
      <c r="B876" s="1"/>
      <c r="O876" s="37"/>
    </row>
    <row r="877" spans="2:15" ht="12.75" customHeight="1" x14ac:dyDescent="0.3">
      <c r="B877" s="1"/>
      <c r="O877" s="37"/>
    </row>
    <row r="878" spans="2:15" ht="12.75" customHeight="1" x14ac:dyDescent="0.3">
      <c r="B878" s="1"/>
      <c r="O878" s="37"/>
    </row>
    <row r="879" spans="2:15" ht="12.75" customHeight="1" x14ac:dyDescent="0.3">
      <c r="B879" s="1"/>
      <c r="O879" s="37"/>
    </row>
    <row r="880" spans="2:15" ht="12.75" customHeight="1" x14ac:dyDescent="0.3">
      <c r="B880" s="1"/>
      <c r="O880" s="37"/>
    </row>
    <row r="881" spans="2:15" ht="12.75" customHeight="1" x14ac:dyDescent="0.3">
      <c r="B881" s="1"/>
      <c r="O881" s="37"/>
    </row>
    <row r="882" spans="2:15" ht="12.75" customHeight="1" x14ac:dyDescent="0.3">
      <c r="B882" s="1"/>
      <c r="O882" s="37"/>
    </row>
    <row r="883" spans="2:15" ht="12.75" customHeight="1" x14ac:dyDescent="0.3">
      <c r="B883" s="1"/>
      <c r="O883" s="37"/>
    </row>
    <row r="884" spans="2:15" ht="12.75" customHeight="1" x14ac:dyDescent="0.3">
      <c r="B884" s="1"/>
      <c r="O884" s="37"/>
    </row>
    <row r="885" spans="2:15" ht="12.75" customHeight="1" x14ac:dyDescent="0.3">
      <c r="B885" s="1"/>
      <c r="O885" s="37"/>
    </row>
    <row r="886" spans="2:15" ht="12.75" customHeight="1" x14ac:dyDescent="0.3">
      <c r="B886" s="1"/>
      <c r="O886" s="37"/>
    </row>
    <row r="887" spans="2:15" ht="12.75" customHeight="1" x14ac:dyDescent="0.3">
      <c r="B887" s="1"/>
      <c r="O887" s="37"/>
    </row>
    <row r="888" spans="2:15" ht="12.75" customHeight="1" x14ac:dyDescent="0.3">
      <c r="B888" s="1"/>
      <c r="O888" s="37"/>
    </row>
    <row r="889" spans="2:15" ht="12.75" customHeight="1" x14ac:dyDescent="0.3">
      <c r="B889" s="1"/>
      <c r="O889" s="37"/>
    </row>
    <row r="890" spans="2:15" ht="12.75" customHeight="1" x14ac:dyDescent="0.3">
      <c r="B890" s="1"/>
      <c r="O890" s="37"/>
    </row>
    <row r="891" spans="2:15" ht="12.75" customHeight="1" x14ac:dyDescent="0.3">
      <c r="B891" s="1"/>
      <c r="O891" s="37"/>
    </row>
    <row r="892" spans="2:15" ht="12.75" customHeight="1" x14ac:dyDescent="0.3">
      <c r="B892" s="1"/>
      <c r="O892" s="37"/>
    </row>
    <row r="893" spans="2:15" ht="12.75" customHeight="1" x14ac:dyDescent="0.3">
      <c r="B893" s="1"/>
      <c r="O893" s="37"/>
    </row>
    <row r="894" spans="2:15" ht="12.75" customHeight="1" x14ac:dyDescent="0.3">
      <c r="B894" s="1"/>
      <c r="O894" s="37"/>
    </row>
    <row r="895" spans="2:15" ht="12.75" customHeight="1" x14ac:dyDescent="0.3">
      <c r="B895" s="1"/>
      <c r="O895" s="37"/>
    </row>
    <row r="896" spans="2:15" ht="12.75" customHeight="1" x14ac:dyDescent="0.3">
      <c r="B896" s="1"/>
      <c r="O896" s="37"/>
    </row>
    <row r="897" spans="2:15" ht="12.75" customHeight="1" x14ac:dyDescent="0.3">
      <c r="B897" s="1"/>
      <c r="O897" s="37"/>
    </row>
    <row r="898" spans="2:15" ht="12.75" customHeight="1" x14ac:dyDescent="0.3">
      <c r="B898" s="1"/>
      <c r="O898" s="37"/>
    </row>
    <row r="899" spans="2:15" ht="12.75" customHeight="1" x14ac:dyDescent="0.3">
      <c r="B899" s="1"/>
      <c r="O899" s="37"/>
    </row>
    <row r="900" spans="2:15" ht="12.75" customHeight="1" x14ac:dyDescent="0.3">
      <c r="B900" s="1"/>
      <c r="O900" s="37"/>
    </row>
    <row r="901" spans="2:15" ht="12.75" customHeight="1" x14ac:dyDescent="0.3">
      <c r="B901" s="1"/>
      <c r="O901" s="37"/>
    </row>
    <row r="902" spans="2:15" ht="12.75" customHeight="1" x14ac:dyDescent="0.3">
      <c r="B902" s="1"/>
      <c r="O902" s="37"/>
    </row>
    <row r="903" spans="2:15" ht="12.75" customHeight="1" x14ac:dyDescent="0.3">
      <c r="B903" s="1"/>
      <c r="O903" s="37"/>
    </row>
    <row r="904" spans="2:15" ht="12.75" customHeight="1" x14ac:dyDescent="0.3">
      <c r="B904" s="1"/>
      <c r="O904" s="37"/>
    </row>
    <row r="905" spans="2:15" ht="12.75" customHeight="1" x14ac:dyDescent="0.3">
      <c r="B905" s="1"/>
      <c r="O905" s="37"/>
    </row>
    <row r="906" spans="2:15" ht="12.75" customHeight="1" x14ac:dyDescent="0.3">
      <c r="B906" s="1"/>
      <c r="O906" s="37"/>
    </row>
    <row r="907" spans="2:15" ht="12.75" customHeight="1" x14ac:dyDescent="0.3">
      <c r="B907" s="1"/>
      <c r="O907" s="37"/>
    </row>
    <row r="908" spans="2:15" ht="12.75" customHeight="1" x14ac:dyDescent="0.3">
      <c r="B908" s="1"/>
      <c r="O908" s="37"/>
    </row>
    <row r="909" spans="2:15" ht="12.75" customHeight="1" x14ac:dyDescent="0.3">
      <c r="B909" s="1"/>
      <c r="O909" s="37"/>
    </row>
    <row r="910" spans="2:15" ht="12.75" customHeight="1" x14ac:dyDescent="0.3">
      <c r="B910" s="1"/>
      <c r="O910" s="37"/>
    </row>
    <row r="911" spans="2:15" ht="12.75" customHeight="1" x14ac:dyDescent="0.3">
      <c r="B911" s="1"/>
      <c r="O911" s="37"/>
    </row>
    <row r="912" spans="2:15" ht="12.75" customHeight="1" x14ac:dyDescent="0.3">
      <c r="B912" s="1"/>
      <c r="O912" s="37"/>
    </row>
    <row r="913" spans="2:15" ht="12.75" customHeight="1" x14ac:dyDescent="0.3">
      <c r="B913" s="1"/>
      <c r="O913" s="37"/>
    </row>
    <row r="914" spans="2:15" ht="12.75" customHeight="1" x14ac:dyDescent="0.3">
      <c r="B914" s="1"/>
      <c r="O914" s="37"/>
    </row>
    <row r="915" spans="2:15" ht="12.75" customHeight="1" x14ac:dyDescent="0.3">
      <c r="B915" s="1"/>
      <c r="O915" s="37"/>
    </row>
    <row r="916" spans="2:15" ht="12.75" customHeight="1" x14ac:dyDescent="0.3">
      <c r="B916" s="1"/>
      <c r="O916" s="37"/>
    </row>
    <row r="917" spans="2:15" ht="12.75" customHeight="1" x14ac:dyDescent="0.3">
      <c r="B917" s="1"/>
      <c r="O917" s="37"/>
    </row>
    <row r="918" spans="2:15" ht="12.75" customHeight="1" x14ac:dyDescent="0.3">
      <c r="B918" s="1"/>
      <c r="O918" s="37"/>
    </row>
    <row r="919" spans="2:15" ht="12.75" customHeight="1" x14ac:dyDescent="0.3">
      <c r="B919" s="1"/>
      <c r="O919" s="37"/>
    </row>
    <row r="920" spans="2:15" ht="12.75" customHeight="1" x14ac:dyDescent="0.3">
      <c r="B920" s="1"/>
      <c r="O920" s="37"/>
    </row>
    <row r="921" spans="2:15" ht="12.75" customHeight="1" x14ac:dyDescent="0.3">
      <c r="B921" s="1"/>
      <c r="O921" s="37"/>
    </row>
    <row r="922" spans="2:15" ht="12.75" customHeight="1" x14ac:dyDescent="0.3">
      <c r="B922" s="1"/>
      <c r="O922" s="37"/>
    </row>
    <row r="923" spans="2:15" ht="12.75" customHeight="1" x14ac:dyDescent="0.3">
      <c r="B923" s="1"/>
      <c r="O923" s="37"/>
    </row>
    <row r="924" spans="2:15" ht="12.75" customHeight="1" x14ac:dyDescent="0.3">
      <c r="B924" s="1"/>
      <c r="O924" s="37"/>
    </row>
    <row r="925" spans="2:15" ht="12.75" customHeight="1" x14ac:dyDescent="0.3">
      <c r="B925" s="1"/>
      <c r="O925" s="37"/>
    </row>
    <row r="926" spans="2:15" ht="12.75" customHeight="1" x14ac:dyDescent="0.3">
      <c r="B926" s="1"/>
      <c r="O926" s="37"/>
    </row>
    <row r="927" spans="2:15" ht="12.75" customHeight="1" x14ac:dyDescent="0.3">
      <c r="B927" s="1"/>
      <c r="O927" s="37"/>
    </row>
    <row r="928" spans="2:15" ht="12.75" customHeight="1" x14ac:dyDescent="0.3">
      <c r="B928" s="1"/>
      <c r="O928" s="37"/>
    </row>
    <row r="929" spans="2:15" ht="12.75" customHeight="1" x14ac:dyDescent="0.3">
      <c r="B929" s="1"/>
      <c r="O929" s="37"/>
    </row>
    <row r="930" spans="2:15" ht="12.75" customHeight="1" x14ac:dyDescent="0.3">
      <c r="B930" s="1"/>
      <c r="O930" s="37"/>
    </row>
    <row r="931" spans="2:15" ht="12.75" customHeight="1" x14ac:dyDescent="0.3">
      <c r="B931" s="1"/>
      <c r="O931" s="37"/>
    </row>
    <row r="932" spans="2:15" ht="12.75" customHeight="1" x14ac:dyDescent="0.3">
      <c r="B932" s="1"/>
      <c r="O932" s="37"/>
    </row>
    <row r="933" spans="2:15" ht="12.75" customHeight="1" x14ac:dyDescent="0.3">
      <c r="B933" s="1"/>
      <c r="O933" s="37"/>
    </row>
    <row r="934" spans="2:15" ht="12.75" customHeight="1" x14ac:dyDescent="0.3">
      <c r="B934" s="1"/>
      <c r="O934" s="37"/>
    </row>
    <row r="935" spans="2:15" ht="12.75" customHeight="1" x14ac:dyDescent="0.3">
      <c r="B935" s="1"/>
      <c r="O935" s="37"/>
    </row>
    <row r="936" spans="2:15" ht="12.75" customHeight="1" x14ac:dyDescent="0.3">
      <c r="B936" s="1"/>
      <c r="O936" s="37"/>
    </row>
    <row r="937" spans="2:15" ht="12.75" customHeight="1" x14ac:dyDescent="0.3">
      <c r="B937" s="1"/>
      <c r="O937" s="37"/>
    </row>
    <row r="938" spans="2:15" ht="12.75" customHeight="1" x14ac:dyDescent="0.3">
      <c r="B938" s="1"/>
      <c r="O938" s="37"/>
    </row>
    <row r="939" spans="2:15" ht="12.75" customHeight="1" x14ac:dyDescent="0.3">
      <c r="B939" s="1"/>
      <c r="O939" s="37"/>
    </row>
    <row r="940" spans="2:15" ht="12.75" customHeight="1" x14ac:dyDescent="0.3">
      <c r="B940" s="1"/>
      <c r="O940" s="37"/>
    </row>
    <row r="941" spans="2:15" ht="12.75" customHeight="1" x14ac:dyDescent="0.3">
      <c r="B941" s="1"/>
      <c r="O941" s="37"/>
    </row>
    <row r="942" spans="2:15" ht="12.75" customHeight="1" x14ac:dyDescent="0.3">
      <c r="B942" s="1"/>
      <c r="O942" s="37"/>
    </row>
    <row r="943" spans="2:15" ht="12.75" customHeight="1" x14ac:dyDescent="0.3">
      <c r="B943" s="1"/>
      <c r="O943" s="37"/>
    </row>
    <row r="944" spans="2:15" ht="12.75" customHeight="1" x14ac:dyDescent="0.3">
      <c r="B944" s="1"/>
      <c r="O944" s="37"/>
    </row>
    <row r="945" spans="2:15" ht="12.75" customHeight="1" x14ac:dyDescent="0.3">
      <c r="B945" s="1"/>
      <c r="O945" s="37"/>
    </row>
    <row r="946" spans="2:15" ht="12.75" customHeight="1" x14ac:dyDescent="0.3">
      <c r="B946" s="1"/>
      <c r="O946" s="37"/>
    </row>
    <row r="947" spans="2:15" ht="12.75" customHeight="1" x14ac:dyDescent="0.3">
      <c r="B947" s="1"/>
      <c r="O947" s="37"/>
    </row>
    <row r="948" spans="2:15" ht="12.75" customHeight="1" x14ac:dyDescent="0.3">
      <c r="B948" s="1"/>
      <c r="O948" s="37"/>
    </row>
    <row r="949" spans="2:15" ht="12.75" customHeight="1" x14ac:dyDescent="0.3">
      <c r="B949" s="1"/>
      <c r="O949" s="37"/>
    </row>
    <row r="950" spans="2:15" ht="12.75" customHeight="1" x14ac:dyDescent="0.3">
      <c r="B950" s="1"/>
      <c r="O950" s="37"/>
    </row>
    <row r="951" spans="2:15" ht="12.75" customHeight="1" x14ac:dyDescent="0.3">
      <c r="B951" s="1"/>
      <c r="O951" s="37"/>
    </row>
    <row r="952" spans="2:15" ht="12.75" customHeight="1" x14ac:dyDescent="0.3">
      <c r="B952" s="1"/>
      <c r="O952" s="37"/>
    </row>
    <row r="953" spans="2:15" ht="12.75" customHeight="1" x14ac:dyDescent="0.3">
      <c r="B953" s="1"/>
      <c r="O953" s="37"/>
    </row>
    <row r="954" spans="2:15" ht="12.75" customHeight="1" x14ac:dyDescent="0.3">
      <c r="B954" s="1"/>
      <c r="O954" s="37"/>
    </row>
    <row r="955" spans="2:15" ht="12.75" customHeight="1" x14ac:dyDescent="0.3">
      <c r="B955" s="1"/>
      <c r="O955" s="37"/>
    </row>
    <row r="956" spans="2:15" ht="12.75" customHeight="1" x14ac:dyDescent="0.3">
      <c r="B956" s="1"/>
      <c r="O956" s="37"/>
    </row>
    <row r="957" spans="2:15" ht="12.75" customHeight="1" x14ac:dyDescent="0.3">
      <c r="B957" s="1"/>
      <c r="O957" s="37"/>
    </row>
    <row r="958" spans="2:15" ht="12.75" customHeight="1" x14ac:dyDescent="0.3">
      <c r="B958" s="1"/>
      <c r="O958" s="37"/>
    </row>
    <row r="959" spans="2:15" ht="12.75" customHeight="1" x14ac:dyDescent="0.3">
      <c r="B959" s="1"/>
      <c r="O959" s="37"/>
    </row>
    <row r="960" spans="2:15" ht="12.75" customHeight="1" x14ac:dyDescent="0.3">
      <c r="B960" s="1"/>
      <c r="O960" s="37"/>
    </row>
    <row r="961" spans="2:15" ht="12.75" customHeight="1" x14ac:dyDescent="0.3">
      <c r="B961" s="1"/>
      <c r="O961" s="37"/>
    </row>
    <row r="962" spans="2:15" ht="12.75" customHeight="1" x14ac:dyDescent="0.3">
      <c r="B962" s="1"/>
      <c r="O962" s="37"/>
    </row>
    <row r="963" spans="2:15" ht="12.75" customHeight="1" x14ac:dyDescent="0.3">
      <c r="B963" s="1"/>
      <c r="O963" s="37"/>
    </row>
    <row r="964" spans="2:15" ht="12.75" customHeight="1" x14ac:dyDescent="0.3">
      <c r="B964" s="1"/>
      <c r="O964" s="37"/>
    </row>
    <row r="965" spans="2:15" ht="12.75" customHeight="1" x14ac:dyDescent="0.3">
      <c r="B965" s="1"/>
      <c r="O965" s="37"/>
    </row>
    <row r="966" spans="2:15" ht="12.75" customHeight="1" x14ac:dyDescent="0.3">
      <c r="B966" s="1"/>
      <c r="O966" s="37"/>
    </row>
    <row r="967" spans="2:15" ht="12.75" customHeight="1" x14ac:dyDescent="0.3">
      <c r="B967" s="1"/>
      <c r="O967" s="37"/>
    </row>
    <row r="968" spans="2:15" ht="12.75" customHeight="1" x14ac:dyDescent="0.3">
      <c r="B968" s="1"/>
      <c r="O968" s="37"/>
    </row>
    <row r="969" spans="2:15" ht="12.75" customHeight="1" x14ac:dyDescent="0.3">
      <c r="B969" s="1"/>
      <c r="O969" s="37"/>
    </row>
    <row r="970" spans="2:15" ht="12.75" customHeight="1" x14ac:dyDescent="0.3">
      <c r="B970" s="1"/>
      <c r="O970" s="37"/>
    </row>
    <row r="971" spans="2:15" ht="12.75" customHeight="1" x14ac:dyDescent="0.3">
      <c r="B971" s="1"/>
      <c r="O971" s="37"/>
    </row>
    <row r="972" spans="2:15" ht="12.75" customHeight="1" x14ac:dyDescent="0.3">
      <c r="B972" s="1"/>
      <c r="O972" s="37"/>
    </row>
    <row r="973" spans="2:15" ht="12.75" customHeight="1" x14ac:dyDescent="0.3">
      <c r="B973" s="1"/>
      <c r="O973" s="37"/>
    </row>
    <row r="974" spans="2:15" ht="12.75" customHeight="1" x14ac:dyDescent="0.3">
      <c r="B974" s="1"/>
      <c r="O974" s="37"/>
    </row>
    <row r="975" spans="2:15" ht="12.75" customHeight="1" x14ac:dyDescent="0.3">
      <c r="B975" s="1"/>
      <c r="O975" s="37"/>
    </row>
    <row r="976" spans="2:15" ht="12.75" customHeight="1" x14ac:dyDescent="0.3">
      <c r="B976" s="1"/>
      <c r="O976" s="37"/>
    </row>
    <row r="977" spans="2:15" ht="12.75" customHeight="1" x14ac:dyDescent="0.3">
      <c r="B977" s="1"/>
      <c r="O977" s="37"/>
    </row>
    <row r="978" spans="2:15" ht="12.75" customHeight="1" x14ac:dyDescent="0.3">
      <c r="B978" s="1"/>
      <c r="O978" s="37"/>
    </row>
    <row r="979" spans="2:15" ht="12.75" customHeight="1" x14ac:dyDescent="0.3">
      <c r="B979" s="1"/>
      <c r="O979" s="37"/>
    </row>
    <row r="980" spans="2:15" ht="12.75" customHeight="1" x14ac:dyDescent="0.3">
      <c r="B980" s="1"/>
      <c r="O980" s="37"/>
    </row>
    <row r="981" spans="2:15" ht="12.75" customHeight="1" x14ac:dyDescent="0.3">
      <c r="B981" s="1"/>
      <c r="O981" s="37"/>
    </row>
    <row r="982" spans="2:15" ht="12.75" customHeight="1" x14ac:dyDescent="0.3">
      <c r="B982" s="1"/>
      <c r="O982" s="37"/>
    </row>
    <row r="983" spans="2:15" ht="12.75" customHeight="1" x14ac:dyDescent="0.3">
      <c r="B983" s="1"/>
      <c r="O983" s="37"/>
    </row>
    <row r="984" spans="2:15" ht="12.75" customHeight="1" x14ac:dyDescent="0.3">
      <c r="B984" s="1"/>
      <c r="O984" s="37"/>
    </row>
    <row r="985" spans="2:15" ht="12.75" customHeight="1" x14ac:dyDescent="0.3">
      <c r="B985" s="1"/>
      <c r="O985" s="37"/>
    </row>
    <row r="986" spans="2:15" ht="12.75" customHeight="1" x14ac:dyDescent="0.3">
      <c r="B986" s="1"/>
      <c r="O986" s="37"/>
    </row>
    <row r="987" spans="2:15" ht="12.75" customHeight="1" x14ac:dyDescent="0.3">
      <c r="B987" s="1"/>
      <c r="O987" s="37"/>
    </row>
    <row r="988" spans="2:15" ht="12.75" customHeight="1" x14ac:dyDescent="0.3">
      <c r="B988" s="1"/>
      <c r="O988" s="37"/>
    </row>
    <row r="989" spans="2:15" ht="12.75" customHeight="1" x14ac:dyDescent="0.3">
      <c r="B989" s="1"/>
      <c r="O989" s="37"/>
    </row>
    <row r="990" spans="2:15" ht="12.75" customHeight="1" x14ac:dyDescent="0.3">
      <c r="B990" s="1"/>
      <c r="O990" s="37"/>
    </row>
    <row r="991" spans="2:15" ht="12.75" customHeight="1" x14ac:dyDescent="0.3">
      <c r="B991" s="1"/>
      <c r="O991" s="37"/>
    </row>
    <row r="992" spans="2:15" ht="12.75" customHeight="1" x14ac:dyDescent="0.3">
      <c r="B992" s="1"/>
      <c r="O992" s="37"/>
    </row>
    <row r="993" spans="2:15" ht="12.75" customHeight="1" x14ac:dyDescent="0.3">
      <c r="B993" s="1"/>
      <c r="O993" s="37"/>
    </row>
    <row r="994" spans="2:15" ht="12.75" customHeight="1" x14ac:dyDescent="0.3">
      <c r="B994" s="1"/>
      <c r="O994" s="37"/>
    </row>
    <row r="995" spans="2:15" ht="12.75" customHeight="1" x14ac:dyDescent="0.3">
      <c r="B995" s="1"/>
      <c r="O995" s="37"/>
    </row>
    <row r="996" spans="2:15" ht="12.75" customHeight="1" x14ac:dyDescent="0.3">
      <c r="B996" s="1"/>
      <c r="O996" s="37"/>
    </row>
    <row r="997" spans="2:15" ht="12.75" customHeight="1" x14ac:dyDescent="0.3">
      <c r="B997" s="1"/>
      <c r="O997" s="37"/>
    </row>
    <row r="998" spans="2:15" ht="12.75" customHeight="1" x14ac:dyDescent="0.3">
      <c r="B998" s="1"/>
      <c r="O998" s="37"/>
    </row>
    <row r="999" spans="2:15" ht="12.75" customHeight="1" x14ac:dyDescent="0.3">
      <c r="B999" s="1"/>
      <c r="O999" s="37"/>
    </row>
    <row r="1000" spans="2:15" ht="12.75" customHeight="1" x14ac:dyDescent="0.3">
      <c r="B1000" s="1"/>
      <c r="O1000" s="37"/>
    </row>
    <row r="1001" spans="2:15" ht="12.75" customHeight="1" x14ac:dyDescent="0.3">
      <c r="B1001" s="1"/>
      <c r="O1001" s="37"/>
    </row>
  </sheetData>
  <mergeCells count="8">
    <mergeCell ref="P20:P22"/>
    <mergeCell ref="H34:M34"/>
    <mergeCell ref="P41:P44"/>
    <mergeCell ref="C2:O2"/>
    <mergeCell ref="C3:O3"/>
    <mergeCell ref="K5:N5"/>
    <mergeCell ref="H8:M8"/>
    <mergeCell ref="H19:M19"/>
  </mergeCells>
  <pageMargins left="0.7" right="0.7" top="0.75" bottom="0.75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'Benchmarking Calculations'!$Q$3:$BS$3</xm:f>
          </x14:formula1>
          <xm:sqref>F5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Benchmarking Calculations</vt:lpstr>
      <vt:lpstr>Results</vt:lpstr>
      <vt:lpstr>Model Inputs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Thompson, Shayne</cp:lastModifiedBy>
  <dcterms:created xsi:type="dcterms:W3CDTF">2016-07-20T15:58:10Z</dcterms:created>
  <dcterms:modified xsi:type="dcterms:W3CDTF">2025-12-19T21:51:56Z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  <property fmtid="{D5CDD505-2E9C-101B-9397-08002B2CF9AE}" pid="3" name="ContentTypeId">
    <vt:lpwstr>0x0101003BF059743AF6E64BAFC649749BD657EE</vt:lpwstr>
  </property>
</Properties>
</file>