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Final Published Files/"/>
    </mc:Choice>
  </mc:AlternateContent>
  <xr:revisionPtr revIDLastSave="167" documentId="13_ncr:1_{DE653917-2917-4D04-81A9-315DD6F8A927}" xr6:coauthVersionLast="47" xr6:coauthVersionMax="47" xr10:uidLastSave="{475E027C-7057-45C5-8001-17B802D2C6AD}"/>
  <bookViews>
    <workbookView xWindow="-108" yWindow="-108" windowWidth="23256" windowHeight="13896" tabRatio="53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62" l="1"/>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S12" i="62"/>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N48" i="47" a="1"/>
  <c r="N48" i="47" s="1"/>
  <c r="M12" i="62" l="1"/>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O48" i="47" a="1"/>
  <c r="O48" i="47" s="1"/>
  <c r="C48" i="47" a="1"/>
  <c r="C48" i="47" s="1"/>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c r="O11" i="44" a="1"/>
  <c r="B11" i="44"/>
  <c r="I17" i="37"/>
  <c r="J19" i="39"/>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Q8" i="62"/>
  <c r="Q12" i="62" s="1"/>
  <c r="Q56" i="62"/>
  <c r="Q64" i="62"/>
  <c r="Q72" i="62"/>
  <c r="Q80" i="62"/>
  <c r="Q88" i="62"/>
  <c r="Q96" i="62"/>
  <c r="Q104" i="62"/>
  <c r="Q74" i="62"/>
  <c r="Q90" i="62"/>
  <c r="Q68" i="62"/>
  <c r="Q84" i="62"/>
  <c r="Q100" i="62"/>
  <c r="Q57" i="62"/>
  <c r="Q65" i="62"/>
  <c r="Q73" i="62"/>
  <c r="Q81" i="62"/>
  <c r="Q89" i="62"/>
  <c r="Q97" i="62"/>
  <c r="Q105" i="62"/>
  <c r="Q58" i="62"/>
  <c r="Q66" i="62"/>
  <c r="Q82" i="62"/>
  <c r="Q98" i="62"/>
  <c r="Q106" i="62"/>
  <c r="Q52" i="62"/>
  <c r="Q60" i="62"/>
  <c r="Q76" i="62"/>
  <c r="Q92" i="62"/>
  <c r="Q108" i="62"/>
  <c r="Q51" i="62"/>
  <c r="Q59" i="62"/>
  <c r="Q67" i="62"/>
  <c r="Q75" i="62"/>
  <c r="Q83" i="62"/>
  <c r="Q91" i="62"/>
  <c r="Q99" i="62"/>
  <c r="Q107" i="62"/>
  <c r="Q53" i="62"/>
  <c r="Q61" i="62"/>
  <c r="Q69" i="62"/>
  <c r="Q77" i="62"/>
  <c r="Q85" i="62"/>
  <c r="Q93" i="62"/>
  <c r="Q101" i="62"/>
  <c r="Q109" i="62"/>
  <c r="Q54" i="62"/>
  <c r="Q62" i="62"/>
  <c r="Q70" i="62"/>
  <c r="Q78" i="62"/>
  <c r="Q86" i="62"/>
  <c r="Q94" i="62"/>
  <c r="Q102" i="62"/>
  <c r="Q110" i="62"/>
  <c r="Q55" i="62"/>
  <c r="Q63" i="62"/>
  <c r="Q71" i="62"/>
  <c r="Q79" i="62"/>
  <c r="Q87" i="62"/>
  <c r="Q95" i="62"/>
  <c r="Q103" i="62"/>
  <c r="L43" i="62" l="1"/>
  <c r="Q13" i="62"/>
  <c r="L44" i="62" l="1"/>
  <c r="Q14" i="62"/>
  <c r="T8" i="55"/>
  <c r="L45" i="62" l="1"/>
  <c r="Q15" i="62"/>
  <c r="FJ7" i="52"/>
  <c r="CH7" i="52"/>
  <c r="CI7" i="52" s="1"/>
  <c r="L46" i="62" l="1"/>
  <c r="Q16" i="62"/>
  <c r="FK7" i="52"/>
  <c r="CJ7" i="52"/>
  <c r="C8" i="40" a="1"/>
  <c r="C8" i="40" s="1"/>
  <c r="L47" i="62" l="1"/>
  <c r="Q17" i="62"/>
  <c r="FL7" i="52"/>
  <c r="CK7" i="52"/>
  <c r="L48" i="62" l="1"/>
  <c r="Q18" i="62"/>
  <c r="FM7" i="52"/>
  <c r="CL7" i="52"/>
  <c r="L49" i="62" l="1"/>
  <c r="Q19" i="62"/>
  <c r="FN7" i="52"/>
  <c r="CM7" i="52"/>
  <c r="F7" i="56"/>
  <c r="G17" i="43" a="1"/>
  <c r="G17" i="43" s="1"/>
  <c r="J22" i="43"/>
  <c r="C22" i="43"/>
  <c r="L50" i="62" l="1"/>
  <c r="N8" i="62" s="1"/>
  <c r="J23" i="43"/>
  <c r="Q20" i="62"/>
  <c r="FO7" i="52"/>
  <c r="CN7" i="52"/>
  <c r="G7" i="56"/>
  <c r="B22" i="43"/>
  <c r="C23" i="43"/>
  <c r="B23" i="43" s="1"/>
  <c r="E23" i="43" l="1"/>
  <c r="I23" i="43"/>
  <c r="H23" i="43"/>
  <c r="G23" i="43"/>
  <c r="F23" i="43"/>
  <c r="I22" i="43"/>
  <c r="H22" i="43"/>
  <c r="G22" i="43"/>
  <c r="F22" i="43"/>
  <c r="E22" i="43"/>
  <c r="Q21" i="62"/>
  <c r="FP7" i="52"/>
  <c r="CO7" i="52"/>
  <c r="H7" i="56"/>
  <c r="K23" i="43" l="1"/>
  <c r="M22" i="43"/>
  <c r="N22" i="43" a="1"/>
  <c r="N22" i="43" s="1"/>
  <c r="L22" i="43" a="1"/>
  <c r="L22" i="43" s="1"/>
  <c r="K22" i="43"/>
  <c r="N23" i="43" a="1"/>
  <c r="N23" i="43" s="1"/>
  <c r="M23" i="43"/>
  <c r="L23" i="43" a="1"/>
  <c r="L23" i="43" s="1"/>
  <c r="Q22" i="62"/>
  <c r="FQ7" i="52"/>
  <c r="CP7" i="52"/>
  <c r="I7" i="56"/>
  <c r="CH7" i="61"/>
  <c r="F7" i="61"/>
  <c r="G7" i="61" s="1"/>
  <c r="F18" i="43"/>
  <c r="D18" i="43"/>
  <c r="C18" i="43"/>
  <c r="E18" i="43"/>
  <c r="O22" i="43" l="1"/>
  <c r="Q23"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FZ7" i="52"/>
  <c r="CY7" i="52"/>
  <c r="R7" i="56"/>
  <c r="CR7" i="61"/>
  <c r="P7" i="61"/>
  <c r="FS7" i="53"/>
  <c r="CP7" i="53"/>
  <c r="N7" i="53"/>
  <c r="N7" i="52"/>
  <c r="Q32" i="62" l="1"/>
  <c r="GA7" i="52"/>
  <c r="CZ7" i="52"/>
  <c r="S7" i="56"/>
  <c r="Q7" i="61"/>
  <c r="CS7" i="61"/>
  <c r="FT7" i="53"/>
  <c r="CQ7" i="53"/>
  <c r="O7" i="53"/>
  <c r="O7" i="52"/>
  <c r="Q33" i="62" l="1"/>
  <c r="GB7" i="52"/>
  <c r="DA7" i="52"/>
  <c r="T7" i="56"/>
  <c r="CT7" i="61"/>
  <c r="R7" i="61"/>
  <c r="FU7" i="53"/>
  <c r="CR7" i="53"/>
  <c r="P7" i="53"/>
  <c r="P7" i="52"/>
  <c r="Q34" i="62" l="1"/>
  <c r="GC7" i="52"/>
  <c r="DB7" i="52"/>
  <c r="U7" i="56"/>
  <c r="S7" i="61"/>
  <c r="CU7" i="61"/>
  <c r="FV7" i="53"/>
  <c r="CS7" i="53"/>
  <c r="Q7" i="53"/>
  <c r="Q7" i="52"/>
  <c r="Q35" i="62" l="1"/>
  <c r="GD7" i="52"/>
  <c r="DC7" i="52"/>
  <c r="V7" i="56"/>
  <c r="CV7" i="61"/>
  <c r="T7" i="61"/>
  <c r="FW7" i="53"/>
  <c r="CT7" i="53"/>
  <c r="R7" i="53"/>
  <c r="R7" i="52"/>
  <c r="Q36" i="62" l="1"/>
  <c r="GE7" i="52"/>
  <c r="DD7" i="52"/>
  <c r="W7" i="56"/>
  <c r="U7" i="61"/>
  <c r="CW7" i="61"/>
  <c r="S7" i="53"/>
  <c r="FX7" i="53"/>
  <c r="CU7" i="53"/>
  <c r="S7" i="52"/>
  <c r="Q37" i="62" l="1"/>
  <c r="GF7" i="52"/>
  <c r="DE7" i="52"/>
  <c r="X7" i="56"/>
  <c r="CX7" i="61"/>
  <c r="V7" i="61"/>
  <c r="T7" i="53"/>
  <c r="FY7" i="53"/>
  <c r="CV7" i="53"/>
  <c r="T7" i="52"/>
  <c r="Q38" i="62" l="1"/>
  <c r="GG7" i="52"/>
  <c r="DF7" i="52"/>
  <c r="Y7" i="56"/>
  <c r="W7" i="61"/>
  <c r="CY7" i="61"/>
  <c r="U7" i="53"/>
  <c r="FZ7" i="53"/>
  <c r="CW7" i="53"/>
  <c r="U7" i="52"/>
  <c r="Q39" i="62" l="1"/>
  <c r="GH7" i="52"/>
  <c r="DG7" i="52"/>
  <c r="Z7" i="56"/>
  <c r="CZ7" i="61"/>
  <c r="X7" i="61"/>
  <c r="V7" i="53"/>
  <c r="GA7" i="53"/>
  <c r="CX7" i="53"/>
  <c r="V7" i="52"/>
  <c r="Q40" i="62" l="1"/>
  <c r="GI7" i="52"/>
  <c r="DH7" i="52"/>
  <c r="AA7" i="56"/>
  <c r="Y7" i="61"/>
  <c r="DA7" i="61"/>
  <c r="W7" i="53"/>
  <c r="GB7" i="53"/>
  <c r="CY7" i="53"/>
  <c r="W7" i="52"/>
  <c r="Q41" i="62" l="1"/>
  <c r="GJ7" i="52"/>
  <c r="DI7" i="52"/>
  <c r="AB7" i="56"/>
  <c r="DB7" i="61"/>
  <c r="Z7" i="61"/>
  <c r="X7" i="53"/>
  <c r="GC7" i="53"/>
  <c r="CZ7" i="53"/>
  <c r="X7" i="52"/>
  <c r="Q42" i="62" l="1"/>
  <c r="GK7" i="52"/>
  <c r="DJ7" i="52"/>
  <c r="AC7" i="56"/>
  <c r="AA7" i="61"/>
  <c r="DC7" i="61"/>
  <c r="Y7" i="53"/>
  <c r="GD7" i="53"/>
  <c r="DA7" i="53"/>
  <c r="Y7" i="52"/>
  <c r="Q43" i="62" l="1"/>
  <c r="GL7" i="52"/>
  <c r="DK7" i="52"/>
  <c r="AD7" i="56"/>
  <c r="DD7" i="61"/>
  <c r="AB7" i="61"/>
  <c r="Z7" i="53"/>
  <c r="AA7" i="53" s="1"/>
  <c r="GE7" i="53"/>
  <c r="DB7" i="53"/>
  <c r="Z7" i="52"/>
  <c r="Q44" i="62" l="1"/>
  <c r="GM7" i="52"/>
  <c r="DL7" i="52"/>
  <c r="AE7" i="56"/>
  <c r="AC7" i="61"/>
  <c r="DE7" i="61"/>
  <c r="GF7" i="53"/>
  <c r="DC7" i="53"/>
  <c r="AA7" i="52"/>
  <c r="AB7" i="53"/>
  <c r="Q45" i="62" l="1"/>
  <c r="GN7" i="52"/>
  <c r="DM7" i="52"/>
  <c r="AF7" i="56"/>
  <c r="DF7" i="61"/>
  <c r="AD7" i="61"/>
  <c r="GG7" i="53"/>
  <c r="DD7" i="53"/>
  <c r="AB7" i="52"/>
  <c r="AC7" i="53"/>
  <c r="Q46" i="62" l="1"/>
  <c r="GO7" i="52"/>
  <c r="DN7" i="52"/>
  <c r="AG7" i="56"/>
  <c r="AE7" i="61"/>
  <c r="DG7" i="61"/>
  <c r="GH7" i="53"/>
  <c r="DE7" i="53"/>
  <c r="AC7" i="52"/>
  <c r="AD7" i="53"/>
  <c r="Q47" i="62" l="1"/>
  <c r="GP7" i="52"/>
  <c r="DO7" i="52"/>
  <c r="AH7" i="56"/>
  <c r="DH7" i="61"/>
  <c r="AF7" i="61"/>
  <c r="GI7" i="53"/>
  <c r="DF7" i="53"/>
  <c r="AD7" i="52"/>
  <c r="AE7" i="53"/>
  <c r="Q48" i="62" l="1"/>
  <c r="GQ7" i="52"/>
  <c r="DP7" i="52"/>
  <c r="AI7" i="56"/>
  <c r="AG7" i="61"/>
  <c r="DI7" i="61"/>
  <c r="GJ7" i="53"/>
  <c r="DG7" i="53"/>
  <c r="AE7" i="52"/>
  <c r="AF7" i="53"/>
  <c r="Q49" i="62" l="1"/>
  <c r="GR7" i="52"/>
  <c r="DQ7" i="52"/>
  <c r="AJ7" i="56"/>
  <c r="DJ7" i="61"/>
  <c r="AH7" i="61"/>
  <c r="GK7" i="53"/>
  <c r="DH7" i="53"/>
  <c r="AF7" i="52"/>
  <c r="AG7" i="53"/>
  <c r="C11" i="46"/>
  <c r="D44" i="43"/>
  <c r="D43" i="43"/>
  <c r="J24" i="43"/>
  <c r="E42" i="43"/>
  <c r="F42" i="43"/>
  <c r="G42" i="43"/>
  <c r="H42" i="43"/>
  <c r="I42" i="43"/>
  <c r="Q50" i="62" l="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P48" i="47" s="1" a="1"/>
  <c r="P48" i="47"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P8" i="53" l="1" a="1"/>
  <c r="FP8" i="53" s="1"/>
  <c r="GB8" i="53" a="1"/>
  <c r="GB8" i="53" s="1"/>
  <c r="GN8" i="53" a="1"/>
  <c r="GN8" i="53" s="1"/>
  <c r="FR8" i="53" a="1"/>
  <c r="FR8" i="53" s="1"/>
  <c r="GP8" i="53" a="1"/>
  <c r="GP8" i="53" s="1"/>
  <c r="FQ8" i="53" a="1"/>
  <c r="FQ8" i="53" s="1"/>
  <c r="GC8" i="53" a="1"/>
  <c r="GC8" i="53" s="1"/>
  <c r="GO8" i="53" a="1"/>
  <c r="GO8" i="53" s="1"/>
  <c r="GD8" i="53" a="1"/>
  <c r="GD8" i="53" s="1"/>
  <c r="FZ8" i="53" a="1"/>
  <c r="FZ8" i="53" s="1"/>
  <c r="GL8" i="53" a="1"/>
  <c r="GL8" i="53" s="1"/>
  <c r="FJ8" i="53" a="1"/>
  <c r="FJ8" i="53" s="1"/>
  <c r="FO8" i="53" a="1"/>
  <c r="FO8" i="53" s="1"/>
  <c r="GA8" i="53" a="1"/>
  <c r="GA8" i="53" s="1"/>
  <c r="GM8" i="53" a="1"/>
  <c r="GM8" i="53" s="1"/>
  <c r="FS8" i="53" a="1"/>
  <c r="FS8" i="53" s="1"/>
  <c r="GE8" i="53" a="1"/>
  <c r="GE8" i="53" s="1"/>
  <c r="GQ8" i="53" a="1"/>
  <c r="GQ8" i="53" s="1"/>
  <c r="FT8" i="53" a="1"/>
  <c r="FT8" i="53" s="1"/>
  <c r="GF8" i="53" a="1"/>
  <c r="GF8" i="53" s="1"/>
  <c r="GR8" i="53" a="1"/>
  <c r="GR8" i="53" s="1"/>
  <c r="FU8" i="53" a="1"/>
  <c r="FU8" i="53" s="1"/>
  <c r="GG8" i="53" a="1"/>
  <c r="GG8" i="53" s="1"/>
  <c r="GS8" i="53" a="1"/>
  <c r="GS8" i="53" s="1"/>
  <c r="FN8" i="53" a="1"/>
  <c r="FN8" i="53" s="1"/>
  <c r="FV8" i="53" a="1"/>
  <c r="FV8" i="53" s="1"/>
  <c r="GH8" i="53" a="1"/>
  <c r="GH8" i="53" s="1"/>
  <c r="GT8" i="53" a="1"/>
  <c r="GT8" i="53" s="1"/>
  <c r="FK8" i="53" a="1"/>
  <c r="FK8" i="53" s="1"/>
  <c r="FW8" i="53" a="1"/>
  <c r="FW8" i="53" s="1"/>
  <c r="GI8" i="53" a="1"/>
  <c r="GI8" i="53" s="1"/>
  <c r="GU8" i="53" a="1"/>
  <c r="GU8" i="53" s="1"/>
  <c r="FL8" i="53" a="1"/>
  <c r="FL8" i="53" s="1"/>
  <c r="FX8" i="53" a="1"/>
  <c r="FX8" i="53" s="1"/>
  <c r="GJ8" i="53" a="1"/>
  <c r="GJ8" i="53" s="1"/>
  <c r="GV8" i="53" a="1"/>
  <c r="GV8" i="53" s="1"/>
  <c r="FM8" i="53" a="1"/>
  <c r="FM8" i="53" s="1"/>
  <c r="FY8" i="53" a="1"/>
  <c r="FY8" i="53" s="1"/>
  <c r="GK8" i="53" a="1"/>
  <c r="GK8" i="53" s="1"/>
  <c r="GW8" i="53" a="1"/>
  <c r="GW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CG8" i="53" s="1"/>
  <c r="G8" i="55" s="1" a="1"/>
  <c r="G8" i="55" s="1"/>
  <c r="FI8" i="53" a="1"/>
  <c r="FI8" i="53" s="1"/>
  <c r="E8" i="53" a="1"/>
  <c r="E8" i="53" s="1"/>
  <c r="F8" i="55" s="1" a="1"/>
  <c r="F8" i="55" s="1"/>
  <c r="E8" i="61" a="1"/>
  <c r="E8" i="61" s="1"/>
  <c r="CG8" i="61" a="1"/>
  <c r="CG8" i="61" s="1"/>
  <c r="D12" i="46" l="1"/>
  <c r="D17" i="46"/>
  <c r="D16" i="46" s="1"/>
  <c r="H8" i="55" a="1"/>
  <c r="H8" i="55" s="1"/>
  <c r="I8" i="55" l="1" a="1"/>
  <c r="I8" i="55" s="1"/>
  <c r="D13"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<sst xmlns="http://schemas.openxmlformats.org/spreadsheetml/2006/main" count="70889" uniqueCount="530">
  <si>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</si>
  <si>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</si>
  <si>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</si>
  <si>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</si>
  <si>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</si>
  <si>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</si>
  <si>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</si>
  <si>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</si>
  <si>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</si>
  <si>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</si>
  <si>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</si>
  <si>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</si>
  <si>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</si>
  <si>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</si>
  <si>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</si>
  <si>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</si>
  <si>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</si>
  <si>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</si>
  <si>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</si>
  <si>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</si>
  <si>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</si>
  <si>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</si>
  <si>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</si>
  <si>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</si>
  <si>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</si>
  <si>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</si>
  <si>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</si>
  <si>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</si>
  <si>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</si>
  <si>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</si>
  <si>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</si>
  <si>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</si>
  <si>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</si>
  <si>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</si>
  <si>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</si>
  <si>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</si>
  <si>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</si>
  <si>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</si>
  <si>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</si>
  <si>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</si>
  <si>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</si>
  <si>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</si>
  <si>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</si>
  <si>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</si>
  <si>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</si>
  <si>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</si>
  <si>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</si>
  <si>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</si>
  <si>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</si>
  <si>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</si>
  <si>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</si>
  <si>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</si>
  <si>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</si>
  <si>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</si>
  <si>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</si>
  <si>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</si>
  <si>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</si>
  <si>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</si>
  <si>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</si>
  <si>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</si>
  <si>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</si>
  <si>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</si>
  <si>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</si>
  <si>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</si>
  <si>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</si>
  <si>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</si>
  <si>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</si>
  <si>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</si>
  <si>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</si>
  <si>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</si>
  <si>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</si>
  <si>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</si>
  <si>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</si>
  <si>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</si>
  <si>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</si>
  <si>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</si>
  <si>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</si>
  <si>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</si>
  <si>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</si>
  <si>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</si>
  <si>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</si>
  <si>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</si>
  <si>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</si>
  <si>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</si>
  <si>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</si>
  <si>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</si>
  <si>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</si>
  <si>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</si>
  <si>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</si>
  <si>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</si>
  <si>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</si>
  <si>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</si>
  <si>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</si>
  <si>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</si>
  <si>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</si>
  <si>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</si>
  <si>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</si>
  <si>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</si>
  <si>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</si>
  <si>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</si>
  <si>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</si>
  <si>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</si>
  <si>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</si>
  <si>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</si>
  <si>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</si>
  <si>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</si>
  <si>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</si>
  <si>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</si>
  <si>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</si>
  <si>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</si>
  <si>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</si>
  <si>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</si>
  <si>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</si>
  <si>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</si>
  <si>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</si>
  <si>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</si>
  <si>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</si>
  <si>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</si>
  <si>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</si>
  <si>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</si>
  <si>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</si>
  <si>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</si>
  <si>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</si>
  <si>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</si>
  <si>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</si>
  <si>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</si>
  <si>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</si>
  <si>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</si>
  <si>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</si>
  <si>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</si>
  <si>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</si>
  <si>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</si>
  <si>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</si>
  <si>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</si>
  <si>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</si>
  <si>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</si>
  <si>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</si>
  <si>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</si>
  <si>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</si>
  <si>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</si>
  <si>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</si>
  <si>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</si>
  <si>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</si>
  <si>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</si>
  <si>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</si>
  <si>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</si>
  <si>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</si>
  <si>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</si>
  <si>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</si>
  <si>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</si>
  <si>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</si>
  <si>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</si>
  <si>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</si>
  <si>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</si>
  <si>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</si>
  <si>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</si>
  <si>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</si>
  <si>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</si>
  <si>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</si>
  <si>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</si>
  <si>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</si>
  <si>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</si>
  <si>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</si>
  <si>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</si>
  <si>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</si>
  <si>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</si>
  <si>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</si>
  <si>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</si>
  <si>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</si>
  <si>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</si>
  <si>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</si>
  <si>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</si>
  <si>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</si>
  <si>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</si>
  <si>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</si>
  <si>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</si>
  <si>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</si>
  <si>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</si>
  <si>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</si>
  <si>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</si>
  <si>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</si>
  <si>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</si>
  <si>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</si>
  <si>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</si>
  <si>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</si>
  <si>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</si>
  <si>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</si>
  <si>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</si>
  <si>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</si>
  <si>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</si>
  <si>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</si>
  <si>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</si>
  <si>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</si>
  <si>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</si>
  <si>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</si>
  <si>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</si>
  <si>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</si>
  <si>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</si>
  <si>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</si>
  <si>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</si>
  <si>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</si>
  <si>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</si>
  <si>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</si>
  <si>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</si>
  <si>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</si>
  <si>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</si>
  <si>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</si>
  <si>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</si>
  <si>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</si>
  <si>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</si>
  <si>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</si>
  <si>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</si>
  <si>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</si>
  <si>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</si>
  <si>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</si>
  <si>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</si>
  <si>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</si>
  <si>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</si>
  <si>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</si>
  <si>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</si>
  <si>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</si>
  <si>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</si>
  <si>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</si>
  <si>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</si>
  <si>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</si>
  <si>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</si>
  <si>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</si>
  <si>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</si>
  <si>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</si>
  <si>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</si>
  <si>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</si>
  <si>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</si>
  <si>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</si>
  <si>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</si>
  <si>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</si>
  <si>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</si>
  <si>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</si>
  <si>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</si>
  <si>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</si>
  <si>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</si>
  <si>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</si>
  <si>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</si>
  <si>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</si>
  <si>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</si>
  <si>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</si>
  <si>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</si>
  <si>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</si>
  <si>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</si>
  <si>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</si>
  <si>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</si>
  <si>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</si>
  <si>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</si>
  <si>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</si>
  <si>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</si>
  <si>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</si>
  <si>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</si>
  <si>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</si>
  <si>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</si>
  <si>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</si>
  <si>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</si>
  <si>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</si>
  <si>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</si>
  <si>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</si>
  <si>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</si>
  <si>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</si>
  <si>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</si>
  <si>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</si>
  <si>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</si>
  <si>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</si>
  <si>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</si>
  <si>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</si>
  <si>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</si>
  <si>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</si>
  <si>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</si>
  <si>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</si>
  <si>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</si>
  <si>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</si>
  <si>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</si>
  <si>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</si>
  <si>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</si>
  <si>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</si>
  <si>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</si>
  <si>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</si>
  <si>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</si>
  <si>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</si>
  <si>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</si>
  <si>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</si>
  <si>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</si>
  <si>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</si>
  <si>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</si>
  <si>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</si>
  <si>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</si>
  <si>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</si>
  <si>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</si>
  <si>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</si>
  <si>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</si>
  <si>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</si>
  <si>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</si>
  <si>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</si>
  <si>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</si>
  <si>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</si>
  <si>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</si>
  <si>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</si>
  <si>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</si>
  <si>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</si>
  <si>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</si>
  <si>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</si>
  <si>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</si>
  <si>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</si>
  <si>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</si>
  <si>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</si>
  <si>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</si>
  <si>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</si>
  <si>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</si>
  <si>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</si>
  <si>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</si>
  <si>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</si>
  <si>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</si>
  <si>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</si>
  <si>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</si>
  <si>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</si>
  <si>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</si>
  <si>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</si>
  <si>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</si>
  <si>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</si>
  <si>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</si>
  <si>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</si>
  <si>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</si>
  <si>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</si>
  <si>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</si>
  <si>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</si>
  <si>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</si>
  <si>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</si>
  <si>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</si>
  <si>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</si>
  <si>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</si>
  <si>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</si>
  <si>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</si>
  <si>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</si>
  <si>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</si>
  <si>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</si>
  <si>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</si>
  <si>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</si>
  <si>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</si>
  <si>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</si>
  <si>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</si>
  <si>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</si>
  <si>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</si>
  <si>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</si>
  <si>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</si>
  <si>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</si>
  <si>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</si>
  <si>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</si>
  <si>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</si>
  <si>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</si>
  <si>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</si>
  <si>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</si>
  <si>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</si>
  <si>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</si>
  <si>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</si>
  <si>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</si>
  <si>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</si>
  <si>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</si>
  <si>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</si>
  <si>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</si>
  <si>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</si>
  <si>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</si>
  <si>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</si>
  <si>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</si>
  <si>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</si>
  <si>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</si>
  <si>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</si>
  <si>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</si>
  <si>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</si>
  <si>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</si>
  <si>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</si>
  <si>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</si>
  <si>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</si>
  <si>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</si>
  <si>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</si>
  <si>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</si>
  <si>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</si>
  <si>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</si>
  <si>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</si>
  <si>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</si>
  <si>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</si>
  <si>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</si>
  <si>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</si>
  <si>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</si>
  <si>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</si>
  <si>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</si>
  <si>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</si>
  <si>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</si>
  <si>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</si>
  <si>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</si>
  <si>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</si>
  <si>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</si>
  <si>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</si>
  <si>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</si>
  <si>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</si>
  <si>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</si>
  <si>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</si>
  <si>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</si>
  <si>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</si>
  <si>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</si>
  <si>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</si>
  <si>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</si>
  <si>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</si>
  <si>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</si>
  <si>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</si>
  <si>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</si>
  <si>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</si>
  <si>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</si>
  <si>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</si>
  <si>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</si>
  <si>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</si>
  <si>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</si>
  <si>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</si>
  <si>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</si>
  <si>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</si>
  <si>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</si>
  <si>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</si>
  <si>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</si>
  <si>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</si>
  <si>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</si>
  <si>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</si>
  <si>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</si>
  <si>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</si>
  <si>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</si>
  <si>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</si>
  <si>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</si>
  <si>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</si>
  <si>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</si>
  <si>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</si>
  <si>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</si>
  <si>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</si>
  <si>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</si>
  <si>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</si>
  <si>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</si>
  <si>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</si>
  <si>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</si>
  <si>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</si>
  <si>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</si>
  <si>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</si>
  <si>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</si>
  <si>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</si>
  <si>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</si>
  <si>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</si>
  <si>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</si>
  <si>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</si>
  <si>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</si>
  <si>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</si>
  <si>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</si>
  <si>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</si>
  <si>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</si>
  <si>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</si>
  <si>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</si>
  <si>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</si>
  <si>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</si>
  <si>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</si>
  <si>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</si>
  <si>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</si>
  <si>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</si>
  <si>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</si>
  <si>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</si>
  <si>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</si>
  <si>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</si>
  <si>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</si>
  <si>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</si>
  <si>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</si>
  <si>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</si>
  <si>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</si>
  <si>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</si>
  <si>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</si>
  <si>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</si>
  <si>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</si>
  <si>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</si>
  <si>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</si>
  <si>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</si>
  <si>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</si>
  <si>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</si>
  <si>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</si>
  <si>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</si>
  <si>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</si>
  <si>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</si>
  <si>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</si>
  <si>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</si>
  <si>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</si>
  <si>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</si>
  <si>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</si>
  <si>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</si>
  <si>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</si>
  <si>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</si>
  <si>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</si>
  <si>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</si>
  <si>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</si>
  <si>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</si>
  <si>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</si>
  <si>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</si>
  <si>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</si>
  <si>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</si>
  <si>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</si>
  <si>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</si>
  <si>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</si>
  <si>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</si>
  <si>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</si>
  <si>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</si>
  <si>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</si>
  <si>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</si>
  <si>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</si>
  <si>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</si>
  <si>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</si>
  <si>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</si>
  <si>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</si>
  <si>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</si>
  <si>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</si>
  <si>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Frequency</t>
  </si>
  <si>
    <t>Underground Cable</t>
  </si>
  <si>
    <t>km</t>
  </si>
  <si>
    <t>Aluminum: XLPE</t>
  </si>
  <si>
    <t>Early Retirement</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</si>
  <si>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</si>
  <si>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</si>
  <si>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</si>
  <si>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</si>
  <si>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</si>
  <si>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Version History</t>
  </si>
  <si>
    <t>Date</t>
  </si>
  <si>
    <t>Version 1.0.0</t>
  </si>
  <si>
    <t>VASH Toolkit Model - 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</si>
</sst>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80</c:v>
                </c:pt>
                <c:pt idx="1">
                  <c:v>80</c:v>
                </c:pt>
                <c:pt idx="2">
                  <c:v>80</c:v>
                </c:pt>
                <c:pt idx="3">
                  <c:v>80</c:v>
                </c:pt>
                <c:pt idx="4">
                  <c:v>80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16</xdr:row>
      <xdr:rowOff>1269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7833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783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r>
            <a:rPr lang="en-US" sz="1100" b="0" i="0">
              <a:solidFill>
                <a:schemeClr val="tx1"/>
              </a:solidFill>
              <a:effectLst/>
              <a:latin typeface="+mn-lt"/>
              <a:ea typeface="+mn-ea"/>
              <a:cs typeface="+mn-cs"/>
            </a:rPr>
            <a:t>This example presents a hypothetical undergrounding project, converting an overhead feeder section to underground to reduce outages.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a:t>
          </a:r>
          <a:r>
            <a:rPr kumimoji="0" lang="en-US" sz="1000" b="0" i="0" u="none" strike="noStrike" kern="0" cap="none" spc="0" normalizeH="0" baseline="0" noProof="0">
              <a:ln>
                <a:noFill/>
              </a:ln>
              <a:solidFill>
                <a:schemeClr val="tx1"/>
              </a:solidFill>
              <a:effectLst/>
              <a:uLnTx/>
              <a:uFillTx/>
              <a:latin typeface="+mn-lt"/>
              <a:ea typeface="+mn-ea"/>
              <a:cs typeface="+mn-cs"/>
            </a:rPr>
            <a:t>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DD5D9B5F-8007-4292-913D-D0804FF9C6EF}"/>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0C69A19B-8B5A-4063-979A-B0691966AE1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9" totalsRowShown="0" headerRowDxfId="67" dataDxfId="65" headerRowBorderDxfId="66" tableBorderDxfId="64" totalsRowBorderDxfId="63" headerRowCellStyle="GH_Table1_Header" dataCellStyle="Input">
  <autoFilter ref="F14:J19"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6" totalsRowShown="0" dataCellStyle="Input">
  <autoFilter ref="B14:C16"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7" totalsRowShown="0" headerRowDxfId="58" headerRowBorderDxfId="57" tableBorderDxfId="56" totalsRowBorderDxfId="55" headerRowCellStyle="GH_Table1_Header" dataCellStyle="Input">
  <autoFilter ref="E12:I17"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5" totalsRowShown="0" headerRowDxfId="27" dataDxfId="25" headerRowBorderDxfId="26" tableBorderDxfId="24" totalsRowBorderDxfId="23" headerRowCellStyle="GH_Table1_Header" dataCellStyle="N_Input">
  <autoFilter ref="F10:J15"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2"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workbookViewId="0">
      <selection activeCell="D16" sqref="D16:F16"/>
    </sheetView>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529</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40" t="s">
        <v>521</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526</v>
      </c>
      <c r="E24" s="40" t="s">
        <v>527</v>
      </c>
      <c r="F24" s="40"/>
      <c r="G24" s="36"/>
      <c r="H24" s="38"/>
    </row>
    <row r="25" spans="2:8" x14ac:dyDescent="0.2">
      <c r="B25" s="38"/>
      <c r="C25" s="36"/>
      <c r="D25" s="36" t="s">
        <v>528</v>
      </c>
      <c r="E25" s="239">
        <v>45916</v>
      </c>
      <c r="F25" s="41"/>
      <c r="G25" s="36"/>
      <c r="H25" s="38"/>
    </row>
    <row r="26" spans="2:8" x14ac:dyDescent="0.2">
      <c r="B26" s="38"/>
      <c r="C26" s="36"/>
      <c r="D26" s="36"/>
      <c r="E26" s="239"/>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ThedfordWindN/A</v>
      </c>
      <c r="C17" s="2" t="s">
        <v>1</v>
      </c>
      <c r="D17" s="18" t="s">
        <v>20</v>
      </c>
      <c r="E17" s="79" t="s">
        <v>486</v>
      </c>
      <c r="F17" s="2" t="s">
        <v>457</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24">
        <v>0</v>
      </c>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504</v>
      </c>
      <c r="Y4" s="30" t="s">
        <v>174</v>
      </c>
    </row>
    <row r="5" spans="1:25" ht="10.8"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8" thickBot="1" x14ac:dyDescent="0.25">
      <c r="C10" s="3"/>
      <c r="D10" s="4"/>
      <c r="E10" s="4"/>
      <c r="F10" s="4"/>
      <c r="G10" s="4"/>
      <c r="H10" s="4"/>
      <c r="I10" s="4"/>
      <c r="J10" s="4"/>
      <c r="K10" s="4"/>
      <c r="V10" s="35">
        <v>0.2</v>
      </c>
      <c r="W10" s="222" t="s">
        <v>55</v>
      </c>
    </row>
    <row r="11" spans="1:25" ht="24.45" customHeight="1" x14ac:dyDescent="0.2">
      <c r="C11" s="3"/>
      <c r="D11" s="4"/>
      <c r="E11" s="4"/>
      <c r="F11" s="4"/>
      <c r="G11" s="4"/>
      <c r="H11" s="4"/>
      <c r="I11" s="4"/>
      <c r="J11" s="4"/>
      <c r="K11" s="4"/>
      <c r="V11" s="229"/>
      <c r="W11" s="230"/>
    </row>
    <row r="12" spans="1:25" x14ac:dyDescent="0.2">
      <c r="C12" s="256" t="s">
        <v>13</v>
      </c>
      <c r="D12" s="256"/>
      <c r="E12" s="257" t="s">
        <v>457</v>
      </c>
      <c r="F12" s="258"/>
      <c r="G12" s="258"/>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3">$E$12&amp;_xlfn.ANCHORARRAY(C19)&amp;_xlfn.ANCHORARRAY(D19)</f>
        <v>ThedfordPoleClass 5</v>
      </c>
      <c r="C19" s="20" t="str" cm="1">
        <f t="array" ref="C19:C23">IF(ISBLANK(_xlfn.ANCHORARRAY('Int VA Calcs'!AV8)),"",_xlfn.ANCHORARRAY('Int VA Calcs'!AV8))</f>
        <v>Pole</v>
      </c>
      <c r="D19" s="20" t="str" cm="1">
        <f t="array" ref="D19:D23">IF(ISBLANK(_xlfn.ANCHORARRAY('Int VA Calcs'!AW8)),"",_xlfn.ANCHORARRAY('Int VA Calcs'!AW8))</f>
        <v>Class 5</v>
      </c>
      <c r="E19" s="219" cm="1">
        <f t="array" ref="E19:E23">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3">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3">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3">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3">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3">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3">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3">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3">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3">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3">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3">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3">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3">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3">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3">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58</v>
      </c>
    </row>
    <row r="23" spans="2:23" ht="10.8" thickBot="1" x14ac:dyDescent="0.25">
      <c r="B23" s="21" t="str">
        <v>ThedfordUnderground CableAluminum: XLPE</v>
      </c>
      <c r="C23" s="20" t="str">
        <v>Underground Cable</v>
      </c>
      <c r="D23" s="20" t="str">
        <v>Aluminum: XLPE</v>
      </c>
      <c r="E23" s="219" t="str">
        <v>None</v>
      </c>
      <c r="F23" s="219" t="str">
        <v>None</v>
      </c>
      <c r="G23" s="219" t="str">
        <v>None</v>
      </c>
      <c r="H23" s="219" t="str">
        <v>None</v>
      </c>
      <c r="I23" s="219" t="str">
        <v>None</v>
      </c>
      <c r="J23" s="219" t="str">
        <v>None</v>
      </c>
      <c r="K23" s="219" t="str">
        <v>None</v>
      </c>
      <c r="L23" s="219" t="str">
        <v>None</v>
      </c>
      <c r="M23" s="219" t="str">
        <v>None</v>
      </c>
      <c r="N23" s="219" t="str">
        <v>None</v>
      </c>
      <c r="O23" s="219" t="str">
        <v>None</v>
      </c>
      <c r="P23" s="219" t="str">
        <v>None</v>
      </c>
      <c r="Q23" s="219" t="str">
        <v>None</v>
      </c>
      <c r="R23" s="219" t="str">
        <v>None</v>
      </c>
      <c r="S23" s="219" t="str">
        <v>None</v>
      </c>
      <c r="T23" s="219" t="str">
        <v>None</v>
      </c>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5">_xlfn.ANCHORARRAY(C11)&amp;_xlfn.ANCHORARRAY(D11)</f>
        <v>PoleClass 5</v>
      </c>
      <c r="C11" s="61" t="str" cm="1">
        <f t="array" ref="C11:C15">_xlfn.ANCHORARRAY('Int VA Calcs'!AV8)</f>
        <v>Pole</v>
      </c>
      <c r="D11" s="61" t="str" cm="1">
        <f t="array" ref="D11:D15">_xlfn.ANCHORARRAY('Int VA Calcs'!AW8)</f>
        <v>Class 5</v>
      </c>
      <c r="E11" s="61" t="str" cm="1">
        <f t="array" ref="E11:E15">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t="str">
        <v>Underground CableAluminum: XLPE</v>
      </c>
      <c r="C15" s="61" t="str">
        <v>Underground Cable</v>
      </c>
      <c r="D15" s="61" t="str">
        <v>Aluminum: XLPE</v>
      </c>
      <c r="E15" s="61" t="str">
        <v>km</v>
      </c>
      <c r="F15" s="139" t="s">
        <v>80</v>
      </c>
      <c r="G15" s="59">
        <v>2025</v>
      </c>
      <c r="H15" s="60">
        <v>20000</v>
      </c>
      <c r="I15" s="60">
        <v>175000</v>
      </c>
      <c r="J15" s="107">
        <v>0</v>
      </c>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A11" zoomScaleNormal="100" workbookViewId="0">
      <selection activeCell="O49" sqref="O49"/>
    </sheetView>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3.9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520</v>
      </c>
      <c r="H12" s="109"/>
      <c r="I12" s="109"/>
      <c r="J12" s="109"/>
      <c r="K12" s="109"/>
      <c r="L12" s="109"/>
      <c r="M12" s="109"/>
      <c r="N12" s="109"/>
      <c r="O12" s="4"/>
      <c r="P12" s="4"/>
      <c r="Q12" s="4"/>
      <c r="R12" s="4"/>
      <c r="S12" s="4"/>
      <c r="T12" s="4"/>
      <c r="U12" s="4"/>
      <c r="V12" s="4"/>
    </row>
    <row r="13" spans="1:22" x14ac:dyDescent="0.2">
      <c r="E13" s="261" t="s">
        <v>125</v>
      </c>
      <c r="F13" s="261"/>
      <c r="G13" s="18" t="s">
        <v>516</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522</v>
      </c>
      <c r="F20" s="57" t="s">
        <v>95</v>
      </c>
      <c r="G20" s="65">
        <v>1.4999999999999999E-2</v>
      </c>
      <c r="H20" s="4"/>
      <c r="I20" s="4"/>
      <c r="J20" s="4"/>
      <c r="K20" s="4"/>
      <c r="L20" s="4"/>
      <c r="M20" s="4"/>
      <c r="N20" s="4"/>
      <c r="O20" s="4"/>
      <c r="P20" s="4"/>
      <c r="Q20" s="4"/>
      <c r="R20" s="4"/>
      <c r="S20" s="4"/>
      <c r="T20" s="4"/>
      <c r="U20" s="4"/>
      <c r="V20" s="4"/>
    </row>
    <row r="21" spans="5:22" x14ac:dyDescent="0.2">
      <c r="E21" s="57" t="s">
        <v>523</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100000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40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2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120</v>
      </c>
      <c r="H35" s="59">
        <v>150</v>
      </c>
      <c r="I35" s="22"/>
      <c r="J35" s="22"/>
      <c r="K35" s="4"/>
      <c r="L35" s="4"/>
      <c r="M35" s="4"/>
      <c r="N35" s="4"/>
      <c r="O35" s="4"/>
      <c r="P35" s="4"/>
      <c r="Q35" s="4"/>
      <c r="R35" s="4"/>
      <c r="S35" s="4"/>
      <c r="T35" s="4"/>
      <c r="U35" s="4"/>
      <c r="V35" s="4"/>
    </row>
    <row r="36" spans="2:22"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706.8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2">_xlfn.ANCHORARRAY(E48)&amp;_xlfn.ANCHORARRAY(F48)</f>
        <v>PoleClass 5</v>
      </c>
      <c r="C48" s="21" t="str" cm="1">
        <f t="array" ref="C48:C52">'7. Project Characteristics'!$H$48:$H$52&amp;'7. Project Characteristics'!$I$48:$I$52</f>
        <v/>
      </c>
      <c r="D48" s="21" t="str" cm="1">
        <f t="array" ref="D48:D52">repl_assets_proj_budget[Replacement Asset Class]&amp;repl_assets_proj_budget[Replacement Asset Sub-Class]</f>
        <v/>
      </c>
      <c r="E48" s="61" t="str" cm="1">
        <f t="array" ref="E48:E52">_xlfn.ANCHORARRAY('Int VA Calcs'!AV8)</f>
        <v>Pole</v>
      </c>
      <c r="F48" s="61" t="str" cm="1">
        <f t="array" ref="F48:F52">_xlfn.ANCHORARRAY('Int VA Calcs'!AW8)</f>
        <v>Class 5</v>
      </c>
      <c r="G48" s="63" t="str" cm="1">
        <f t="array" ref="G48:G52">_xlfn.XLOOKUP(_xlfn.ANCHORARRAY(E48),ac_unit_bases[Asset Class],ac_unit_bases[Unit Basis])</f>
        <v>pole</v>
      </c>
      <c r="H48" s="59"/>
      <c r="I48" s="214"/>
      <c r="J48" s="215"/>
      <c r="K48" s="216"/>
      <c r="L48" s="214"/>
      <c r="M48" s="217"/>
      <c r="N48" s="63" t="str" cm="1">
        <f t="array" ref="N48:N52">IFERROR(_xlfn.XLOOKUP(repl_assets_proj_budget[Replacement Asset Class],ac_unit_bases[Asset Class],ac_unit_bases[Unit Basis]),"")</f>
        <v/>
      </c>
      <c r="O48" s="113" t="str" cm="1">
        <f t="array" ref="O48:O52">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2">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Underground CableAluminum: XLPE</v>
      </c>
      <c r="E49" s="61" t="str">
        <v>Pole</v>
      </c>
      <c r="F49" s="61" t="str">
        <v>Class 4</v>
      </c>
      <c r="G49" s="63" t="str">
        <v>pole</v>
      </c>
      <c r="H49" s="59" t="s">
        <v>11</v>
      </c>
      <c r="I49" s="59" t="s">
        <v>16</v>
      </c>
      <c r="J49" s="99">
        <v>100</v>
      </c>
      <c r="K49" s="62" t="s">
        <v>517</v>
      </c>
      <c r="L49" s="59" t="s">
        <v>519</v>
      </c>
      <c r="M49" s="211">
        <v>5</v>
      </c>
      <c r="N49" s="63" t="str">
        <v>km</v>
      </c>
      <c r="O49" s="113">
        <v>875000</v>
      </c>
      <c r="P49" s="115">
        <v>902479.46942002163</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t="str">
        <v>Underground CableAluminum: XLPE</v>
      </c>
      <c r="C52" s="21" t="str">
        <v/>
      </c>
      <c r="D52" s="21" t="str">
        <v/>
      </c>
      <c r="E52" s="61" t="str">
        <v>Underground Cable</v>
      </c>
      <c r="F52" s="61" t="str">
        <v>Aluminum: XLPE</v>
      </c>
      <c r="G52" s="63" t="str">
        <v>km</v>
      </c>
      <c r="H52" s="106"/>
      <c r="I52" s="106"/>
      <c r="J52" s="213"/>
      <c r="K52" s="105"/>
      <c r="L52" s="106"/>
      <c r="M52" s="161"/>
      <c r="N52" s="63" t="str">
        <v/>
      </c>
      <c r="O52" s="113" t="str">
        <v/>
      </c>
      <c r="P52" s="115" t="str">
        <v/>
      </c>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disablePrompts="1"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345051.94122806849</v>
      </c>
      <c r="E11" s="203"/>
      <c r="O11" s="47"/>
    </row>
    <row r="12" spans="1:19" x14ac:dyDescent="0.2">
      <c r="B12" s="57" t="s">
        <v>186</v>
      </c>
      <c r="C12" s="57" t="str">
        <f>C11</f>
        <v>PV 2026$</v>
      </c>
      <c r="D12" s="137">
        <f>SUM(_xlfn.ANCHORARRAY(Calibration!$F$8))-SUM(_xlfn.ANCHORARRAY(Calibration!$G$8))</f>
        <v>8167470.5794097437</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1050717.5380476741</v>
      </c>
      <c r="E14" s="203"/>
      <c r="O14" s="47"/>
    </row>
    <row r="15" spans="1:19" x14ac:dyDescent="0.2">
      <c r="B15" s="57" t="s">
        <v>89</v>
      </c>
      <c r="C15" s="57" t="s">
        <v>96</v>
      </c>
      <c r="D15" s="95">
        <f>IFERROR(SUM(D11:D13)/D14,"N/A")</f>
        <v>8.1016278994018034</v>
      </c>
      <c r="E15" s="203"/>
      <c r="O15" s="47"/>
    </row>
    <row r="16" spans="1:19" ht="11.4" x14ac:dyDescent="0.2">
      <c r="B16" s="57" t="s">
        <v>188</v>
      </c>
      <c r="C16" s="57" t="s">
        <v>98</v>
      </c>
      <c r="D16" s="142">
        <f>D17/'7. Project Characteristics'!$G$28</f>
        <v>236433.88565625745</v>
      </c>
      <c r="E16" s="203"/>
      <c r="H16" s="47"/>
    </row>
    <row r="17" spans="2:10" x14ac:dyDescent="0.2">
      <c r="B17" s="57" t="s">
        <v>97</v>
      </c>
      <c r="C17" s="57" t="s">
        <v>98</v>
      </c>
      <c r="D17" s="142">
        <f>SUM(_xlfn.ANCHORARRAY('Int BCA Ann CMI'!E8))-SUM(_xlfn.ANCHORARRAY('Int BCA Ann CMI'!CG8))</f>
        <v>9457355.4262502976</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2">_xlfn.ANCHORARRAY('Int BCA Ann PWFC'!C8)</f>
        <v>Pole</v>
      </c>
      <c r="C8" s="61" t="str" cm="1">
        <f t="array" ref="C8:C12">_xlfn.ANCHORARRAY('Int BCA Ann PWFC'!D8)</f>
        <v>Class 5</v>
      </c>
      <c r="D8" s="70" cm="1">
        <f t="array" ref="D8:D12">_xlfn.ANCHORARRAY('Int BCA Ann PWFC'!CG8)</f>
        <v>0</v>
      </c>
      <c r="E8" s="70" cm="1">
        <f t="array" ref="E8:E12">_xlfn.ANCHORARRAY('Int BCA Ann PWFC'!FI8)</f>
        <v>0</v>
      </c>
      <c r="F8" s="70" cm="1">
        <f t="array" ref="F8:F12">_xlfn.XLOOKUP(_xlfn.ANCHORARRAY(B8)&amp;_xlfn.ANCHORARRAY(C8),_xlfn.ANCHORARRAY('Int BCA Ann PWVOLL'!C8)&amp;_xlfn.ANCHORARRAY('Int BCA Ann PWVOLL'!D8),_xlfn.ANCHORARRAY('Int BCA Ann PWVOLL'!E8))</f>
        <v>0</v>
      </c>
      <c r="G8" s="70" cm="1">
        <f t="array" ref="G8:G12">_xlfn.XLOOKUP(_xlfn.ANCHORARRAY(B8)&amp;_xlfn.ANCHORARRAY(C8),_xlfn.ANCHORARRAY('Int BCA Ann PWVOLL'!CE8)&amp;_xlfn.ANCHORARRAY('Int BCA Ann PWVOLL'!CF8),_xlfn.ANCHORARRAY('Int BCA Ann PWVOLL'!CG8))</f>
        <v>0</v>
      </c>
      <c r="H8" s="70" cm="1">
        <f t="array" ref="H8:H12">_xlfn.XLOOKUP(_xlfn.ANCHORARRAY(B8)&amp;_xlfn.ANCHORARRAY(C8),_xlfn.ANCHORARRAY('Int BCA Ann PWVOLL'!CE8)&amp;_xlfn.ANCHORARRAY('Int BCA Ann PWVOLL'!CF8),_xlfn.ANCHORARRAY('Int BCA Ann PWVOLL'!CG8))</f>
        <v>0</v>
      </c>
      <c r="I8" s="70" cm="1">
        <f t="array" ref="I8:I12">_xlfn.XLOOKUP(_xlfn.ANCHORARRAY(B8)&amp;_xlfn.ANCHORARRAY(C8),_xlfn.ANCHORARRAY('Int BCA Ann PWVOLL'!FG8)&amp;_xlfn.ANCHORARRAY('Int BCA Ann PWVOLL'!FH8),_xlfn.ANCHORARRAY('Int BCA Ann PWVOLL'!FI8))</f>
        <v>0</v>
      </c>
      <c r="K8" s="61" t="str" cm="1">
        <f t="array" ref="K8:K12">_xlfn.ANCHORARRAY('Int BCA Ann PWVOLL'!C8)</f>
        <v>Pole</v>
      </c>
      <c r="L8" s="61" t="str" cm="1">
        <f t="array" ref="L8:L12">_xlfn.ANCHORARRAY('Int BCA Ann PWVOLL'!D8)</f>
        <v>Class 5</v>
      </c>
      <c r="M8" s="94" cm="1">
        <f t="array" ref="M8:M12">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0.50970612283451144</v>
      </c>
      <c r="R8" s="95">
        <f>'7. Project Characteristics'!$G$41/$Q$8</f>
        <v>4.3162126202558566</v>
      </c>
      <c r="T8" s="158">
        <f>IF('7. Project Characteristics'!$G$12="Early Retirement",'7. Project Characteristics'!$G$29,0)</f>
        <v>10</v>
      </c>
    </row>
    <row r="9" spans="2:20" x14ac:dyDescent="0.2">
      <c r="B9" s="61" t="str">
        <v>Pole</v>
      </c>
      <c r="C9" s="61" t="str">
        <v>Class 4</v>
      </c>
      <c r="D9" s="70">
        <v>282553.55580007506</v>
      </c>
      <c r="E9" s="70">
        <v>0</v>
      </c>
      <c r="F9" s="70">
        <v>6438919.6808812097</v>
      </c>
      <c r="G9" s="70">
        <v>0</v>
      </c>
      <c r="H9" s="70">
        <v>0</v>
      </c>
      <c r="I9" s="70">
        <v>0</v>
      </c>
      <c r="K9" s="61" t="str">
        <v>Pole</v>
      </c>
      <c r="L9" s="61" t="str">
        <v>Class 4</v>
      </c>
      <c r="M9" s="94">
        <v>0.50970612283451144</v>
      </c>
      <c r="N9" s="94"/>
      <c r="P9" s="43" t="s">
        <v>133</v>
      </c>
      <c r="Q9" s="95"/>
      <c r="R9" s="95" t="s">
        <v>20</v>
      </c>
    </row>
    <row r="10" spans="2:20" x14ac:dyDescent="0.2">
      <c r="B10" s="61" t="str">
        <v>Pole</v>
      </c>
      <c r="C10" s="61" t="str">
        <v>Class 3</v>
      </c>
      <c r="D10" s="70">
        <v>62498.385427993446</v>
      </c>
      <c r="E10" s="70">
        <v>0</v>
      </c>
      <c r="F10" s="70">
        <v>1728550.8985285338</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t="str">
        <v>Underground Cable</v>
      </c>
      <c r="C12" s="61" t="str">
        <v>Aluminum: XLPE</v>
      </c>
      <c r="D12" s="70">
        <v>0</v>
      </c>
      <c r="E12" s="70">
        <v>0</v>
      </c>
      <c r="F12" s="70">
        <v>0</v>
      </c>
      <c r="G12" s="70">
        <v>0</v>
      </c>
      <c r="H12" s="70">
        <v>0</v>
      </c>
      <c r="I12" s="70">
        <v>0</v>
      </c>
      <c r="K12" s="61" t="str">
        <v>Underground Cable</v>
      </c>
      <c r="L12" s="61" t="str">
        <v>Aluminum: XLPE</v>
      </c>
      <c r="M12" s="94">
        <v>0</v>
      </c>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5" t="s">
        <v>194</v>
      </c>
      <c r="H9" s="255"/>
      <c r="I9" s="255"/>
      <c r="J9" s="255"/>
      <c r="K9" s="255"/>
    </row>
    <row r="10" spans="1:23" ht="21" thickBot="1" x14ac:dyDescent="0.3">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3.8"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2">'5. VA Heatmap'!$E$12&amp;_xlfn.ANCHORARRAY(C8)&amp;_xlfn.ANCHORARRAY(D8)</f>
        <v>ThedfordPoleClass 5</v>
      </c>
      <c r="B8" s="21" t="str" cm="1">
        <f t="array" ref="B8:B12">'5. VA Heatmap'!$E$12&amp;_xlfn.ANCHORARRAY(E8)&amp;_xlfn.ANCHORARRAY(F8)</f>
        <v>ThedfordWind80</v>
      </c>
      <c r="C8" s="86" t="str" cm="1">
        <f t="array" ref="C8:C12">ac_failure_modes[Asset Class]</f>
        <v>Pole</v>
      </c>
      <c r="D8" s="86" t="str" cm="1">
        <f t="array" ref="D8:D12">ac_failure_modes[Sub Class]</f>
        <v>Class 5</v>
      </c>
      <c r="E8" s="86" t="str" cm="1">
        <f t="array" ref="E8:E12">ac_failure_modes[Climate Peril]</f>
        <v>Wind</v>
      </c>
      <c r="F8" s="86" cm="1">
        <f t="array" ref="F8:F12">ac_failure_modes[Severity Threshold]</f>
        <v>80</v>
      </c>
      <c r="G8" s="87" cm="1">
        <f t="array" ref="G8:G12">IFERROR(INDEX(cp_probability[],MATCH(_xlfn.ANCHORARRAY($B8),_xlfn.ANCHORARRAY('4. Climate Peril Probability'!$B$13),0),MATCH(G$7,cp_probability[#Headers],0)),0)</f>
        <v>0.1160679741016739</v>
      </c>
      <c r="H8" s="87" cm="1">
        <f t="array" ref="H8:H12">IFERROR(INDEX(cp_probability[],MATCH(_xlfn.ANCHORARRAY($B8),_xlfn.ANCHORARRAY('4. Climate Peril Probability'!$B$13),0),MATCH(H$7,cp_probability[#Headers],0)),0)</f>
        <v>0.11659561250565681</v>
      </c>
      <c r="I8" s="87" cm="1">
        <f t="array" ref="I8:I12">IFERROR(INDEX(cp_probability[],MATCH(_xlfn.ANCHORARRAY($B8),_xlfn.ANCHORARRAY('4. Climate Peril Probability'!$B$13),0),MATCH(I$7,cp_probability[#Headers],0)),0)</f>
        <v>0.11712341656483587</v>
      </c>
      <c r="J8" s="87" cm="1">
        <f t="array" ref="J8:J12">IFERROR(INDEX(cp_probability[],MATCH(_xlfn.ANCHORARRAY($B8),_xlfn.ANCHORARRAY('4. Climate Peril Probability'!$B$13),0),MATCH(J$7,cp_probability[#Headers],0)),0)</f>
        <v>0.11765138097123787</v>
      </c>
      <c r="K8" s="87" cm="1">
        <f t="array" ref="K8:K12">IFERROR(INDEX(cp_probability[],MATCH(_xlfn.ANCHORARRAY($B8),_xlfn.ANCHORARRAY('4. Climate Peril Probability'!$B$13),0),MATCH(K$7,cp_probability[#Headers],0)),0)</f>
        <v>0.11781640189791351</v>
      </c>
      <c r="L8" s="87" cm="1">
        <f t="array" ref="L8:L12">IFERROR(INDEX(cp_probability[],MATCH(_xlfn.ANCHORARRAY($B8),_xlfn.ANCHORARRAY('4. Climate Peril Probability'!$B$13),0),MATCH(L$7,cp_probability[#Headers],0)),0)</f>
        <v>0.11798143780859094</v>
      </c>
      <c r="M8" s="152" cm="1">
        <f t="array" ref="M8:M12">IFERROR(INDEX(cp_probability[],MATCH(_xlfn.ANCHORARRAY($B8),_xlfn.ANCHORARRAY('4. Climate Peril Probability'!$B$13),0),MATCH(M$7,cp_probability[#Headers],0)),0)</f>
        <v>0.1187573025329032</v>
      </c>
      <c r="N8" s="152" cm="1">
        <f t="array" ref="N8:N12">IFERROR(INDEX(cp_probability[],MATCH(_xlfn.ANCHORARRAY($B8),_xlfn.ANCHORARRAY('4. Climate Peril Probability'!$B$13),0),MATCH(N$7,cp_probability[#Headers],0)),0)</f>
        <v>0.11936830926557188</v>
      </c>
      <c r="O8" s="152" cm="1">
        <f t="array" ref="O8:O12">IFERROR(INDEX(cp_probability[],MATCH(_xlfn.ANCHORARRAY($B8),_xlfn.ANCHORARRAY('4. Climate Peril Probability'!$B$13),0),MATCH(O$7,cp_probability[#Headers],0)),0)</f>
        <v>0.12087182535270059</v>
      </c>
      <c r="P8" s="152" cm="1">
        <f t="array" ref="P8:P12">IFERROR(INDEX(cp_probability[],MATCH(_xlfn.ANCHORARRAY($B8),_xlfn.ANCHORARRAY('4. Climate Peril Probability'!$B$13),0),MATCH(P$7,cp_probability[#Headers],0)),0)</f>
        <v>0.12176450245145327</v>
      </c>
      <c r="Q8" s="152" cm="1">
        <f t="array" ref="Q8:Q12">IFERROR(INDEX(cp_probability[],MATCH(_xlfn.ANCHORARRAY($B8),_xlfn.ANCHORARRAY('4. Climate Peril Probability'!$B$13),0),MATCH(Q$7,cp_probability[#Headers],0)),0)</f>
        <v>0.12344327516717638</v>
      </c>
      <c r="R8" s="152" cm="1">
        <f t="array" ref="R8:R12">IFERROR(INDEX(cp_probability[],MATCH(_xlfn.ANCHORARRAY($B8),_xlfn.ANCHORARRAY('4. Climate Peril Probability'!$B$13),0),MATCH(R$7,cp_probability[#Headers],0)),0)</f>
        <v>0.12422926220466929</v>
      </c>
      <c r="S8" s="152" cm="1">
        <f t="array" ref="S8:S12">IFERROR(INDEX(cp_probability[],MATCH(_xlfn.ANCHORARRAY($B8),_xlfn.ANCHORARRAY('4. Climate Peril Probability'!$B$13),0),MATCH(S$7,cp_probability[#Headers],0)),0)</f>
        <v>0.1250154534748964</v>
      </c>
      <c r="T8" s="152" cm="1">
        <f t="array" ref="T8:T12">IFERROR(INDEX(cp_probability[],MATCH(_xlfn.ANCHORARRAY($B8),_xlfn.ANCHORARRAY('4. Climate Peril Probability'!$B$13),0),MATCH(T$7,cp_probability[#Headers],0)),0)</f>
        <v>0.12605847983243551</v>
      </c>
      <c r="U8" s="152" cm="1">
        <f t="array" ref="U8:U12">IFERROR(INDEX(cp_probability[],MATCH(_xlfn.ANCHORARRAY($B8),_xlfn.ANCHORARRAY('4. Climate Peril Probability'!$B$13),0),MATCH(U$7,cp_probability[#Headers],0)),0)</f>
        <v>0.12710180222633055</v>
      </c>
      <c r="V8" s="152" cm="1">
        <f t="array" ref="V8:V12">IFERROR(INDEX(cp_probability[],MATCH(_xlfn.ANCHORARRAY($B8),_xlfn.ANCHORARRAY('4. Climate Peril Probability'!$B$13),0),MATCH(V$7,cp_probability[#Headers],0)),0)</f>
        <v>0.12710180222633055</v>
      </c>
      <c r="W8" s="152" cm="1">
        <f t="array" ref="W8:W12">IFERROR(INDEX(cp_probability[],MATCH(_xlfn.ANCHORARRAY($B8),_xlfn.ANCHORARRAY('4. Climate Peril Probability'!$B$13),0),MATCH(W$7,cp_probability[#Headers],0)),0)</f>
        <v>0.12710180222633055</v>
      </c>
      <c r="Y8" s="21" t="str" cm="1">
        <f t="array" ref="Y8:Y12">'5. VA Heatmap'!$E$12&amp;_xlfn.ANCHORARRAY(Z8)&amp;_xlfn.ANCHORARRAY(AA8)</f>
        <v>ThedfordPoleClass 5</v>
      </c>
      <c r="Z8" s="20" t="str" cm="1">
        <f t="array" ref="Z8:Z12">_xlfn.ANCHORARRAY('5. VA Heatmap'!C19)</f>
        <v>Pole</v>
      </c>
      <c r="AA8" s="20" t="str" cm="1">
        <f t="array" ref="AA8:AA12">_xlfn.ANCHORARRAY('5. VA Heatmap'!D19)</f>
        <v>Class 5</v>
      </c>
      <c r="AB8" s="23" cm="1">
        <f t="array" ref="AB8:AB12">SUMIF(_xlfn.ANCHORARRAY($A8),_xlfn.ANCHORARRAY($Y8),_xlfn.ANCHORARRAY(G8))</f>
        <v>0.1160679741016739</v>
      </c>
      <c r="AC8" s="23" cm="1">
        <f t="array" ref="AC8:AC12">SUMIF(_xlfn.ANCHORARRAY($A8),_xlfn.ANCHORARRAY($Y8),_xlfn.ANCHORARRAY(H8))</f>
        <v>0.11659561250565681</v>
      </c>
      <c r="AD8" s="23" cm="1">
        <f t="array" ref="AD8:AD12">SUMIF(_xlfn.ANCHORARRAY($A8),_xlfn.ANCHORARRAY($Y8),_xlfn.ANCHORARRAY(I8))</f>
        <v>0.11712341656483587</v>
      </c>
      <c r="AE8" s="23" cm="1">
        <f t="array" ref="AE8:AE12">SUMIF(_xlfn.ANCHORARRAY($A8),_xlfn.ANCHORARRAY($Y8),_xlfn.ANCHORARRAY(J8))</f>
        <v>0.11765138097123787</v>
      </c>
      <c r="AF8" s="23" cm="1">
        <f t="array" ref="AF8:AF12">SUMIF(_xlfn.ANCHORARRAY($A8),_xlfn.ANCHORARRAY($Y8),_xlfn.ANCHORARRAY(K8))</f>
        <v>0.11781640189791351</v>
      </c>
      <c r="AG8" s="23" cm="1">
        <f t="array" ref="AG8:AG12">SUMIF(_xlfn.ANCHORARRAY($A8),_xlfn.ANCHORARRAY($Y8),_xlfn.ANCHORARRAY(L8))</f>
        <v>0.11798143780859094</v>
      </c>
      <c r="AH8" s="23" cm="1">
        <f t="array" ref="AH8:AH12">SUMIF(_xlfn.ANCHORARRAY($A8),_xlfn.ANCHORARRAY($Y8),_xlfn.ANCHORARRAY(M8))</f>
        <v>0.1187573025329032</v>
      </c>
      <c r="AI8" s="23" cm="1">
        <f t="array" ref="AI8:AI12">SUMIF(_xlfn.ANCHORARRAY($A8),_xlfn.ANCHORARRAY($Y8),_xlfn.ANCHORARRAY(N8))</f>
        <v>0.11936830926557188</v>
      </c>
      <c r="AJ8" s="23" cm="1">
        <f t="array" ref="AJ8:AJ12">SUMIF(_xlfn.ANCHORARRAY($A8),_xlfn.ANCHORARRAY($Y8),_xlfn.ANCHORARRAY(O8))</f>
        <v>0.12087182535270059</v>
      </c>
      <c r="AK8" s="23" cm="1">
        <f t="array" ref="AK8:AK12">SUMIF(_xlfn.ANCHORARRAY($A8),_xlfn.ANCHORARRAY($Y8),_xlfn.ANCHORARRAY(P8))</f>
        <v>0.12176450245145327</v>
      </c>
      <c r="AL8" s="23" cm="1">
        <f t="array" ref="AL8:AL12">SUMIF(_xlfn.ANCHORARRAY($A8),_xlfn.ANCHORARRAY($Y8),_xlfn.ANCHORARRAY(Q8))</f>
        <v>0.12344327516717638</v>
      </c>
      <c r="AM8" s="23" cm="1">
        <f t="array" ref="AM8:AM12">SUMIF(_xlfn.ANCHORARRAY($A8),_xlfn.ANCHORARRAY($Y8),_xlfn.ANCHORARRAY(R8))</f>
        <v>0.12422926220466929</v>
      </c>
      <c r="AN8" s="23" cm="1">
        <f t="array" ref="AN8:AN12">SUMIF(_xlfn.ANCHORARRAY($A8),_xlfn.ANCHORARRAY($Y8),_xlfn.ANCHORARRAY(S8))</f>
        <v>0.1250154534748964</v>
      </c>
      <c r="AO8" s="23" cm="1">
        <f t="array" ref="AO8:AO12">SUMIF(_xlfn.ANCHORARRAY($A8),_xlfn.ANCHORARRAY($Y8),_xlfn.ANCHORARRAY(T8))</f>
        <v>0.12605847983243551</v>
      </c>
      <c r="AP8" s="23" cm="1">
        <f t="array" ref="AP8:AP12">SUMIF(_xlfn.ANCHORARRAY($A8),_xlfn.ANCHORARRAY($Y8),_xlfn.ANCHORARRAY(U8))</f>
        <v>0.12710180222633055</v>
      </c>
      <c r="AQ8" s="23" cm="1">
        <f t="array" ref="AQ8:AQ12">SUMIF(_xlfn.ANCHORARRAY($A8),_xlfn.ANCHORARRAY($Y8),_xlfn.ANCHORARRAY(V8))</f>
        <v>0.12710180222633055</v>
      </c>
      <c r="AR8" s="23" cm="1">
        <f t="array" ref="AR8:AR12">SUMIF(_xlfn.ANCHORARRAY($A8),_xlfn.ANCHORARRAY($Y8),_xlfn.ANCHORARRAY(W8))</f>
        <v>0.12710180222633055</v>
      </c>
      <c r="AT8" s="21"/>
      <c r="AU8" s="43" t="str" cm="1">
        <f t="array" ref="AU8:AU12">_xlfn.UNIQUE(ac_failure_modes[Asset Class]&amp;"-"&amp;ac_failure_modes[Sub Class])</f>
        <v>Pole-Class 5</v>
      </c>
      <c r="AV8" t="str" cm="1">
        <f t="array" ref="AV8:AV12">IFERROR(LEFT(_xlfn.ANCHORARRAY(AU8), SEARCH("-",_xlfn.ANCHORARRAY(AU8))-1),"")</f>
        <v>Pole</v>
      </c>
      <c r="AW8" t="str" cm="1">
        <f t="array" ref="AW8:AW12">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t="str">
        <v>ThedfordUnderground CableAluminum: XLPE</v>
      </c>
      <c r="B12" s="21" t="str">
        <v>ThedfordWindN/A</v>
      </c>
      <c r="C12" s="88" t="str">
        <v>Underground Cable</v>
      </c>
      <c r="D12" s="88" t="str">
        <v>Aluminum: XLPE</v>
      </c>
      <c r="E12" s="88" t="str">
        <v>Wind</v>
      </c>
      <c r="F12" s="88" t="str">
        <v>N/A</v>
      </c>
      <c r="G12" s="89">
        <v>0</v>
      </c>
      <c r="H12" s="89">
        <v>0</v>
      </c>
      <c r="I12" s="89">
        <v>0</v>
      </c>
      <c r="J12" s="89">
        <v>0</v>
      </c>
      <c r="K12" s="89">
        <v>0</v>
      </c>
      <c r="L12" s="89">
        <v>0</v>
      </c>
      <c r="M12" s="90">
        <v>0</v>
      </c>
      <c r="N12" s="120">
        <v>0</v>
      </c>
      <c r="O12" s="120">
        <v>0</v>
      </c>
      <c r="P12" s="120">
        <v>0</v>
      </c>
      <c r="Q12" s="120">
        <v>0</v>
      </c>
      <c r="R12" s="120">
        <v>0</v>
      </c>
      <c r="S12" s="120">
        <v>0</v>
      </c>
      <c r="T12" s="120">
        <v>0</v>
      </c>
      <c r="U12" s="120">
        <v>0</v>
      </c>
      <c r="V12" s="120">
        <v>0</v>
      </c>
      <c r="W12" s="120">
        <v>0</v>
      </c>
      <c r="Y12" s="21" t="str">
        <v>ThedfordUnderground CableAluminum: XLPE</v>
      </c>
      <c r="Z12" s="20" t="str">
        <v>Underground Cable</v>
      </c>
      <c r="AA12" s="20" t="str">
        <v>Aluminum: XLPE</v>
      </c>
      <c r="AB12" s="122">
        <v>0</v>
      </c>
      <c r="AC12" s="23">
        <v>0</v>
      </c>
      <c r="AD12" s="23">
        <v>0</v>
      </c>
      <c r="AE12" s="23">
        <v>0</v>
      </c>
      <c r="AF12" s="23">
        <v>0</v>
      </c>
      <c r="AG12" s="23">
        <v>0</v>
      </c>
      <c r="AH12" s="23">
        <v>0</v>
      </c>
      <c r="AI12" s="122">
        <v>0</v>
      </c>
      <c r="AJ12" s="122">
        <v>0</v>
      </c>
      <c r="AK12" s="122">
        <v>0</v>
      </c>
      <c r="AL12" s="122">
        <v>0</v>
      </c>
      <c r="AM12" s="122">
        <v>0</v>
      </c>
      <c r="AN12" s="122">
        <v>0</v>
      </c>
      <c r="AO12" s="122">
        <v>0</v>
      </c>
      <c r="AP12" s="122">
        <v>0</v>
      </c>
      <c r="AQ12" s="122">
        <v>0</v>
      </c>
      <c r="AR12" s="122">
        <v>0</v>
      </c>
      <c r="AT12" s="21"/>
      <c r="AU12" s="43" t="str">
        <v>Underground Cable-Aluminum: XLPE</v>
      </c>
      <c r="AV12" t="str">
        <v>Underground Cable</v>
      </c>
      <c r="AW12" t="str">
        <v>Aluminum: XLPE</v>
      </c>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election activeCell="W10" sqref="W10"/>
    </sheetView>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9.55000000000001"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44" t="s">
        <v>12</v>
      </c>
      <c r="F27" s="244"/>
      <c r="G27" s="244"/>
      <c r="H27" s="244"/>
      <c r="I27" s="244"/>
      <c r="J27" s="244"/>
      <c r="K27" s="244"/>
      <c r="L27" s="244"/>
      <c r="M27" s="244"/>
      <c r="N27" s="244"/>
      <c r="O27" s="244"/>
    </row>
    <row r="28" spans="2:20" ht="25.5" customHeight="1" thickTop="1" x14ac:dyDescent="0.2">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512</v>
      </c>
      <c r="F29" s="245"/>
      <c r="G29" s="245"/>
      <c r="H29" s="245"/>
      <c r="I29" s="245"/>
      <c r="J29" s="245"/>
      <c r="K29" s="245"/>
      <c r="L29" s="245"/>
      <c r="M29" s="245"/>
      <c r="N29" s="245"/>
      <c r="O29" s="245"/>
    </row>
    <row r="30" spans="2:20" ht="40.5" customHeight="1" x14ac:dyDescent="0.2">
      <c r="C30" s="126" t="s">
        <v>9</v>
      </c>
      <c r="D30" s="7" t="s">
        <v>502</v>
      </c>
      <c r="E30" s="245" t="s">
        <v>503</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513</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44" t="s">
        <v>12</v>
      </c>
      <c r="F41" s="244"/>
      <c r="G41" s="244"/>
      <c r="H41" s="244"/>
      <c r="I41" s="244"/>
      <c r="J41" s="244"/>
      <c r="K41" s="244"/>
      <c r="L41" s="244"/>
      <c r="M41" s="244"/>
      <c r="N41" s="244"/>
      <c r="O41" s="244"/>
    </row>
    <row r="42" spans="2:15" ht="44.1" hidden="1" customHeight="1" thickTop="1" x14ac:dyDescent="0.2">
      <c r="C42" s="117"/>
      <c r="D42" s="124" t="s">
        <v>154</v>
      </c>
      <c r="E42" s="241" t="s">
        <v>173</v>
      </c>
      <c r="F42" s="242"/>
      <c r="G42" s="242"/>
      <c r="H42" s="242"/>
      <c r="I42" s="242"/>
      <c r="J42" s="242"/>
      <c r="K42" s="242"/>
      <c r="L42" s="242"/>
      <c r="M42" s="242"/>
      <c r="N42" s="242"/>
      <c r="O42" s="243"/>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election activeCell="N11" sqref="N11:N110"/>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70" t="s">
        <v>213</v>
      </c>
      <c r="C6" s="271"/>
      <c r="D6" s="271"/>
      <c r="E6" s="271"/>
      <c r="F6" s="271"/>
      <c r="G6" s="271"/>
      <c r="H6" s="271"/>
      <c r="I6" s="272"/>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2" thickBot="1" x14ac:dyDescent="0.35">
      <c r="B8" s="166" t="s">
        <v>216</v>
      </c>
      <c r="C8" s="199">
        <v>1</v>
      </c>
      <c r="D8" s="164"/>
      <c r="E8" s="164"/>
      <c r="F8" s="164"/>
      <c r="G8" s="164"/>
      <c r="H8" s="164"/>
      <c r="I8" s="165"/>
      <c r="J8" s="164"/>
      <c r="K8" s="191" t="s">
        <v>217</v>
      </c>
      <c r="L8" s="192">
        <f>1/L7</f>
        <v>2.5000000000000001E-2</v>
      </c>
      <c r="M8" s="178"/>
      <c r="N8" s="193">
        <f>SUM(N11:N110)</f>
        <v>1.4823806862765248</v>
      </c>
      <c r="P8" s="191" t="s">
        <v>217</v>
      </c>
      <c r="Q8" s="192">
        <f>1/Q7</f>
        <v>2.5000000000000001E-2</v>
      </c>
      <c r="R8" s="178"/>
      <c r="S8" s="193">
        <f>SUM(S11:S110)</f>
        <v>1.4823806862765248</v>
      </c>
    </row>
    <row r="9" spans="2:19" ht="14.4" thickBot="1" x14ac:dyDescent="0.3">
      <c r="B9" s="163"/>
      <c r="C9" s="164"/>
      <c r="D9" s="164"/>
      <c r="E9" s="164"/>
      <c r="F9" s="164"/>
      <c r="G9" s="164"/>
      <c r="H9" s="164"/>
      <c r="I9" s="165"/>
      <c r="J9" s="164"/>
      <c r="K9" s="185"/>
      <c r="L9" s="273" t="s">
        <v>229</v>
      </c>
      <c r="M9" s="266" t="s">
        <v>211</v>
      </c>
      <c r="N9" s="268" t="s">
        <v>212</v>
      </c>
      <c r="P9" s="185"/>
      <c r="Q9" s="273" t="s">
        <v>229</v>
      </c>
      <c r="R9" s="266" t="s">
        <v>211</v>
      </c>
      <c r="S9" s="268" t="s">
        <v>212</v>
      </c>
    </row>
    <row r="10" spans="2:19" ht="14.4" thickBot="1" x14ac:dyDescent="0.3">
      <c r="B10" s="163"/>
      <c r="C10" s="164"/>
      <c r="D10" s="164"/>
      <c r="E10" s="164"/>
      <c r="F10" s="164"/>
      <c r="G10" s="164"/>
      <c r="H10" s="164"/>
      <c r="I10" s="165"/>
      <c r="J10" s="164"/>
      <c r="K10" s="179" t="s">
        <v>64</v>
      </c>
      <c r="L10" s="273"/>
      <c r="M10" s="267"/>
      <c r="N10" s="269"/>
      <c r="P10" s="179" t="s">
        <v>64</v>
      </c>
      <c r="Q10" s="273"/>
      <c r="R10" s="267"/>
      <c r="S10" s="269"/>
    </row>
    <row r="11" spans="2:19" x14ac:dyDescent="0.25">
      <c r="B11" s="167" t="s">
        <v>218</v>
      </c>
      <c r="C11" s="168"/>
      <c r="D11" s="169"/>
      <c r="E11" s="164"/>
      <c r="F11" s="164"/>
      <c r="G11" s="164"/>
      <c r="H11" s="164"/>
      <c r="I11" s="165"/>
      <c r="J11" s="164"/>
      <c r="K11" s="180">
        <v>1</v>
      </c>
      <c r="L11" s="194">
        <f>$C$8</f>
        <v>1</v>
      </c>
      <c r="M11" s="186">
        <f>IF($K11&gt;L$7,0,L11*$C$15+$C$22*$C$8*((1+$C$13)^($K11-$K$11))+$C$8*$L$8)</f>
        <v>0.11000000000000001</v>
      </c>
      <c r="N11" s="187">
        <f>M11/((1+($C$14+$C$13))^($K11-$K$11))</f>
        <v>0.11000000000000001</v>
      </c>
      <c r="P11" s="180">
        <v>1</v>
      </c>
      <c r="Q11" s="194">
        <f>$C$8</f>
        <v>1</v>
      </c>
      <c r="R11" s="186">
        <f>IF($P11&gt;Q$7,0,Q11*$C$15+$C$23*$C$8*((1+$C$13)^($P11-$P$11))+$C$8*$Q$8)</f>
        <v>0.11000000000000001</v>
      </c>
      <c r="S11" s="187">
        <f>R11/((1+($C$14+$C$13))^($P11-$P$11))</f>
        <v>0.11000000000000001</v>
      </c>
    </row>
    <row r="12" spans="2:19" x14ac:dyDescent="0.25">
      <c r="B12" s="170" t="s">
        <v>219</v>
      </c>
      <c r="C12" s="164"/>
      <c r="D12" s="165"/>
      <c r="E12" s="164"/>
      <c r="F12" s="164"/>
      <c r="G12" s="164"/>
      <c r="H12" s="164"/>
      <c r="I12" s="165"/>
      <c r="K12" s="180">
        <v>2</v>
      </c>
      <c r="L12" s="188">
        <f>IF($K12&gt;L$7,0,L11-((L$11*L$8)))</f>
        <v>0.97499999999999998</v>
      </c>
      <c r="M12" s="186">
        <f t="shared" ref="M12:M75" si="0">IF($K12&gt;L$7,0,L12*$C$15+$C$22*$C$8*((1+$C$13)^($K12-$K$11))+$C$8*$L$8)</f>
        <v>0.10855000000000001</v>
      </c>
      <c r="N12" s="187">
        <f t="shared" ref="N12:N75" si="1">M12/((1+($C$14+$C$13))^($K12-$K$11))</f>
        <v>0.10240566037735849</v>
      </c>
      <c r="P12" s="180">
        <v>2</v>
      </c>
      <c r="Q12" s="188">
        <f>IF($P12&gt;Q$7,0,Q11-((Q$11*Q$8)))</f>
        <v>0.97499999999999998</v>
      </c>
      <c r="R12" s="186">
        <f t="shared" ref="R12:R75" si="2">IF($P12&gt;Q$7,0,Q12*$C$15+$C$23*$C$8*((1+$C$13)^($P12-$P$11))+$C$8*$Q$8)</f>
        <v>0.10855000000000001</v>
      </c>
      <c r="S12" s="187">
        <f t="shared" ref="S12:S75" si="3">R12/((1+($C$14+$C$13))^($P12-$P$11))</f>
        <v>0.10240566037735849</v>
      </c>
    </row>
    <row r="13" spans="2:19" x14ac:dyDescent="0.25">
      <c r="B13" s="196" t="s">
        <v>220</v>
      </c>
      <c r="C13" s="195">
        <f>'7. Project Characteristics'!G17</f>
        <v>0.02</v>
      </c>
      <c r="D13" s="171"/>
      <c r="E13" s="164"/>
      <c r="F13" s="164"/>
      <c r="G13" s="164"/>
      <c r="H13" s="164"/>
      <c r="I13" s="165"/>
      <c r="K13" s="180">
        <v>3</v>
      </c>
      <c r="L13" s="188">
        <f t="shared" ref="L13:L76" si="4">IF($K13&gt;L$7,0,L12-((L$11*L$8)))</f>
        <v>0.95</v>
      </c>
      <c r="M13" s="186">
        <f t="shared" si="0"/>
        <v>0.10710600000000001</v>
      </c>
      <c r="N13" s="187">
        <f t="shared" si="1"/>
        <v>9.5323958704165171E-2</v>
      </c>
      <c r="P13" s="180">
        <v>3</v>
      </c>
      <c r="Q13" s="188">
        <f t="shared" ref="Q13:Q76" si="5">IF($P13&gt;Q$7,0,Q12-((Q$11*Q$8)))</f>
        <v>0.95</v>
      </c>
      <c r="R13" s="186">
        <f t="shared" si="2"/>
        <v>0.10710600000000001</v>
      </c>
      <c r="S13" s="187">
        <f t="shared" si="3"/>
        <v>9.5323958704165171E-2</v>
      </c>
    </row>
    <row r="14" spans="2:19" ht="17.100000000000001" customHeight="1" x14ac:dyDescent="0.25">
      <c r="B14" s="196" t="s">
        <v>221</v>
      </c>
      <c r="C14" s="195">
        <f>'7. Project Characteristics'!G19</f>
        <v>0.04</v>
      </c>
      <c r="D14" s="165"/>
      <c r="E14" s="164"/>
      <c r="F14" s="164"/>
      <c r="G14" s="164"/>
      <c r="H14" s="164"/>
      <c r="I14" s="165"/>
      <c r="K14" s="180">
        <v>4</v>
      </c>
      <c r="L14" s="188">
        <f t="shared" si="4"/>
        <v>0.92499999999999993</v>
      </c>
      <c r="M14" s="186">
        <f t="shared" si="0"/>
        <v>0.10566812</v>
      </c>
      <c r="N14" s="187">
        <f t="shared" si="1"/>
        <v>8.8720991153771217E-2</v>
      </c>
      <c r="P14" s="180">
        <v>4</v>
      </c>
      <c r="Q14" s="188">
        <f t="shared" si="5"/>
        <v>0.92499999999999993</v>
      </c>
      <c r="R14" s="186">
        <f t="shared" si="2"/>
        <v>0.10566812</v>
      </c>
      <c r="S14" s="187">
        <f t="shared" si="3"/>
        <v>8.8720991153771217E-2</v>
      </c>
    </row>
    <row r="15" spans="2:19" x14ac:dyDescent="0.25">
      <c r="B15" s="196" t="s">
        <v>222</v>
      </c>
      <c r="C15" s="195">
        <f>'7. Project Characteristics'!$G$18</f>
        <v>7.0000000000000007E-2</v>
      </c>
      <c r="D15" s="165"/>
      <c r="E15" s="164"/>
      <c r="F15" s="164"/>
      <c r="G15" s="164"/>
      <c r="H15" s="164"/>
      <c r="I15" s="165"/>
      <c r="K15" s="180">
        <v>5</v>
      </c>
      <c r="L15" s="188">
        <f t="shared" si="4"/>
        <v>0.89999999999999991</v>
      </c>
      <c r="M15" s="186">
        <f t="shared" si="0"/>
        <v>0.1042364824</v>
      </c>
      <c r="N15" s="187">
        <f t="shared" si="1"/>
        <v>8.256505718726144E-2</v>
      </c>
      <c r="P15" s="180">
        <v>5</v>
      </c>
      <c r="Q15" s="188">
        <f t="shared" si="5"/>
        <v>0.89999999999999991</v>
      </c>
      <c r="R15" s="186">
        <f t="shared" si="2"/>
        <v>0.1042364824</v>
      </c>
      <c r="S15" s="187">
        <f t="shared" si="3"/>
        <v>8.256505718726144E-2</v>
      </c>
    </row>
    <row r="16" spans="2:19" ht="14.4" thickBot="1" x14ac:dyDescent="0.3">
      <c r="B16" s="172"/>
      <c r="C16" s="173"/>
      <c r="D16" s="174"/>
      <c r="E16" s="164"/>
      <c r="F16" s="164"/>
      <c r="G16" s="164"/>
      <c r="H16" s="164"/>
      <c r="I16" s="165"/>
      <c r="K16" s="180">
        <v>6</v>
      </c>
      <c r="L16" s="188">
        <f t="shared" si="4"/>
        <v>0.87499999999999989</v>
      </c>
      <c r="M16" s="186">
        <f t="shared" si="0"/>
        <v>0.10281121204800001</v>
      </c>
      <c r="N16" s="187">
        <f t="shared" si="1"/>
        <v>7.682651846513322E-2</v>
      </c>
      <c r="P16" s="180">
        <v>6</v>
      </c>
      <c r="Q16" s="188">
        <f t="shared" si="5"/>
        <v>0.87499999999999989</v>
      </c>
      <c r="R16" s="186">
        <f t="shared" si="2"/>
        <v>0.10281121204800001</v>
      </c>
      <c r="S16" s="187">
        <f t="shared" si="3"/>
        <v>7.682651846513322E-2</v>
      </c>
    </row>
    <row r="17" spans="2:19" x14ac:dyDescent="0.25">
      <c r="B17" s="163"/>
      <c r="C17" s="164"/>
      <c r="D17" s="164"/>
      <c r="E17" s="164"/>
      <c r="F17" s="164"/>
      <c r="G17" s="164"/>
      <c r="H17" s="164"/>
      <c r="I17" s="165"/>
      <c r="K17" s="180">
        <v>7</v>
      </c>
      <c r="L17" s="188">
        <f t="shared" si="4"/>
        <v>0.84999999999999987</v>
      </c>
      <c r="M17" s="186">
        <f t="shared" si="0"/>
        <v>0.10139243628896</v>
      </c>
      <c r="N17" s="187">
        <f t="shared" si="1"/>
        <v>7.147766668276069E-2</v>
      </c>
      <c r="P17" s="180">
        <v>7</v>
      </c>
      <c r="Q17" s="188">
        <f t="shared" si="5"/>
        <v>0.84999999999999987</v>
      </c>
      <c r="R17" s="186">
        <f t="shared" si="2"/>
        <v>0.10139243628896</v>
      </c>
      <c r="S17" s="187">
        <f t="shared" si="3"/>
        <v>7.147766668276069E-2</v>
      </c>
    </row>
    <row r="18" spans="2:19" x14ac:dyDescent="0.25">
      <c r="B18" s="210" t="s">
        <v>223</v>
      </c>
      <c r="C18" s="164"/>
      <c r="D18" s="164"/>
      <c r="E18" s="209"/>
      <c r="F18" s="164"/>
      <c r="G18" s="164"/>
      <c r="H18" s="164"/>
      <c r="I18" s="165"/>
      <c r="K18" s="180">
        <v>8</v>
      </c>
      <c r="L18" s="188">
        <f t="shared" si="4"/>
        <v>0.82499999999999984</v>
      </c>
      <c r="M18" s="186">
        <f t="shared" si="0"/>
        <v>9.9980285014739184E-2</v>
      </c>
      <c r="N18" s="187">
        <f t="shared" si="1"/>
        <v>6.6492599771040939E-2</v>
      </c>
      <c r="P18" s="180">
        <v>8</v>
      </c>
      <c r="Q18" s="188">
        <f t="shared" si="5"/>
        <v>0.82499999999999984</v>
      </c>
      <c r="R18" s="186">
        <f t="shared" si="2"/>
        <v>9.9980285014739184E-2</v>
      </c>
      <c r="S18" s="187">
        <f t="shared" si="3"/>
        <v>6.6492599771040939E-2</v>
      </c>
    </row>
    <row r="19" spans="2:19" ht="14.4" thickBot="1" x14ac:dyDescent="0.3">
      <c r="B19" s="163"/>
      <c r="C19" s="164"/>
      <c r="D19" s="164"/>
      <c r="E19" s="164"/>
      <c r="F19" s="164"/>
      <c r="G19" s="164"/>
      <c r="H19" s="164"/>
      <c r="I19" s="165"/>
      <c r="K19" s="180">
        <v>9</v>
      </c>
      <c r="L19" s="188">
        <f t="shared" si="4"/>
        <v>0.79999999999999982</v>
      </c>
      <c r="M19" s="186">
        <f t="shared" si="0"/>
        <v>9.8574890715033975E-2</v>
      </c>
      <c r="N19" s="187">
        <f t="shared" si="1"/>
        <v>6.1847105938280862E-2</v>
      </c>
      <c r="P19" s="180">
        <v>9</v>
      </c>
      <c r="Q19" s="188">
        <f t="shared" si="5"/>
        <v>0.79999999999999982</v>
      </c>
      <c r="R19" s="186">
        <f t="shared" si="2"/>
        <v>9.8574890715033975E-2</v>
      </c>
      <c r="S19" s="187">
        <f t="shared" si="3"/>
        <v>6.1847105938280862E-2</v>
      </c>
    </row>
    <row r="20" spans="2:19" x14ac:dyDescent="0.25">
      <c r="B20" s="167" t="s">
        <v>224</v>
      </c>
      <c r="C20" s="168"/>
      <c r="D20" s="169"/>
      <c r="E20" s="164"/>
      <c r="F20" s="164"/>
      <c r="G20" s="164"/>
      <c r="H20" s="164"/>
      <c r="I20" s="165"/>
      <c r="K20" s="180">
        <v>10</v>
      </c>
      <c r="L20" s="188">
        <f t="shared" si="4"/>
        <v>0.7749999999999998</v>
      </c>
      <c r="M20" s="186">
        <f t="shared" si="0"/>
        <v>9.7176388529334662E-2</v>
      </c>
      <c r="N20" s="187">
        <f t="shared" si="1"/>
        <v>5.7518555061909935E-2</v>
      </c>
      <c r="P20" s="180">
        <v>10</v>
      </c>
      <c r="Q20" s="188">
        <f t="shared" si="5"/>
        <v>0.7749999999999998</v>
      </c>
      <c r="R20" s="186">
        <f t="shared" si="2"/>
        <v>9.7176388529334662E-2</v>
      </c>
      <c r="S20" s="187">
        <f t="shared" si="3"/>
        <v>5.7518555061909935E-2</v>
      </c>
    </row>
    <row r="21" spans="2:19" x14ac:dyDescent="0.25">
      <c r="B21" s="175" t="s">
        <v>225</v>
      </c>
      <c r="C21" s="195">
        <f>'7. Project Characteristics'!G22</f>
        <v>0.26500000000000001</v>
      </c>
      <c r="D21" s="176" t="s">
        <v>226</v>
      </c>
      <c r="E21" s="164"/>
      <c r="F21" s="164"/>
      <c r="G21" s="164"/>
      <c r="H21" s="164"/>
      <c r="I21" s="165"/>
      <c r="K21" s="180">
        <v>11</v>
      </c>
      <c r="L21" s="188">
        <f t="shared" si="4"/>
        <v>0.74999999999999978</v>
      </c>
      <c r="M21" s="186">
        <f t="shared" si="0"/>
        <v>9.5784916299921335E-2</v>
      </c>
      <c r="N21" s="187">
        <f t="shared" si="1"/>
        <v>5.3485796969127815E-2</v>
      </c>
      <c r="P21" s="180">
        <v>11</v>
      </c>
      <c r="Q21" s="188">
        <f t="shared" si="5"/>
        <v>0.74999999999999978</v>
      </c>
      <c r="R21" s="186">
        <f t="shared" si="2"/>
        <v>9.5784916299921335E-2</v>
      </c>
      <c r="S21" s="187">
        <f t="shared" si="3"/>
        <v>5.3485796969127815E-2</v>
      </c>
    </row>
    <row r="22" spans="2:19" x14ac:dyDescent="0.25">
      <c r="B22" s="175" t="s">
        <v>524</v>
      </c>
      <c r="C22" s="195">
        <f>'7. Project Characteristics'!G20</f>
        <v>1.4999999999999999E-2</v>
      </c>
      <c r="D22" s="165"/>
      <c r="E22" s="164"/>
      <c r="F22" s="164"/>
      <c r="G22" s="164"/>
      <c r="H22" s="164"/>
      <c r="I22" s="165"/>
      <c r="K22" s="180">
        <v>12</v>
      </c>
      <c r="L22" s="188">
        <f t="shared" si="4"/>
        <v>0.72499999999999976</v>
      </c>
      <c r="M22" s="186">
        <f t="shared" si="0"/>
        <v>9.4400614625919782E-2</v>
      </c>
      <c r="N22" s="187">
        <f t="shared" si="1"/>
        <v>4.9729066174236301E-2</v>
      </c>
      <c r="P22" s="180">
        <v>12</v>
      </c>
      <c r="Q22" s="188">
        <f t="shared" si="5"/>
        <v>0.72499999999999976</v>
      </c>
      <c r="R22" s="186">
        <f t="shared" si="2"/>
        <v>9.4400614625919782E-2</v>
      </c>
      <c r="S22" s="187">
        <f t="shared" si="3"/>
        <v>4.9729066174236301E-2</v>
      </c>
    </row>
    <row r="23" spans="2:19" x14ac:dyDescent="0.25">
      <c r="B23" s="175" t="s">
        <v>525</v>
      </c>
      <c r="C23" s="195">
        <f>'7. Project Characteristics'!G21</f>
        <v>1.4999999999999999E-2</v>
      </c>
      <c r="D23" s="165"/>
      <c r="E23" s="164"/>
      <c r="F23" s="164"/>
      <c r="G23" s="164"/>
      <c r="H23" s="164"/>
      <c r="I23" s="165"/>
      <c r="K23" s="180">
        <v>13</v>
      </c>
      <c r="L23" s="188">
        <f t="shared" si="4"/>
        <v>0.69999999999999973</v>
      </c>
      <c r="M23" s="186">
        <f t="shared" si="0"/>
        <v>9.3023626918438157E-2</v>
      </c>
      <c r="N23" s="187">
        <f t="shared" si="1"/>
        <v>4.6229892667280545E-2</v>
      </c>
      <c r="P23" s="180">
        <v>13</v>
      </c>
      <c r="Q23" s="188">
        <f t="shared" si="5"/>
        <v>0.69999999999999973</v>
      </c>
      <c r="R23" s="186">
        <f t="shared" si="2"/>
        <v>9.3023626918438157E-2</v>
      </c>
      <c r="S23" s="187">
        <f t="shared" si="3"/>
        <v>4.6229892667280545E-2</v>
      </c>
    </row>
    <row r="24" spans="2:19" ht="14.4" thickBot="1" x14ac:dyDescent="0.3">
      <c r="B24" s="172"/>
      <c r="C24" s="173"/>
      <c r="D24" s="174"/>
      <c r="E24" s="164"/>
      <c r="F24" s="164"/>
      <c r="G24" s="164"/>
      <c r="H24" s="164"/>
      <c r="I24" s="165"/>
      <c r="K24" s="180">
        <v>14</v>
      </c>
      <c r="L24" s="188">
        <f t="shared" si="4"/>
        <v>0.67499999999999971</v>
      </c>
      <c r="M24" s="186">
        <f t="shared" si="0"/>
        <v>9.1654099456806915E-2</v>
      </c>
      <c r="N24" s="187">
        <f t="shared" si="1"/>
        <v>4.2971018373841922E-2</v>
      </c>
      <c r="P24" s="180">
        <v>14</v>
      </c>
      <c r="Q24" s="188">
        <f t="shared" si="5"/>
        <v>0.67499999999999971</v>
      </c>
      <c r="R24" s="186">
        <f t="shared" si="2"/>
        <v>9.1654099456806915E-2</v>
      </c>
      <c r="S24" s="187">
        <f t="shared" si="3"/>
        <v>4.2971018373841922E-2</v>
      </c>
    </row>
    <row r="25" spans="2:19" x14ac:dyDescent="0.25">
      <c r="B25" s="170" t="s">
        <v>227</v>
      </c>
      <c r="C25" s="164"/>
      <c r="D25" s="164"/>
      <c r="E25" s="164"/>
      <c r="F25" s="164"/>
      <c r="G25" s="164"/>
      <c r="H25" s="164"/>
      <c r="I25" s="165"/>
      <c r="K25" s="180">
        <v>15</v>
      </c>
      <c r="L25" s="188">
        <f t="shared" si="4"/>
        <v>0.64999999999999969</v>
      </c>
      <c r="M25" s="186">
        <f t="shared" si="0"/>
        <v>9.0292181445943059E-2</v>
      </c>
      <c r="N25" s="187">
        <f t="shared" si="1"/>
        <v>3.9936318929485022E-2</v>
      </c>
      <c r="P25" s="180">
        <v>15</v>
      </c>
      <c r="Q25" s="188">
        <f t="shared" si="5"/>
        <v>0.64999999999999969</v>
      </c>
      <c r="R25" s="186">
        <f t="shared" si="2"/>
        <v>9.0292181445943059E-2</v>
      </c>
      <c r="S25" s="187">
        <f t="shared" si="3"/>
        <v>3.9936318929485022E-2</v>
      </c>
    </row>
    <row r="26" spans="2:19" x14ac:dyDescent="0.25">
      <c r="B26" s="170" t="s">
        <v>228</v>
      </c>
      <c r="C26" s="164"/>
      <c r="D26" s="164"/>
      <c r="E26" s="164"/>
      <c r="F26" s="164"/>
      <c r="G26" s="164"/>
      <c r="H26" s="164"/>
      <c r="I26" s="165"/>
      <c r="K26" s="180">
        <v>16</v>
      </c>
      <c r="L26" s="188">
        <f t="shared" si="4"/>
        <v>0.62499999999999967</v>
      </c>
      <c r="M26" s="186">
        <f t="shared" si="0"/>
        <v>8.8938025074861926E-2</v>
      </c>
      <c r="N26" s="187">
        <f t="shared" si="1"/>
        <v>3.711073043456127E-2</v>
      </c>
      <c r="P26" s="180">
        <v>16</v>
      </c>
      <c r="Q26" s="188">
        <f t="shared" si="5"/>
        <v>0.62499999999999967</v>
      </c>
      <c r="R26" s="186">
        <f t="shared" si="2"/>
        <v>8.8938025074861926E-2</v>
      </c>
      <c r="S26" s="187">
        <f t="shared" si="3"/>
        <v>3.711073043456127E-2</v>
      </c>
    </row>
    <row r="27" spans="2:19" ht="14.4" thickBot="1" x14ac:dyDescent="0.3">
      <c r="B27" s="172"/>
      <c r="C27" s="173"/>
      <c r="D27" s="173"/>
      <c r="E27" s="173"/>
      <c r="F27" s="173"/>
      <c r="G27" s="173"/>
      <c r="H27" s="173"/>
      <c r="I27" s="174"/>
      <c r="K27" s="180">
        <v>17</v>
      </c>
      <c r="L27" s="188">
        <f t="shared" si="4"/>
        <v>0.59999999999999964</v>
      </c>
      <c r="M27" s="186">
        <f t="shared" si="0"/>
        <v>8.759178557635916E-2</v>
      </c>
      <c r="N27" s="187">
        <f t="shared" si="1"/>
        <v>3.4480180875899942E-2</v>
      </c>
      <c r="P27" s="180">
        <v>17</v>
      </c>
      <c r="Q27" s="188">
        <f t="shared" si="5"/>
        <v>0.59999999999999964</v>
      </c>
      <c r="R27" s="186">
        <f t="shared" si="2"/>
        <v>8.759178557635916E-2</v>
      </c>
      <c r="S27" s="187">
        <f t="shared" si="3"/>
        <v>3.4480180875899942E-2</v>
      </c>
    </row>
    <row r="28" spans="2:19" x14ac:dyDescent="0.25">
      <c r="K28" s="180">
        <v>18</v>
      </c>
      <c r="L28" s="188">
        <f t="shared" si="4"/>
        <v>0.57499999999999962</v>
      </c>
      <c r="M28" s="186">
        <f t="shared" si="0"/>
        <v>8.6253621287886356E-2</v>
      </c>
      <c r="N28" s="187">
        <f t="shared" si="1"/>
        <v>3.2031525921457991E-2</v>
      </c>
      <c r="P28" s="180">
        <v>18</v>
      </c>
      <c r="Q28" s="188">
        <f t="shared" si="5"/>
        <v>0.57499999999999962</v>
      </c>
      <c r="R28" s="186">
        <f t="shared" si="2"/>
        <v>8.6253621287886356E-2</v>
      </c>
      <c r="S28" s="187">
        <f t="shared" si="3"/>
        <v>3.2031525921457991E-2</v>
      </c>
    </row>
    <row r="29" spans="2:19" x14ac:dyDescent="0.25">
      <c r="K29" s="180">
        <v>19</v>
      </c>
      <c r="L29" s="188">
        <f t="shared" si="4"/>
        <v>0.5499999999999996</v>
      </c>
      <c r="M29" s="186">
        <f t="shared" si="0"/>
        <v>8.4923693713644069E-2</v>
      </c>
      <c r="N29" s="187">
        <f t="shared" si="1"/>
        <v>2.9752488812333441E-2</v>
      </c>
      <c r="P29" s="180">
        <v>19</v>
      </c>
      <c r="Q29" s="188">
        <f t="shared" si="5"/>
        <v>0.5499999999999996</v>
      </c>
      <c r="R29" s="186">
        <f t="shared" si="2"/>
        <v>8.4923693713644069E-2</v>
      </c>
      <c r="S29" s="187">
        <f t="shared" si="3"/>
        <v>2.9752488812333441E-2</v>
      </c>
    </row>
    <row r="30" spans="2:19" x14ac:dyDescent="0.25">
      <c r="K30" s="180">
        <v>20</v>
      </c>
      <c r="L30" s="188">
        <f t="shared" si="4"/>
        <v>0.52499999999999958</v>
      </c>
      <c r="M30" s="186">
        <f t="shared" si="0"/>
        <v>8.3602167587916942E-2</v>
      </c>
      <c r="N30" s="187">
        <f t="shared" si="1"/>
        <v>2.7631604093745193E-2</v>
      </c>
      <c r="P30" s="180">
        <v>20</v>
      </c>
      <c r="Q30" s="188">
        <f t="shared" si="5"/>
        <v>0.52499999999999958</v>
      </c>
      <c r="R30" s="186">
        <f t="shared" si="2"/>
        <v>8.3602167587916942E-2</v>
      </c>
      <c r="S30" s="187">
        <f t="shared" si="3"/>
        <v>2.7631604093745193E-2</v>
      </c>
    </row>
    <row r="31" spans="2:19" x14ac:dyDescent="0.25">
      <c r="K31" s="180">
        <v>21</v>
      </c>
      <c r="L31" s="188">
        <f t="shared" si="4"/>
        <v>0.49999999999999956</v>
      </c>
      <c r="M31" s="186">
        <f t="shared" si="0"/>
        <v>8.2289210939675284E-2</v>
      </c>
      <c r="N31" s="187">
        <f t="shared" si="1"/>
        <v>2.5658164942716829E-2</v>
      </c>
      <c r="P31" s="180">
        <v>21</v>
      </c>
      <c r="Q31" s="188">
        <f t="shared" si="5"/>
        <v>0.49999999999999956</v>
      </c>
      <c r="R31" s="186">
        <f t="shared" si="2"/>
        <v>8.2289210939675284E-2</v>
      </c>
      <c r="S31" s="187">
        <f t="shared" si="3"/>
        <v>2.5658164942716829E-2</v>
      </c>
    </row>
    <row r="32" spans="2:19" x14ac:dyDescent="0.25">
      <c r="K32" s="180">
        <v>22</v>
      </c>
      <c r="L32" s="188">
        <f t="shared" si="4"/>
        <v>0.47499999999999953</v>
      </c>
      <c r="M32" s="186">
        <f t="shared" si="0"/>
        <v>8.0984995158468798E-2</v>
      </c>
      <c r="N32" s="187">
        <f t="shared" si="1"/>
        <v>2.3822173865336995E-2</v>
      </c>
      <c r="P32" s="180">
        <v>22</v>
      </c>
      <c r="Q32" s="188">
        <f t="shared" si="5"/>
        <v>0.47499999999999953</v>
      </c>
      <c r="R32" s="186">
        <f t="shared" si="2"/>
        <v>8.0984995158468798E-2</v>
      </c>
      <c r="S32" s="187">
        <f t="shared" si="3"/>
        <v>2.3822173865336995E-2</v>
      </c>
    </row>
    <row r="33" spans="11:19" x14ac:dyDescent="0.25">
      <c r="K33" s="180">
        <v>23</v>
      </c>
      <c r="L33" s="188">
        <f t="shared" si="4"/>
        <v>0.44999999999999951</v>
      </c>
      <c r="M33" s="186">
        <f t="shared" si="0"/>
        <v>7.9689695061638172E-2</v>
      </c>
      <c r="N33" s="187">
        <f t="shared" si="1"/>
        <v>2.2114296550666983E-2</v>
      </c>
      <c r="P33" s="180">
        <v>23</v>
      </c>
      <c r="Q33" s="188">
        <f t="shared" si="5"/>
        <v>0.44999999999999951</v>
      </c>
      <c r="R33" s="186">
        <f t="shared" si="2"/>
        <v>7.9689695061638172E-2</v>
      </c>
      <c r="S33" s="187">
        <f t="shared" si="3"/>
        <v>2.2114296550666983E-2</v>
      </c>
    </row>
    <row r="34" spans="11:19" x14ac:dyDescent="0.25">
      <c r="K34" s="180">
        <v>24</v>
      </c>
      <c r="L34" s="188">
        <f t="shared" si="4"/>
        <v>0.42499999999999949</v>
      </c>
      <c r="M34" s="186">
        <f t="shared" si="0"/>
        <v>7.8403488962870915E-2</v>
      </c>
      <c r="N34" s="187">
        <f t="shared" si="1"/>
        <v>2.0525818681683603E-2</v>
      </c>
      <c r="P34" s="180">
        <v>24</v>
      </c>
      <c r="Q34" s="188">
        <f t="shared" si="5"/>
        <v>0.42499999999999949</v>
      </c>
      <c r="R34" s="186">
        <f t="shared" si="2"/>
        <v>7.8403488962870915E-2</v>
      </c>
      <c r="S34" s="187">
        <f t="shared" si="3"/>
        <v>2.0525818681683603E-2</v>
      </c>
    </row>
    <row r="35" spans="11:19" x14ac:dyDescent="0.25">
      <c r="K35" s="180">
        <v>25</v>
      </c>
      <c r="L35" s="188">
        <f t="shared" si="4"/>
        <v>0.39999999999999947</v>
      </c>
      <c r="M35" s="186">
        <f t="shared" si="0"/>
        <v>7.7126558742128343E-2</v>
      </c>
      <c r="N35" s="187">
        <f t="shared" si="1"/>
        <v>1.9048605516137782E-2</v>
      </c>
      <c r="P35" s="180">
        <v>25</v>
      </c>
      <c r="Q35" s="188">
        <f t="shared" si="5"/>
        <v>0.39999999999999947</v>
      </c>
      <c r="R35" s="186">
        <f t="shared" si="2"/>
        <v>7.7126558742128343E-2</v>
      </c>
      <c r="S35" s="187">
        <f t="shared" si="3"/>
        <v>1.9048605516137782E-2</v>
      </c>
    </row>
    <row r="36" spans="11:19" x14ac:dyDescent="0.25">
      <c r="K36" s="180">
        <v>26</v>
      </c>
      <c r="L36" s="188">
        <f t="shared" si="4"/>
        <v>0.37499999999999944</v>
      </c>
      <c r="M36" s="186">
        <f t="shared" si="0"/>
        <v>7.5859089916970907E-2</v>
      </c>
      <c r="N36" s="187">
        <f t="shared" si="1"/>
        <v>1.7675064061926069E-2</v>
      </c>
      <c r="P36" s="180">
        <v>26</v>
      </c>
      <c r="Q36" s="188">
        <f t="shared" si="5"/>
        <v>0.37499999999999944</v>
      </c>
      <c r="R36" s="186">
        <f t="shared" si="2"/>
        <v>7.5859089916970907E-2</v>
      </c>
      <c r="S36" s="187">
        <f t="shared" si="3"/>
        <v>1.7675064061926069E-2</v>
      </c>
    </row>
    <row r="37" spans="11:19" x14ac:dyDescent="0.25">
      <c r="K37" s="180">
        <v>27</v>
      </c>
      <c r="L37" s="188">
        <f t="shared" si="4"/>
        <v>0.34999999999999942</v>
      </c>
      <c r="M37" s="186">
        <f t="shared" si="0"/>
        <v>7.4601271715310336E-2</v>
      </c>
      <c r="N37" s="187">
        <f t="shared" si="1"/>
        <v>1.6398107682562533E-2</v>
      </c>
      <c r="P37" s="180">
        <v>27</v>
      </c>
      <c r="Q37" s="188">
        <f t="shared" si="5"/>
        <v>0.34999999999999942</v>
      </c>
      <c r="R37" s="186">
        <f t="shared" si="2"/>
        <v>7.4601271715310336E-2</v>
      </c>
      <c r="S37" s="187">
        <f t="shared" si="3"/>
        <v>1.6398107682562533E-2</v>
      </c>
    </row>
    <row r="38" spans="11:19" x14ac:dyDescent="0.25">
      <c r="K38" s="180">
        <v>28</v>
      </c>
      <c r="L38" s="188">
        <f t="shared" si="4"/>
        <v>0.3249999999999994</v>
      </c>
      <c r="M38" s="186">
        <f t="shared" si="0"/>
        <v>7.3353297149616525E-2</v>
      </c>
      <c r="N38" s="187">
        <f t="shared" si="1"/>
        <v>1.5211122978645363E-2</v>
      </c>
      <c r="P38" s="180">
        <v>28</v>
      </c>
      <c r="Q38" s="188">
        <f t="shared" si="5"/>
        <v>0.3249999999999994</v>
      </c>
      <c r="R38" s="186">
        <f t="shared" si="2"/>
        <v>7.3353297149616525E-2</v>
      </c>
      <c r="S38" s="187">
        <f t="shared" si="3"/>
        <v>1.5211122978645363E-2</v>
      </c>
    </row>
    <row r="39" spans="11:19" x14ac:dyDescent="0.25">
      <c r="K39" s="180">
        <v>29</v>
      </c>
      <c r="L39" s="188">
        <f t="shared" si="4"/>
        <v>0.29999999999999938</v>
      </c>
      <c r="M39" s="186">
        <f t="shared" si="0"/>
        <v>7.2115363092608853E-2</v>
      </c>
      <c r="N39" s="187">
        <f t="shared" si="1"/>
        <v>1.4107938800880097E-2</v>
      </c>
      <c r="P39" s="180">
        <v>29</v>
      </c>
      <c r="Q39" s="188">
        <f t="shared" si="5"/>
        <v>0.29999999999999938</v>
      </c>
      <c r="R39" s="186">
        <f t="shared" si="2"/>
        <v>7.2115363092608853E-2</v>
      </c>
      <c r="S39" s="187">
        <f t="shared" si="3"/>
        <v>1.4107938800880097E-2</v>
      </c>
    </row>
    <row r="40" spans="11:19" x14ac:dyDescent="0.25">
      <c r="K40" s="180">
        <v>30</v>
      </c>
      <c r="L40" s="188">
        <f t="shared" si="4"/>
        <v>0.27499999999999936</v>
      </c>
      <c r="M40" s="186">
        <f t="shared" si="0"/>
        <v>7.088767035446103E-2</v>
      </c>
      <c r="N40" s="187">
        <f t="shared" si="1"/>
        <v>1.3082797259287005E-2</v>
      </c>
      <c r="P40" s="180">
        <v>30</v>
      </c>
      <c r="Q40" s="188">
        <f t="shared" si="5"/>
        <v>0.27499999999999936</v>
      </c>
      <c r="R40" s="186">
        <f t="shared" si="2"/>
        <v>7.088767035446103E-2</v>
      </c>
      <c r="S40" s="187">
        <f t="shared" si="3"/>
        <v>1.3082797259287005E-2</v>
      </c>
    </row>
    <row r="41" spans="11:19" x14ac:dyDescent="0.25">
      <c r="K41" s="180">
        <v>31</v>
      </c>
      <c r="L41" s="188">
        <f t="shared" si="4"/>
        <v>0.24999999999999936</v>
      </c>
      <c r="M41" s="186">
        <f t="shared" si="0"/>
        <v>6.9670423761550249E-2</v>
      </c>
      <c r="N41" s="187">
        <f t="shared" si="1"/>
        <v>1.2130326601722878E-2</v>
      </c>
      <c r="P41" s="180">
        <v>31</v>
      </c>
      <c r="Q41" s="188">
        <f t="shared" si="5"/>
        <v>0.24999999999999936</v>
      </c>
      <c r="R41" s="186">
        <f t="shared" si="2"/>
        <v>6.9670423761550249E-2</v>
      </c>
      <c r="S41" s="187">
        <f t="shared" si="3"/>
        <v>1.2130326601722878E-2</v>
      </c>
    </row>
    <row r="42" spans="11:19" x14ac:dyDescent="0.25">
      <c r="K42" s="180">
        <v>32</v>
      </c>
      <c r="L42" s="188">
        <f t="shared" si="4"/>
        <v>0.22499999999999937</v>
      </c>
      <c r="M42" s="186">
        <f t="shared" si="0"/>
        <v>6.8463832236781264E-2</v>
      </c>
      <c r="N42" s="187">
        <f t="shared" si="1"/>
        <v>1.1245515842820459E-2</v>
      </c>
      <c r="P42" s="180">
        <v>32</v>
      </c>
      <c r="Q42" s="188">
        <f t="shared" si="5"/>
        <v>0.22499999999999937</v>
      </c>
      <c r="R42" s="186">
        <f t="shared" si="2"/>
        <v>6.8463832236781264E-2</v>
      </c>
      <c r="S42" s="187">
        <f t="shared" si="3"/>
        <v>1.1245515842820459E-2</v>
      </c>
    </row>
    <row r="43" spans="11:19" x14ac:dyDescent="0.25">
      <c r="K43" s="180">
        <v>33</v>
      </c>
      <c r="L43" s="188">
        <f t="shared" si="4"/>
        <v>0.19999999999999937</v>
      </c>
      <c r="M43" s="186">
        <f t="shared" si="0"/>
        <v>6.726810888151688E-2</v>
      </c>
      <c r="N43" s="187">
        <f t="shared" si="1"/>
        <v>1.0423691031925688E-2</v>
      </c>
      <c r="P43" s="180">
        <v>33</v>
      </c>
      <c r="Q43" s="188">
        <f t="shared" si="5"/>
        <v>0.19999999999999937</v>
      </c>
      <c r="R43" s="186">
        <f t="shared" si="2"/>
        <v>6.726810888151688E-2</v>
      </c>
      <c r="S43" s="187">
        <f t="shared" si="3"/>
        <v>1.0423691031925688E-2</v>
      </c>
    </row>
    <row r="44" spans="11:19" x14ac:dyDescent="0.25">
      <c r="K44" s="180">
        <v>34</v>
      </c>
      <c r="L44" s="188">
        <f t="shared" si="4"/>
        <v>0.17499999999999938</v>
      </c>
      <c r="M44" s="186">
        <f t="shared" si="0"/>
        <v>6.6083471059147234E-2</v>
      </c>
      <c r="N44" s="187">
        <f t="shared" si="1"/>
        <v>9.6604930556241364E-3</v>
      </c>
      <c r="P44" s="180">
        <v>34</v>
      </c>
      <c r="Q44" s="188">
        <f t="shared" si="5"/>
        <v>0.17499999999999938</v>
      </c>
      <c r="R44" s="186">
        <f t="shared" si="2"/>
        <v>6.6083471059147234E-2</v>
      </c>
      <c r="S44" s="187">
        <f t="shared" si="3"/>
        <v>9.6604930556241364E-3</v>
      </c>
    </row>
    <row r="45" spans="11:19" x14ac:dyDescent="0.25">
      <c r="K45" s="180">
        <v>35</v>
      </c>
      <c r="L45" s="188">
        <f t="shared" si="4"/>
        <v>0.14999999999999938</v>
      </c>
      <c r="M45" s="186">
        <f t="shared" si="0"/>
        <v>6.491014048033017E-2</v>
      </c>
      <c r="N45" s="187">
        <f t="shared" si="1"/>
        <v>8.9518568770220932E-3</v>
      </c>
      <c r="P45" s="180">
        <v>35</v>
      </c>
      <c r="Q45" s="188">
        <f t="shared" si="5"/>
        <v>0.14999999999999938</v>
      </c>
      <c r="R45" s="186">
        <f t="shared" si="2"/>
        <v>6.491014048033017E-2</v>
      </c>
      <c r="S45" s="187">
        <f t="shared" si="3"/>
        <v>8.9518568770220932E-3</v>
      </c>
    </row>
    <row r="46" spans="11:19" x14ac:dyDescent="0.25">
      <c r="K46" s="180">
        <v>36</v>
      </c>
      <c r="L46" s="188">
        <f t="shared" si="4"/>
        <v>0.12499999999999939</v>
      </c>
      <c r="M46" s="186">
        <f t="shared" si="0"/>
        <v>6.3748343289936782E-2</v>
      </c>
      <c r="N46" s="187">
        <f t="shared" si="1"/>
        <v>8.2939921201121598E-3</v>
      </c>
      <c r="P46" s="180">
        <v>36</v>
      </c>
      <c r="Q46" s="188">
        <f t="shared" si="5"/>
        <v>0.12499999999999939</v>
      </c>
      <c r="R46" s="186">
        <f t="shared" si="2"/>
        <v>6.3748343289936782E-2</v>
      </c>
      <c r="S46" s="187">
        <f t="shared" si="3"/>
        <v>8.2939921201121598E-3</v>
      </c>
    </row>
    <row r="47" spans="11:19" x14ac:dyDescent="0.25">
      <c r="K47" s="180">
        <v>37</v>
      </c>
      <c r="L47" s="188">
        <f t="shared" si="4"/>
        <v>9.9999999999999395E-2</v>
      </c>
      <c r="M47" s="186">
        <f t="shared" si="0"/>
        <v>6.2598310155735512E-2</v>
      </c>
      <c r="N47" s="187">
        <f t="shared" si="1"/>
        <v>7.6833649133326958E-3</v>
      </c>
      <c r="P47" s="180">
        <v>37</v>
      </c>
      <c r="Q47" s="188">
        <f t="shared" si="5"/>
        <v>9.9999999999999395E-2</v>
      </c>
      <c r="R47" s="186">
        <f t="shared" si="2"/>
        <v>6.2598310155735512E-2</v>
      </c>
      <c r="S47" s="187">
        <f t="shared" si="3"/>
        <v>7.6833649133326958E-3</v>
      </c>
    </row>
    <row r="48" spans="11:19" x14ac:dyDescent="0.25">
      <c r="K48" s="180">
        <v>38</v>
      </c>
      <c r="L48" s="188">
        <f t="shared" si="4"/>
        <v>7.49999999999994E-2</v>
      </c>
      <c r="M48" s="186">
        <f t="shared" si="0"/>
        <v>6.1460276358850228E-2</v>
      </c>
      <c r="N48" s="187">
        <f t="shared" si="1"/>
        <v>7.1166809118495258E-3</v>
      </c>
      <c r="P48" s="180">
        <v>38</v>
      </c>
      <c r="Q48" s="188">
        <f t="shared" si="5"/>
        <v>7.49999999999994E-2</v>
      </c>
      <c r="R48" s="186">
        <f t="shared" si="2"/>
        <v>6.1460276358850228E-2</v>
      </c>
      <c r="S48" s="187">
        <f t="shared" si="3"/>
        <v>7.1166809118495258E-3</v>
      </c>
    </row>
    <row r="49" spans="11:19" x14ac:dyDescent="0.25">
      <c r="K49" s="180">
        <v>39</v>
      </c>
      <c r="L49" s="188">
        <f t="shared" si="4"/>
        <v>4.9999999999999399E-2</v>
      </c>
      <c r="M49" s="186">
        <f t="shared" si="0"/>
        <v>6.033448188602724E-2</v>
      </c>
      <c r="N49" s="187">
        <f t="shared" si="1"/>
        <v>6.5908694231686113E-3</v>
      </c>
      <c r="P49" s="180">
        <v>39</v>
      </c>
      <c r="Q49" s="188">
        <f t="shared" si="5"/>
        <v>4.9999999999999399E-2</v>
      </c>
      <c r="R49" s="186">
        <f t="shared" si="2"/>
        <v>6.033448188602724E-2</v>
      </c>
      <c r="S49" s="187">
        <f t="shared" si="3"/>
        <v>6.5908694231686113E-3</v>
      </c>
    </row>
    <row r="50" spans="11:19" x14ac:dyDescent="0.25">
      <c r="K50" s="180">
        <v>40</v>
      </c>
      <c r="L50" s="188">
        <f t="shared" si="4"/>
        <v>2.4999999999999398E-2</v>
      </c>
      <c r="M50" s="186">
        <f t="shared" si="0"/>
        <v>5.922117152374777E-2</v>
      </c>
      <c r="N50" s="187">
        <f t="shared" si="1"/>
        <v>6.1030685654513764E-3</v>
      </c>
      <c r="P50" s="180">
        <v>40</v>
      </c>
      <c r="Q50" s="188">
        <f t="shared" si="5"/>
        <v>2.4999999999999398E-2</v>
      </c>
      <c r="R50" s="186">
        <f t="shared" si="2"/>
        <v>5.922117152374777E-2</v>
      </c>
      <c r="S50" s="187">
        <f t="shared" si="3"/>
        <v>6.1030685654513764E-3</v>
      </c>
    </row>
    <row r="51" spans="11:19" x14ac:dyDescent="0.25">
      <c r="K51" s="180">
        <v>41</v>
      </c>
      <c r="L51" s="188">
        <f t="shared" si="4"/>
        <v>0</v>
      </c>
      <c r="M51" s="186">
        <f t="shared" si="0"/>
        <v>0</v>
      </c>
      <c r="N51" s="187">
        <f t="shared" si="1"/>
        <v>0</v>
      </c>
      <c r="P51" s="180">
        <v>41</v>
      </c>
      <c r="Q51" s="188">
        <f t="shared" si="5"/>
        <v>0</v>
      </c>
      <c r="R51" s="186">
        <f t="shared" si="2"/>
        <v>0</v>
      </c>
      <c r="S51" s="187">
        <f t="shared" si="3"/>
        <v>0</v>
      </c>
    </row>
    <row r="52" spans="11:19" x14ac:dyDescent="0.25">
      <c r="K52" s="180">
        <v>42</v>
      </c>
      <c r="L52" s="188">
        <f t="shared" si="4"/>
        <v>0</v>
      </c>
      <c r="M52" s="186">
        <f t="shared" si="0"/>
        <v>0</v>
      </c>
      <c r="N52" s="187">
        <f t="shared" si="1"/>
        <v>0</v>
      </c>
      <c r="P52" s="180">
        <v>42</v>
      </c>
      <c r="Q52" s="188">
        <f t="shared" si="5"/>
        <v>0</v>
      </c>
      <c r="R52" s="186">
        <f t="shared" si="2"/>
        <v>0</v>
      </c>
      <c r="S52" s="187">
        <f t="shared" si="3"/>
        <v>0</v>
      </c>
    </row>
    <row r="53" spans="11:19" x14ac:dyDescent="0.25">
      <c r="K53" s="180">
        <v>43</v>
      </c>
      <c r="L53" s="188">
        <f t="shared" si="4"/>
        <v>0</v>
      </c>
      <c r="M53" s="186">
        <f t="shared" si="0"/>
        <v>0</v>
      </c>
      <c r="N53" s="187">
        <f t="shared" si="1"/>
        <v>0</v>
      </c>
      <c r="P53" s="180">
        <v>43</v>
      </c>
      <c r="Q53" s="188">
        <f t="shared" si="5"/>
        <v>0</v>
      </c>
      <c r="R53" s="186">
        <f t="shared" si="2"/>
        <v>0</v>
      </c>
      <c r="S53" s="187">
        <f t="shared" si="3"/>
        <v>0</v>
      </c>
    </row>
    <row r="54" spans="11:19" x14ac:dyDescent="0.25">
      <c r="K54" s="180">
        <v>44</v>
      </c>
      <c r="L54" s="188">
        <f t="shared" si="4"/>
        <v>0</v>
      </c>
      <c r="M54" s="186">
        <f t="shared" si="0"/>
        <v>0</v>
      </c>
      <c r="N54" s="187">
        <f t="shared" si="1"/>
        <v>0</v>
      </c>
      <c r="P54" s="180">
        <v>44</v>
      </c>
      <c r="Q54" s="188">
        <f t="shared" si="5"/>
        <v>0</v>
      </c>
      <c r="R54" s="186">
        <f t="shared" si="2"/>
        <v>0</v>
      </c>
      <c r="S54" s="187">
        <f t="shared" si="3"/>
        <v>0</v>
      </c>
    </row>
    <row r="55" spans="11:19" x14ac:dyDescent="0.25">
      <c r="K55" s="180">
        <v>45</v>
      </c>
      <c r="L55" s="188">
        <f t="shared" si="4"/>
        <v>0</v>
      </c>
      <c r="M55" s="186">
        <f t="shared" si="0"/>
        <v>0</v>
      </c>
      <c r="N55" s="187">
        <f t="shared" si="1"/>
        <v>0</v>
      </c>
      <c r="P55" s="180">
        <v>45</v>
      </c>
      <c r="Q55" s="188">
        <f t="shared" si="5"/>
        <v>0</v>
      </c>
      <c r="R55" s="186">
        <f t="shared" si="2"/>
        <v>0</v>
      </c>
      <c r="S55" s="187">
        <f t="shared" si="3"/>
        <v>0</v>
      </c>
    </row>
    <row r="56" spans="11:19" x14ac:dyDescent="0.25">
      <c r="K56" s="180">
        <v>46</v>
      </c>
      <c r="L56" s="188">
        <f t="shared" si="4"/>
        <v>0</v>
      </c>
      <c r="M56" s="186">
        <f t="shared" si="0"/>
        <v>0</v>
      </c>
      <c r="N56" s="187">
        <f t="shared" si="1"/>
        <v>0</v>
      </c>
      <c r="P56" s="180">
        <v>46</v>
      </c>
      <c r="Q56" s="188">
        <f t="shared" si="5"/>
        <v>0</v>
      </c>
      <c r="R56" s="186">
        <f t="shared" si="2"/>
        <v>0</v>
      </c>
      <c r="S56" s="187">
        <f t="shared" si="3"/>
        <v>0</v>
      </c>
    </row>
    <row r="57" spans="11:19" x14ac:dyDescent="0.25">
      <c r="K57" s="180">
        <v>47</v>
      </c>
      <c r="L57" s="188">
        <f t="shared" si="4"/>
        <v>0</v>
      </c>
      <c r="M57" s="186">
        <f t="shared" si="0"/>
        <v>0</v>
      </c>
      <c r="N57" s="187">
        <f t="shared" si="1"/>
        <v>0</v>
      </c>
      <c r="P57" s="180">
        <v>47</v>
      </c>
      <c r="Q57" s="188">
        <f t="shared" si="5"/>
        <v>0</v>
      </c>
      <c r="R57" s="186">
        <f t="shared" si="2"/>
        <v>0</v>
      </c>
      <c r="S57" s="187">
        <f t="shared" si="3"/>
        <v>0</v>
      </c>
    </row>
    <row r="58" spans="11:19" x14ac:dyDescent="0.25">
      <c r="K58" s="180">
        <v>48</v>
      </c>
      <c r="L58" s="188">
        <f t="shared" si="4"/>
        <v>0</v>
      </c>
      <c r="M58" s="186">
        <f t="shared" si="0"/>
        <v>0</v>
      </c>
      <c r="N58" s="187">
        <f t="shared" si="1"/>
        <v>0</v>
      </c>
      <c r="P58" s="180">
        <v>48</v>
      </c>
      <c r="Q58" s="188">
        <f t="shared" si="5"/>
        <v>0</v>
      </c>
      <c r="R58" s="186">
        <f t="shared" si="2"/>
        <v>0</v>
      </c>
      <c r="S58" s="187">
        <f t="shared" si="3"/>
        <v>0</v>
      </c>
    </row>
    <row r="59" spans="11:19" x14ac:dyDescent="0.25">
      <c r="K59" s="180">
        <v>49</v>
      </c>
      <c r="L59" s="188">
        <f t="shared" si="4"/>
        <v>0</v>
      </c>
      <c r="M59" s="186">
        <f t="shared" si="0"/>
        <v>0</v>
      </c>
      <c r="N59" s="187">
        <f t="shared" si="1"/>
        <v>0</v>
      </c>
      <c r="P59" s="180">
        <v>49</v>
      </c>
      <c r="Q59" s="188">
        <f t="shared" si="5"/>
        <v>0</v>
      </c>
      <c r="R59" s="186">
        <f t="shared" si="2"/>
        <v>0</v>
      </c>
      <c r="S59" s="187">
        <f t="shared" si="3"/>
        <v>0</v>
      </c>
    </row>
    <row r="60" spans="11:19" x14ac:dyDescent="0.25">
      <c r="K60" s="180">
        <v>50</v>
      </c>
      <c r="L60" s="188">
        <f t="shared" si="4"/>
        <v>0</v>
      </c>
      <c r="M60" s="186">
        <f t="shared" si="0"/>
        <v>0</v>
      </c>
      <c r="N60" s="187">
        <f t="shared" si="1"/>
        <v>0</v>
      </c>
      <c r="P60" s="180">
        <v>50</v>
      </c>
      <c r="Q60" s="188">
        <f t="shared" si="5"/>
        <v>0</v>
      </c>
      <c r="R60" s="186">
        <f t="shared" si="2"/>
        <v>0</v>
      </c>
      <c r="S60" s="187">
        <f t="shared" si="3"/>
        <v>0</v>
      </c>
    </row>
    <row r="61" spans="11:19" x14ac:dyDescent="0.25">
      <c r="K61" s="180">
        <v>51</v>
      </c>
      <c r="L61" s="188">
        <f t="shared" si="4"/>
        <v>0</v>
      </c>
      <c r="M61" s="186">
        <f t="shared" si="0"/>
        <v>0</v>
      </c>
      <c r="N61" s="187">
        <f t="shared" si="1"/>
        <v>0</v>
      </c>
      <c r="P61" s="180">
        <v>51</v>
      </c>
      <c r="Q61" s="188">
        <f t="shared" si="5"/>
        <v>0</v>
      </c>
      <c r="R61" s="186">
        <f t="shared" si="2"/>
        <v>0</v>
      </c>
      <c r="S61" s="187">
        <f t="shared" si="3"/>
        <v>0</v>
      </c>
    </row>
    <row r="62" spans="11:19" x14ac:dyDescent="0.25">
      <c r="K62" s="180">
        <v>52</v>
      </c>
      <c r="L62" s="188">
        <f t="shared" si="4"/>
        <v>0</v>
      </c>
      <c r="M62" s="186">
        <f t="shared" si="0"/>
        <v>0</v>
      </c>
      <c r="N62" s="187">
        <f t="shared" si="1"/>
        <v>0</v>
      </c>
      <c r="P62" s="180">
        <v>52</v>
      </c>
      <c r="Q62" s="188">
        <f t="shared" si="5"/>
        <v>0</v>
      </c>
      <c r="R62" s="186">
        <f t="shared" si="2"/>
        <v>0</v>
      </c>
      <c r="S62" s="187">
        <f t="shared" si="3"/>
        <v>0</v>
      </c>
    </row>
    <row r="63" spans="11:19" x14ac:dyDescent="0.25">
      <c r="K63" s="180">
        <v>53</v>
      </c>
      <c r="L63" s="188">
        <f t="shared" si="4"/>
        <v>0</v>
      </c>
      <c r="M63" s="186">
        <f t="shared" si="0"/>
        <v>0</v>
      </c>
      <c r="N63" s="187">
        <f t="shared" si="1"/>
        <v>0</v>
      </c>
      <c r="P63" s="180">
        <v>53</v>
      </c>
      <c r="Q63" s="188">
        <f t="shared" si="5"/>
        <v>0</v>
      </c>
      <c r="R63" s="186">
        <f t="shared" si="2"/>
        <v>0</v>
      </c>
      <c r="S63" s="187">
        <f t="shared" si="3"/>
        <v>0</v>
      </c>
    </row>
    <row r="64" spans="11:19" x14ac:dyDescent="0.25">
      <c r="K64" s="180">
        <v>54</v>
      </c>
      <c r="L64" s="188">
        <f t="shared" si="4"/>
        <v>0</v>
      </c>
      <c r="M64" s="186">
        <f t="shared" si="0"/>
        <v>0</v>
      </c>
      <c r="N64" s="187">
        <f t="shared" si="1"/>
        <v>0</v>
      </c>
      <c r="P64" s="180">
        <v>54</v>
      </c>
      <c r="Q64" s="188">
        <f t="shared" si="5"/>
        <v>0</v>
      </c>
      <c r="R64" s="186">
        <f t="shared" si="2"/>
        <v>0</v>
      </c>
      <c r="S64" s="187">
        <f t="shared" si="3"/>
        <v>0</v>
      </c>
    </row>
    <row r="65" spans="11:19" x14ac:dyDescent="0.25">
      <c r="K65" s="180">
        <v>55</v>
      </c>
      <c r="L65" s="188">
        <f t="shared" si="4"/>
        <v>0</v>
      </c>
      <c r="M65" s="186">
        <f t="shared" si="0"/>
        <v>0</v>
      </c>
      <c r="N65" s="187">
        <f t="shared" si="1"/>
        <v>0</v>
      </c>
      <c r="P65" s="180">
        <v>55</v>
      </c>
      <c r="Q65" s="188">
        <f t="shared" si="5"/>
        <v>0</v>
      </c>
      <c r="R65" s="186">
        <f t="shared" si="2"/>
        <v>0</v>
      </c>
      <c r="S65" s="187">
        <f t="shared" si="3"/>
        <v>0</v>
      </c>
    </row>
    <row r="66" spans="11:19" x14ac:dyDescent="0.25">
      <c r="K66" s="180">
        <v>56</v>
      </c>
      <c r="L66" s="188">
        <f t="shared" si="4"/>
        <v>0</v>
      </c>
      <c r="M66" s="186">
        <f t="shared" si="0"/>
        <v>0</v>
      </c>
      <c r="N66" s="187">
        <f t="shared" si="1"/>
        <v>0</v>
      </c>
      <c r="P66" s="180">
        <v>56</v>
      </c>
      <c r="Q66" s="188">
        <f t="shared" si="5"/>
        <v>0</v>
      </c>
      <c r="R66" s="186">
        <f t="shared" si="2"/>
        <v>0</v>
      </c>
      <c r="S66" s="187">
        <f t="shared" si="3"/>
        <v>0</v>
      </c>
    </row>
    <row r="67" spans="11:19" x14ac:dyDescent="0.25">
      <c r="K67" s="180">
        <v>57</v>
      </c>
      <c r="L67" s="188">
        <f t="shared" si="4"/>
        <v>0</v>
      </c>
      <c r="M67" s="186">
        <f t="shared" si="0"/>
        <v>0</v>
      </c>
      <c r="N67" s="187">
        <f t="shared" si="1"/>
        <v>0</v>
      </c>
      <c r="P67" s="180">
        <v>57</v>
      </c>
      <c r="Q67" s="188">
        <f t="shared" si="5"/>
        <v>0</v>
      </c>
      <c r="R67" s="186">
        <f t="shared" si="2"/>
        <v>0</v>
      </c>
      <c r="S67" s="187">
        <f t="shared" si="3"/>
        <v>0</v>
      </c>
    </row>
    <row r="68" spans="11:19" x14ac:dyDescent="0.25">
      <c r="K68" s="180">
        <v>58</v>
      </c>
      <c r="L68" s="188">
        <f t="shared" si="4"/>
        <v>0</v>
      </c>
      <c r="M68" s="186">
        <f t="shared" si="0"/>
        <v>0</v>
      </c>
      <c r="N68" s="187">
        <f t="shared" si="1"/>
        <v>0</v>
      </c>
      <c r="P68" s="180">
        <v>58</v>
      </c>
      <c r="Q68" s="188">
        <f t="shared" si="5"/>
        <v>0</v>
      </c>
      <c r="R68" s="186">
        <f t="shared" si="2"/>
        <v>0</v>
      </c>
      <c r="S68" s="187">
        <f t="shared" si="3"/>
        <v>0</v>
      </c>
    </row>
    <row r="69" spans="11:19" x14ac:dyDescent="0.25">
      <c r="K69" s="180">
        <v>59</v>
      </c>
      <c r="L69" s="188">
        <f t="shared" si="4"/>
        <v>0</v>
      </c>
      <c r="M69" s="186">
        <f t="shared" si="0"/>
        <v>0</v>
      </c>
      <c r="N69" s="187">
        <f t="shared" si="1"/>
        <v>0</v>
      </c>
      <c r="P69" s="180">
        <v>59</v>
      </c>
      <c r="Q69" s="188">
        <f t="shared" si="5"/>
        <v>0</v>
      </c>
      <c r="R69" s="186">
        <f t="shared" si="2"/>
        <v>0</v>
      </c>
      <c r="S69" s="187">
        <f t="shared" si="3"/>
        <v>0</v>
      </c>
    </row>
    <row r="70" spans="11:19" x14ac:dyDescent="0.25">
      <c r="K70" s="180">
        <v>60</v>
      </c>
      <c r="L70" s="188">
        <f t="shared" si="4"/>
        <v>0</v>
      </c>
      <c r="M70" s="186">
        <f t="shared" si="0"/>
        <v>0</v>
      </c>
      <c r="N70" s="187">
        <f t="shared" si="1"/>
        <v>0</v>
      </c>
      <c r="P70" s="180">
        <v>60</v>
      </c>
      <c r="Q70" s="188">
        <f t="shared" si="5"/>
        <v>0</v>
      </c>
      <c r="R70" s="186">
        <f t="shared" si="2"/>
        <v>0</v>
      </c>
      <c r="S70" s="187">
        <f t="shared" si="3"/>
        <v>0</v>
      </c>
    </row>
    <row r="71" spans="11:19" x14ac:dyDescent="0.25">
      <c r="K71" s="180">
        <v>61</v>
      </c>
      <c r="L71" s="188">
        <f t="shared" si="4"/>
        <v>0</v>
      </c>
      <c r="M71" s="186">
        <f t="shared" si="0"/>
        <v>0</v>
      </c>
      <c r="N71" s="187">
        <f t="shared" si="1"/>
        <v>0</v>
      </c>
      <c r="P71" s="180">
        <v>61</v>
      </c>
      <c r="Q71" s="188">
        <f t="shared" si="5"/>
        <v>0</v>
      </c>
      <c r="R71" s="186">
        <f t="shared" si="2"/>
        <v>0</v>
      </c>
      <c r="S71" s="187">
        <f t="shared" si="3"/>
        <v>0</v>
      </c>
    </row>
    <row r="72" spans="11:19" x14ac:dyDescent="0.25">
      <c r="K72" s="180">
        <v>62</v>
      </c>
      <c r="L72" s="188">
        <f t="shared" si="4"/>
        <v>0</v>
      </c>
      <c r="M72" s="186">
        <f t="shared" si="0"/>
        <v>0</v>
      </c>
      <c r="N72" s="187">
        <f t="shared" si="1"/>
        <v>0</v>
      </c>
      <c r="P72" s="180">
        <v>62</v>
      </c>
      <c r="Q72" s="188">
        <f t="shared" si="5"/>
        <v>0</v>
      </c>
      <c r="R72" s="186">
        <f t="shared" si="2"/>
        <v>0</v>
      </c>
      <c r="S72" s="187">
        <f t="shared" si="3"/>
        <v>0</v>
      </c>
    </row>
    <row r="73" spans="11:19" x14ac:dyDescent="0.25">
      <c r="K73" s="180">
        <v>63</v>
      </c>
      <c r="L73" s="188">
        <f t="shared" si="4"/>
        <v>0</v>
      </c>
      <c r="M73" s="186">
        <f t="shared" si="0"/>
        <v>0</v>
      </c>
      <c r="N73" s="187">
        <f t="shared" si="1"/>
        <v>0</v>
      </c>
      <c r="P73" s="180">
        <v>63</v>
      </c>
      <c r="Q73" s="188">
        <f t="shared" si="5"/>
        <v>0</v>
      </c>
      <c r="R73" s="186">
        <f t="shared" si="2"/>
        <v>0</v>
      </c>
      <c r="S73" s="187">
        <f t="shared" si="3"/>
        <v>0</v>
      </c>
    </row>
    <row r="74" spans="11:19" x14ac:dyDescent="0.25">
      <c r="K74" s="180">
        <v>64</v>
      </c>
      <c r="L74" s="188">
        <f t="shared" si="4"/>
        <v>0</v>
      </c>
      <c r="M74" s="186">
        <f t="shared" si="0"/>
        <v>0</v>
      </c>
      <c r="N74" s="187">
        <f t="shared" si="1"/>
        <v>0</v>
      </c>
      <c r="P74" s="180">
        <v>64</v>
      </c>
      <c r="Q74" s="188">
        <f t="shared" si="5"/>
        <v>0</v>
      </c>
      <c r="R74" s="186">
        <f t="shared" si="2"/>
        <v>0</v>
      </c>
      <c r="S74" s="187">
        <f t="shared" si="3"/>
        <v>0</v>
      </c>
    </row>
    <row r="75" spans="11:19" x14ac:dyDescent="0.25">
      <c r="K75" s="180">
        <v>65</v>
      </c>
      <c r="L75" s="188">
        <f t="shared" si="4"/>
        <v>0</v>
      </c>
      <c r="M75" s="186">
        <f t="shared" si="0"/>
        <v>0</v>
      </c>
      <c r="N75" s="187">
        <f t="shared" si="1"/>
        <v>0</v>
      </c>
      <c r="P75" s="180">
        <v>65</v>
      </c>
      <c r="Q75" s="188">
        <f t="shared" si="5"/>
        <v>0</v>
      </c>
      <c r="R75" s="186">
        <f t="shared" si="2"/>
        <v>0</v>
      </c>
      <c r="S75" s="187">
        <f t="shared" si="3"/>
        <v>0</v>
      </c>
    </row>
    <row r="76" spans="11:19" x14ac:dyDescent="0.25">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IF($P76&gt;Q$7,0,Q76*$C$15+$C$23*$C$8*((1+$C$13)^($P76-$P$11))+$C$8*$Q$8)</f>
        <v>0</v>
      </c>
      <c r="S76" s="187">
        <f t="shared" ref="S76:S110" si="9">R76/((1+($C$14+$C$13))^($P76-$P$11))</f>
        <v>0</v>
      </c>
    </row>
    <row r="77" spans="11:19" x14ac:dyDescent="0.25">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5">
      <c r="K78" s="180">
        <v>68</v>
      </c>
      <c r="L78" s="188">
        <f t="shared" si="10"/>
        <v>0</v>
      </c>
      <c r="M78" s="186">
        <f t="shared" si="6"/>
        <v>0</v>
      </c>
      <c r="N78" s="187">
        <f t="shared" si="7"/>
        <v>0</v>
      </c>
      <c r="P78" s="180">
        <v>68</v>
      </c>
      <c r="Q78" s="188">
        <f t="shared" si="11"/>
        <v>0</v>
      </c>
      <c r="R78" s="186">
        <f t="shared" si="8"/>
        <v>0</v>
      </c>
      <c r="S78" s="187">
        <f t="shared" si="9"/>
        <v>0</v>
      </c>
    </row>
    <row r="79" spans="11:19" x14ac:dyDescent="0.25">
      <c r="K79" s="180">
        <v>69</v>
      </c>
      <c r="L79" s="188">
        <f t="shared" si="10"/>
        <v>0</v>
      </c>
      <c r="M79" s="186">
        <f t="shared" si="6"/>
        <v>0</v>
      </c>
      <c r="N79" s="187">
        <f t="shared" si="7"/>
        <v>0</v>
      </c>
      <c r="P79" s="180">
        <v>69</v>
      </c>
      <c r="Q79" s="188">
        <f t="shared" si="11"/>
        <v>0</v>
      </c>
      <c r="R79" s="186">
        <f t="shared" si="8"/>
        <v>0</v>
      </c>
      <c r="S79" s="187">
        <f t="shared" si="9"/>
        <v>0</v>
      </c>
    </row>
    <row r="80" spans="11:19" x14ac:dyDescent="0.25">
      <c r="K80" s="180">
        <v>70</v>
      </c>
      <c r="L80" s="188">
        <f t="shared" si="10"/>
        <v>0</v>
      </c>
      <c r="M80" s="186">
        <f t="shared" si="6"/>
        <v>0</v>
      </c>
      <c r="N80" s="187">
        <f t="shared" si="7"/>
        <v>0</v>
      </c>
      <c r="P80" s="180">
        <v>70</v>
      </c>
      <c r="Q80" s="188">
        <f t="shared" si="11"/>
        <v>0</v>
      </c>
      <c r="R80" s="186">
        <f t="shared" si="8"/>
        <v>0</v>
      </c>
      <c r="S80" s="187">
        <f t="shared" si="9"/>
        <v>0</v>
      </c>
    </row>
    <row r="81" spans="11:19" x14ac:dyDescent="0.25">
      <c r="K81" s="180">
        <v>71</v>
      </c>
      <c r="L81" s="188">
        <f t="shared" si="10"/>
        <v>0</v>
      </c>
      <c r="M81" s="186">
        <f t="shared" si="6"/>
        <v>0</v>
      </c>
      <c r="N81" s="187">
        <f t="shared" si="7"/>
        <v>0</v>
      </c>
      <c r="P81" s="180">
        <v>71</v>
      </c>
      <c r="Q81" s="188">
        <f t="shared" si="11"/>
        <v>0</v>
      </c>
      <c r="R81" s="186">
        <f t="shared" si="8"/>
        <v>0</v>
      </c>
      <c r="S81" s="187">
        <f t="shared" si="9"/>
        <v>0</v>
      </c>
    </row>
    <row r="82" spans="11:19" x14ac:dyDescent="0.25">
      <c r="K82" s="180">
        <v>72</v>
      </c>
      <c r="L82" s="188">
        <f t="shared" si="10"/>
        <v>0</v>
      </c>
      <c r="M82" s="186">
        <f t="shared" si="6"/>
        <v>0</v>
      </c>
      <c r="N82" s="187">
        <f t="shared" si="7"/>
        <v>0</v>
      </c>
      <c r="P82" s="180">
        <v>72</v>
      </c>
      <c r="Q82" s="188">
        <f t="shared" si="11"/>
        <v>0</v>
      </c>
      <c r="R82" s="186">
        <f t="shared" si="8"/>
        <v>0</v>
      </c>
      <c r="S82" s="187">
        <f t="shared" si="9"/>
        <v>0</v>
      </c>
    </row>
    <row r="83" spans="11:19" x14ac:dyDescent="0.25">
      <c r="K83" s="180">
        <v>73</v>
      </c>
      <c r="L83" s="188">
        <f t="shared" si="10"/>
        <v>0</v>
      </c>
      <c r="M83" s="186">
        <f t="shared" si="6"/>
        <v>0</v>
      </c>
      <c r="N83" s="187">
        <f t="shared" si="7"/>
        <v>0</v>
      </c>
      <c r="P83" s="180">
        <v>73</v>
      </c>
      <c r="Q83" s="188">
        <f t="shared" si="11"/>
        <v>0</v>
      </c>
      <c r="R83" s="186">
        <f t="shared" si="8"/>
        <v>0</v>
      </c>
      <c r="S83" s="187">
        <f t="shared" si="9"/>
        <v>0</v>
      </c>
    </row>
    <row r="84" spans="11:19" x14ac:dyDescent="0.25">
      <c r="K84" s="180">
        <v>74</v>
      </c>
      <c r="L84" s="188">
        <f t="shared" si="10"/>
        <v>0</v>
      </c>
      <c r="M84" s="186">
        <f t="shared" si="6"/>
        <v>0</v>
      </c>
      <c r="N84" s="187">
        <f t="shared" si="7"/>
        <v>0</v>
      </c>
      <c r="P84" s="180">
        <v>74</v>
      </c>
      <c r="Q84" s="188">
        <f t="shared" si="11"/>
        <v>0</v>
      </c>
      <c r="R84" s="186">
        <f t="shared" si="8"/>
        <v>0</v>
      </c>
      <c r="S84" s="187">
        <f t="shared" si="9"/>
        <v>0</v>
      </c>
    </row>
    <row r="85" spans="11:19" x14ac:dyDescent="0.25">
      <c r="K85" s="180">
        <v>75</v>
      </c>
      <c r="L85" s="188">
        <f t="shared" si="10"/>
        <v>0</v>
      </c>
      <c r="M85" s="186">
        <f t="shared" si="6"/>
        <v>0</v>
      </c>
      <c r="N85" s="187">
        <f t="shared" si="7"/>
        <v>0</v>
      </c>
      <c r="P85" s="180">
        <v>75</v>
      </c>
      <c r="Q85" s="188">
        <f t="shared" si="11"/>
        <v>0</v>
      </c>
      <c r="R85" s="186">
        <f t="shared" si="8"/>
        <v>0</v>
      </c>
      <c r="S85" s="187">
        <f t="shared" si="9"/>
        <v>0</v>
      </c>
    </row>
    <row r="86" spans="11:19" x14ac:dyDescent="0.25">
      <c r="K86" s="180">
        <v>76</v>
      </c>
      <c r="L86" s="188">
        <f t="shared" si="10"/>
        <v>0</v>
      </c>
      <c r="M86" s="186">
        <f t="shared" si="6"/>
        <v>0</v>
      </c>
      <c r="N86" s="187">
        <f t="shared" si="7"/>
        <v>0</v>
      </c>
      <c r="P86" s="180">
        <v>76</v>
      </c>
      <c r="Q86" s="188">
        <f t="shared" si="11"/>
        <v>0</v>
      </c>
      <c r="R86" s="186">
        <f t="shared" si="8"/>
        <v>0</v>
      </c>
      <c r="S86" s="187">
        <f t="shared" si="9"/>
        <v>0</v>
      </c>
    </row>
    <row r="87" spans="11:19" x14ac:dyDescent="0.25">
      <c r="K87" s="180">
        <v>77</v>
      </c>
      <c r="L87" s="188">
        <f t="shared" si="10"/>
        <v>0</v>
      </c>
      <c r="M87" s="186">
        <f t="shared" si="6"/>
        <v>0</v>
      </c>
      <c r="N87" s="187">
        <f t="shared" si="7"/>
        <v>0</v>
      </c>
      <c r="P87" s="180">
        <v>77</v>
      </c>
      <c r="Q87" s="188">
        <f t="shared" si="11"/>
        <v>0</v>
      </c>
      <c r="R87" s="186">
        <f t="shared" si="8"/>
        <v>0</v>
      </c>
      <c r="S87" s="187">
        <f t="shared" si="9"/>
        <v>0</v>
      </c>
    </row>
    <row r="88" spans="11:19" x14ac:dyDescent="0.25">
      <c r="K88" s="180">
        <v>78</v>
      </c>
      <c r="L88" s="188">
        <f t="shared" si="10"/>
        <v>0</v>
      </c>
      <c r="M88" s="186">
        <f t="shared" si="6"/>
        <v>0</v>
      </c>
      <c r="N88" s="187">
        <f t="shared" si="7"/>
        <v>0</v>
      </c>
      <c r="P88" s="180">
        <v>78</v>
      </c>
      <c r="Q88" s="188">
        <f t="shared" si="11"/>
        <v>0</v>
      </c>
      <c r="R88" s="186">
        <f t="shared" si="8"/>
        <v>0</v>
      </c>
      <c r="S88" s="187">
        <f t="shared" si="9"/>
        <v>0</v>
      </c>
    </row>
    <row r="89" spans="11:19" x14ac:dyDescent="0.25">
      <c r="K89" s="180">
        <v>79</v>
      </c>
      <c r="L89" s="188">
        <f t="shared" si="10"/>
        <v>0</v>
      </c>
      <c r="M89" s="186">
        <f t="shared" si="6"/>
        <v>0</v>
      </c>
      <c r="N89" s="187">
        <f t="shared" si="7"/>
        <v>0</v>
      </c>
      <c r="P89" s="180">
        <v>79</v>
      </c>
      <c r="Q89" s="188">
        <f t="shared" si="11"/>
        <v>0</v>
      </c>
      <c r="R89" s="186">
        <f t="shared" si="8"/>
        <v>0</v>
      </c>
      <c r="S89" s="187">
        <f t="shared" si="9"/>
        <v>0</v>
      </c>
    </row>
    <row r="90" spans="11:19" x14ac:dyDescent="0.25">
      <c r="K90" s="180">
        <v>80</v>
      </c>
      <c r="L90" s="188">
        <f t="shared" si="10"/>
        <v>0</v>
      </c>
      <c r="M90" s="186">
        <f t="shared" si="6"/>
        <v>0</v>
      </c>
      <c r="N90" s="187">
        <f t="shared" si="7"/>
        <v>0</v>
      </c>
      <c r="P90" s="180">
        <v>80</v>
      </c>
      <c r="Q90" s="188">
        <f t="shared" si="11"/>
        <v>0</v>
      </c>
      <c r="R90" s="186">
        <f t="shared" si="8"/>
        <v>0</v>
      </c>
      <c r="S90" s="187">
        <f t="shared" si="9"/>
        <v>0</v>
      </c>
    </row>
    <row r="91" spans="11:19" x14ac:dyDescent="0.25">
      <c r="K91" s="180">
        <v>81</v>
      </c>
      <c r="L91" s="188">
        <f t="shared" si="10"/>
        <v>0</v>
      </c>
      <c r="M91" s="186">
        <f t="shared" si="6"/>
        <v>0</v>
      </c>
      <c r="N91" s="187">
        <f t="shared" si="7"/>
        <v>0</v>
      </c>
      <c r="P91" s="180">
        <v>81</v>
      </c>
      <c r="Q91" s="188">
        <f t="shared" si="11"/>
        <v>0</v>
      </c>
      <c r="R91" s="186">
        <f t="shared" si="8"/>
        <v>0</v>
      </c>
      <c r="S91" s="187">
        <f t="shared" si="9"/>
        <v>0</v>
      </c>
    </row>
    <row r="92" spans="11:19" x14ac:dyDescent="0.25">
      <c r="K92" s="180">
        <v>82</v>
      </c>
      <c r="L92" s="188">
        <f t="shared" si="10"/>
        <v>0</v>
      </c>
      <c r="M92" s="186">
        <f t="shared" si="6"/>
        <v>0</v>
      </c>
      <c r="N92" s="187">
        <f t="shared" si="7"/>
        <v>0</v>
      </c>
      <c r="P92" s="180">
        <v>82</v>
      </c>
      <c r="Q92" s="188">
        <f t="shared" si="11"/>
        <v>0</v>
      </c>
      <c r="R92" s="186">
        <f t="shared" si="8"/>
        <v>0</v>
      </c>
      <c r="S92" s="187">
        <f t="shared" si="9"/>
        <v>0</v>
      </c>
    </row>
    <row r="93" spans="11:19" x14ac:dyDescent="0.25">
      <c r="K93" s="180">
        <v>83</v>
      </c>
      <c r="L93" s="188">
        <f t="shared" si="10"/>
        <v>0</v>
      </c>
      <c r="M93" s="186">
        <f t="shared" si="6"/>
        <v>0</v>
      </c>
      <c r="N93" s="187">
        <f t="shared" si="7"/>
        <v>0</v>
      </c>
      <c r="P93" s="180">
        <v>83</v>
      </c>
      <c r="Q93" s="188">
        <f t="shared" si="11"/>
        <v>0</v>
      </c>
      <c r="R93" s="186">
        <f t="shared" si="8"/>
        <v>0</v>
      </c>
      <c r="S93" s="187">
        <f t="shared" si="9"/>
        <v>0</v>
      </c>
    </row>
    <row r="94" spans="11:19" x14ac:dyDescent="0.25">
      <c r="K94" s="180">
        <v>84</v>
      </c>
      <c r="L94" s="188">
        <f t="shared" si="10"/>
        <v>0</v>
      </c>
      <c r="M94" s="186">
        <f t="shared" si="6"/>
        <v>0</v>
      </c>
      <c r="N94" s="187">
        <f t="shared" si="7"/>
        <v>0</v>
      </c>
      <c r="P94" s="180">
        <v>84</v>
      </c>
      <c r="Q94" s="188">
        <f t="shared" si="11"/>
        <v>0</v>
      </c>
      <c r="R94" s="186">
        <f t="shared" si="8"/>
        <v>0</v>
      </c>
      <c r="S94" s="187">
        <f t="shared" si="9"/>
        <v>0</v>
      </c>
    </row>
    <row r="95" spans="11:19" x14ac:dyDescent="0.25">
      <c r="K95" s="180">
        <v>85</v>
      </c>
      <c r="L95" s="188">
        <f t="shared" si="10"/>
        <v>0</v>
      </c>
      <c r="M95" s="186">
        <f t="shared" si="6"/>
        <v>0</v>
      </c>
      <c r="N95" s="187">
        <f t="shared" si="7"/>
        <v>0</v>
      </c>
      <c r="P95" s="180">
        <v>85</v>
      </c>
      <c r="Q95" s="188">
        <f t="shared" si="11"/>
        <v>0</v>
      </c>
      <c r="R95" s="186">
        <f t="shared" si="8"/>
        <v>0</v>
      </c>
      <c r="S95" s="187">
        <f t="shared" si="9"/>
        <v>0</v>
      </c>
    </row>
    <row r="96" spans="11:19" x14ac:dyDescent="0.25">
      <c r="K96" s="180">
        <v>86</v>
      </c>
      <c r="L96" s="188">
        <f t="shared" si="10"/>
        <v>0</v>
      </c>
      <c r="M96" s="186">
        <f t="shared" si="6"/>
        <v>0</v>
      </c>
      <c r="N96" s="187">
        <f t="shared" si="7"/>
        <v>0</v>
      </c>
      <c r="P96" s="180">
        <v>86</v>
      </c>
      <c r="Q96" s="188">
        <f t="shared" si="11"/>
        <v>0</v>
      </c>
      <c r="R96" s="186">
        <f t="shared" si="8"/>
        <v>0</v>
      </c>
      <c r="S96" s="187">
        <f t="shared" si="9"/>
        <v>0</v>
      </c>
    </row>
    <row r="97" spans="11:19" x14ac:dyDescent="0.25">
      <c r="K97" s="180">
        <v>87</v>
      </c>
      <c r="L97" s="188">
        <f t="shared" si="10"/>
        <v>0</v>
      </c>
      <c r="M97" s="186">
        <f t="shared" si="6"/>
        <v>0</v>
      </c>
      <c r="N97" s="187">
        <f t="shared" si="7"/>
        <v>0</v>
      </c>
      <c r="P97" s="180">
        <v>87</v>
      </c>
      <c r="Q97" s="188">
        <f t="shared" si="11"/>
        <v>0</v>
      </c>
      <c r="R97" s="186">
        <f t="shared" si="8"/>
        <v>0</v>
      </c>
      <c r="S97" s="187">
        <f t="shared" si="9"/>
        <v>0</v>
      </c>
    </row>
    <row r="98" spans="11:19" x14ac:dyDescent="0.25">
      <c r="K98" s="180">
        <v>88</v>
      </c>
      <c r="L98" s="188">
        <f t="shared" si="10"/>
        <v>0</v>
      </c>
      <c r="M98" s="186">
        <f t="shared" si="6"/>
        <v>0</v>
      </c>
      <c r="N98" s="187">
        <f t="shared" si="7"/>
        <v>0</v>
      </c>
      <c r="P98" s="180">
        <v>88</v>
      </c>
      <c r="Q98" s="188">
        <f t="shared" si="11"/>
        <v>0</v>
      </c>
      <c r="R98" s="186">
        <f t="shared" si="8"/>
        <v>0</v>
      </c>
      <c r="S98" s="187">
        <f t="shared" si="9"/>
        <v>0</v>
      </c>
    </row>
    <row r="99" spans="11:19" x14ac:dyDescent="0.25">
      <c r="K99" s="180">
        <v>89</v>
      </c>
      <c r="L99" s="188">
        <f t="shared" si="10"/>
        <v>0</v>
      </c>
      <c r="M99" s="186">
        <f t="shared" si="6"/>
        <v>0</v>
      </c>
      <c r="N99" s="187">
        <f t="shared" si="7"/>
        <v>0</v>
      </c>
      <c r="P99" s="180">
        <v>89</v>
      </c>
      <c r="Q99" s="188">
        <f t="shared" si="11"/>
        <v>0</v>
      </c>
      <c r="R99" s="186">
        <f t="shared" si="8"/>
        <v>0</v>
      </c>
      <c r="S99" s="187">
        <f t="shared" si="9"/>
        <v>0</v>
      </c>
    </row>
    <row r="100" spans="11:19" x14ac:dyDescent="0.25">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5">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5">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5">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5">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5">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5">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5">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5">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5">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5">
      <c r="K110" s="180">
        <v>100</v>
      </c>
      <c r="L110" s="188">
        <f t="shared" si="10"/>
        <v>0</v>
      </c>
      <c r="M110" s="186">
        <f t="shared" si="6"/>
        <v>0</v>
      </c>
      <c r="N110" s="187">
        <f t="shared" si="7"/>
        <v>0</v>
      </c>
      <c r="P110" s="180">
        <v>100</v>
      </c>
      <c r="Q110" s="188">
        <f t="shared" si="11"/>
        <v>0</v>
      </c>
      <c r="R110" s="186">
        <f t="shared" si="8"/>
        <v>0</v>
      </c>
      <c r="S110" s="187">
        <f t="shared" si="9"/>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489</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2">_xlfn.ANCHORARRAY('Int VA Calcs'!Z8)</f>
        <v>Pole</v>
      </c>
      <c r="D8" s="61" t="str" cm="1">
        <f t="array" ref="D8:D12">_xlfn.ANCHORARRAY('Int VA Calcs'!AA8)</f>
        <v>Class 5</v>
      </c>
      <c r="E8" s="116" cm="1">
        <f t="array" ref="E8:E12">_xlfn.ANCHORARRAY(F8)+_xlfn.BYROW(_xlfn.ANCHORARRAY(G8):_xlfn.ANCHORARRAY(CC8),_xlfn.LAMBDA(_xlpm.array,NPV(('7. Project Characteristics'!$G$18-'7. Project Characteristics'!$G$17),_xlpm.array)))</f>
        <v>0</v>
      </c>
      <c r="F8" s="69" cm="1">
        <f t="array" ref="F8:F12">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2">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2">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2">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2">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2">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2">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2">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2">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2">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2">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2">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2">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2">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2">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2">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2">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2">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2">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2">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2">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2">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2">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2">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2">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2">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2">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2">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2">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2">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2">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2">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2">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2">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2">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2">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2">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2">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2">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2">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2">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2">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2">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2">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2">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2">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2">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2">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2">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2">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2">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2">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2">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2">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2">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2">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2">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2">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2">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2">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2">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2">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2">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2">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2">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2">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2">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2">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2">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2">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2">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2">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2">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2">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2">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2">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-394603.6310719375</v>
      </c>
      <c r="F9" s="69">
        <v>0</v>
      </c>
      <c r="G9" s="69">
        <v>0</v>
      </c>
      <c r="H9" s="69">
        <v>0</v>
      </c>
      <c r="I9" s="69">
        <v>0</v>
      </c>
      <c r="J9" s="69">
        <v>0</v>
      </c>
      <c r="K9" s="69">
        <v>0</v>
      </c>
      <c r="L9" s="69">
        <v>0</v>
      </c>
      <c r="M9" s="69">
        <v>0</v>
      </c>
      <c r="N9" s="69">
        <v>0</v>
      </c>
      <c r="O9" s="69">
        <v>0</v>
      </c>
      <c r="P9" s="69">
        <v>-39821.870041345312</v>
      </c>
      <c r="Q9" s="69">
        <v>-39821.870041345312</v>
      </c>
      <c r="R9" s="69">
        <v>-39821.870041345312</v>
      </c>
      <c r="S9" s="69">
        <v>-39821.870041345312</v>
      </c>
      <c r="T9" s="69">
        <v>-39821.870041345312</v>
      </c>
      <c r="U9" s="69">
        <v>-39821.870041345312</v>
      </c>
      <c r="V9" s="69">
        <v>-39821.870041345312</v>
      </c>
      <c r="W9" s="69">
        <v>-39821.870041345312</v>
      </c>
      <c r="X9" s="69">
        <v>-39821.870041345312</v>
      </c>
      <c r="Y9" s="69">
        <v>-39821.870041345312</v>
      </c>
      <c r="Z9" s="69">
        <v>-39821.870041345312</v>
      </c>
      <c r="AA9" s="69">
        <v>-39821.870041345312</v>
      </c>
      <c r="AB9" s="69">
        <v>-39821.870041345312</v>
      </c>
      <c r="AC9" s="69">
        <v>-39821.870041345312</v>
      </c>
      <c r="AD9" s="69">
        <v>-39821.870041345312</v>
      </c>
      <c r="AE9" s="69">
        <v>-39821.870041345312</v>
      </c>
      <c r="AF9" s="69">
        <v>-39821.870041345312</v>
      </c>
      <c r="AG9" s="69">
        <v>-39821.870041345312</v>
      </c>
      <c r="AH9" s="69">
        <v>-39821.870041345312</v>
      </c>
      <c r="AI9" s="69">
        <v>-39821.870041345312</v>
      </c>
      <c r="AJ9" s="69">
        <v>-39821.870041345312</v>
      </c>
      <c r="AK9" s="69">
        <v>-39821.870041345312</v>
      </c>
      <c r="AL9" s="69">
        <v>-39821.870041345312</v>
      </c>
      <c r="AM9" s="69">
        <v>-39821.870041345312</v>
      </c>
      <c r="AN9" s="69">
        <v>-39821.870041345312</v>
      </c>
      <c r="AO9" s="69">
        <v>-39821.870041345312</v>
      </c>
      <c r="AP9" s="69">
        <v>-39821.870041345312</v>
      </c>
      <c r="AQ9" s="69">
        <v>-39821.870041345312</v>
      </c>
      <c r="AR9" s="69">
        <v>-39821.870041345312</v>
      </c>
      <c r="AS9" s="69">
        <v>-39821.870041345312</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t="str">
        <v>Underground Cable</v>
      </c>
      <c r="D12" s="61" t="str">
        <v>Aluminum: XLPE</v>
      </c>
      <c r="E12" s="116">
        <v>0</v>
      </c>
      <c r="F12" s="69">
        <v>0</v>
      </c>
      <c r="G12" s="69">
        <v>0</v>
      </c>
      <c r="H12" s="69">
        <v>0</v>
      </c>
      <c r="I12" s="69">
        <v>0</v>
      </c>
      <c r="J12" s="69">
        <v>0</v>
      </c>
      <c r="K12" s="69">
        <v>0</v>
      </c>
      <c r="L12" s="69">
        <v>0</v>
      </c>
      <c r="M12" s="69">
        <v>0</v>
      </c>
      <c r="N12" s="69">
        <v>0</v>
      </c>
      <c r="O12" s="69">
        <v>0</v>
      </c>
      <c r="P12" s="69">
        <v>0</v>
      </c>
      <c r="Q12" s="69">
        <v>0</v>
      </c>
      <c r="R12" s="69">
        <v>0</v>
      </c>
      <c r="S12" s="69">
        <v>0</v>
      </c>
      <c r="T12" s="69">
        <v>0</v>
      </c>
      <c r="U12" s="69">
        <v>0</v>
      </c>
      <c r="V12" s="69">
        <v>0</v>
      </c>
      <c r="W12" s="69">
        <v>0</v>
      </c>
      <c r="X12" s="69">
        <v>0</v>
      </c>
      <c r="Y12" s="69">
        <v>0</v>
      </c>
      <c r="Z12" s="69">
        <v>0</v>
      </c>
      <c r="AA12" s="69">
        <v>0</v>
      </c>
      <c r="AB12" s="69">
        <v>0</v>
      </c>
      <c r="AC12" s="69">
        <v>0</v>
      </c>
      <c r="AD12" s="69">
        <v>0</v>
      </c>
      <c r="AE12" s="69">
        <v>0</v>
      </c>
      <c r="AF12" s="69">
        <v>0</v>
      </c>
      <c r="AG12" s="69">
        <v>0</v>
      </c>
      <c r="AH12" s="69">
        <v>0</v>
      </c>
      <c r="AI12" s="69">
        <v>0</v>
      </c>
      <c r="AJ12" s="69">
        <v>0</v>
      </c>
      <c r="AK12" s="69">
        <v>0</v>
      </c>
      <c r="AL12" s="69">
        <v>0</v>
      </c>
      <c r="AM12" s="69">
        <v>0</v>
      </c>
      <c r="AN12" s="69">
        <v>0</v>
      </c>
      <c r="AO12" s="69">
        <v>0</v>
      </c>
      <c r="AP12" s="69">
        <v>0</v>
      </c>
      <c r="AQ12" s="69">
        <v>0</v>
      </c>
      <c r="AR12" s="69">
        <v>0</v>
      </c>
      <c r="AS12" s="69">
        <v>0</v>
      </c>
      <c r="AT12" s="69">
        <v>0</v>
      </c>
      <c r="AU12" s="69">
        <v>0</v>
      </c>
      <c r="AV12" s="69">
        <v>0</v>
      </c>
      <c r="AW12" s="69">
        <v>0</v>
      </c>
      <c r="AX12" s="69">
        <v>0</v>
      </c>
      <c r="AY12" s="69">
        <v>0</v>
      </c>
      <c r="AZ12" s="69">
        <v>0</v>
      </c>
      <c r="BA12" s="69">
        <v>0</v>
      </c>
      <c r="BB12" s="69">
        <v>0</v>
      </c>
      <c r="BC12" s="69">
        <v>0</v>
      </c>
      <c r="BD12" s="69">
        <v>0</v>
      </c>
      <c r="BE12" s="69">
        <v>0</v>
      </c>
      <c r="BF12" s="69">
        <v>0</v>
      </c>
      <c r="BG12" s="69">
        <v>0</v>
      </c>
      <c r="BH12" s="69">
        <v>0</v>
      </c>
      <c r="BI12" s="69">
        <v>0</v>
      </c>
      <c r="BJ12" s="69">
        <v>0</v>
      </c>
      <c r="BK12" s="69">
        <v>0</v>
      </c>
      <c r="BL12" s="69">
        <v>0</v>
      </c>
      <c r="BM12" s="69">
        <v>0</v>
      </c>
      <c r="BN12" s="69">
        <v>0</v>
      </c>
      <c r="BO12" s="69">
        <v>0</v>
      </c>
      <c r="BP12" s="69">
        <v>0</v>
      </c>
      <c r="BQ12" s="69">
        <v>0</v>
      </c>
      <c r="BR12" s="69">
        <v>0</v>
      </c>
      <c r="BS12" s="69">
        <v>0</v>
      </c>
      <c r="BT12" s="69">
        <v>0</v>
      </c>
      <c r="BU12" s="69">
        <v>0</v>
      </c>
      <c r="BV12" s="69">
        <v>0</v>
      </c>
      <c r="BW12" s="69">
        <v>0</v>
      </c>
      <c r="BX12" s="69">
        <v>0</v>
      </c>
      <c r="BY12" s="69">
        <v>0</v>
      </c>
      <c r="BZ12" s="69">
        <v>0</v>
      </c>
      <c r="CA12" s="69">
        <v>0</v>
      </c>
      <c r="CB12" s="69">
        <v>0</v>
      </c>
      <c r="CC12" s="69">
        <v>0</v>
      </c>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2">_xlfn.ANCHORARRAY('Int VA Calcs'!Z8)</f>
        <v>Pole</v>
      </c>
      <c r="D8" s="61" t="str" cm="1">
        <f t="array" ref="D8:D12">_xlfn.ANCHORARRAY('Int VA Calcs'!AA8)</f>
        <v>Class 5</v>
      </c>
      <c r="E8" s="67" cm="1">
        <f t="array" ref="E8:E12">_xlfn.XLOOKUP(_xlfn.ANCHORARRAY($C$8)&amp;_xlfn.ANCHORARRAY($D$8),_xlfn.ANCHORARRAY('Int VA Calcs'!$Z$8)&amp;_xlfn.ANCHORARRAY('Int VA Calcs'!$AA$8),_xlfn.ANCHORARRAY('Int VA Calcs'!AB8))</f>
        <v>0.1160679741016739</v>
      </c>
      <c r="F8" s="68" cm="1">
        <f t="array" ref="F8:F12">_xlfn.ANCHORARRAY(E8)+(_xlfn.ANCHORARRAY(G8)-_xlfn.ANCHORARRAY($E8))*(1/2)</f>
        <v>0.11633179330366536</v>
      </c>
      <c r="G8" s="67" cm="1">
        <f t="array" ref="G8:G12">_xlfn.XLOOKUP(_xlfn.ANCHORARRAY($C$8)&amp;_xlfn.ANCHORARRAY($D$8),_xlfn.ANCHORARRAY('Int VA Calcs'!$Z$8)&amp;_xlfn.ANCHORARRAY('Int VA Calcs'!$AA$8),_xlfn.ANCHORARRAY('Int VA Calcs'!AC8))</f>
        <v>0.11659561250565681</v>
      </c>
      <c r="H8" s="68" cm="1">
        <f t="array" ref="H8:H12">_xlfn.ANCHORARRAY(G8)+(_xlfn.ANCHORARRAY($L8)-_xlfn.ANCHORARRAY($G8))*(1/5)</f>
        <v>0.11670117331749262</v>
      </c>
      <c r="I8" s="68" cm="1">
        <f t="array" ref="I8:I12">_xlfn.ANCHORARRAY(H8)+(_xlfn.ANCHORARRAY($L8)-_xlfn.ANCHORARRAY($G8))*(1/5)</f>
        <v>0.11680673412932843</v>
      </c>
      <c r="J8" s="68" cm="1">
        <f t="array" ref="J8:J12">_xlfn.ANCHORARRAY(I8)+(_xlfn.ANCHORARRAY($L8)-_xlfn.ANCHORARRAY($G8))*(1/5)</f>
        <v>0.11691229494116424</v>
      </c>
      <c r="K8" s="68" cm="1">
        <f t="array" ref="K8:K12">_xlfn.ANCHORARRAY(J8)+(_xlfn.ANCHORARRAY($L8)-_xlfn.ANCHORARRAY($G8))*(1/5)</f>
        <v>0.11701785575300006</v>
      </c>
      <c r="L8" s="67" cm="1">
        <f t="array" ref="L8:L12">_xlfn.XLOOKUP(_xlfn.ANCHORARRAY($C$8)&amp;_xlfn.ANCHORARRAY($D$8),_xlfn.ANCHORARRAY('Int VA Calcs'!$Z$8)&amp;_xlfn.ANCHORARRAY('Int VA Calcs'!$AA$8),_xlfn.ANCHORARRAY('Int VA Calcs'!AD8))</f>
        <v>0.11712341656483587</v>
      </c>
      <c r="M8" s="68" cm="1">
        <f t="array" ref="M8:M12">_xlfn.ANCHORARRAY(L8)+(_xlfn.ANCHORARRAY($Q8)-_xlfn.ANCHORARRAY($L8))*(1/5)</f>
        <v>0.11722900944611626</v>
      </c>
      <c r="N8" s="68" cm="1">
        <f t="array" ref="N8:N12">_xlfn.ANCHORARRAY(M8)+(_xlfn.ANCHORARRAY($Q8)-_xlfn.ANCHORARRAY($L8))*(1/5)</f>
        <v>0.11733460232739666</v>
      </c>
      <c r="O8" s="68" cm="1">
        <f t="array" ref="O8:O12">_xlfn.ANCHORARRAY(N8)+(_xlfn.ANCHORARRAY($Q8)-_xlfn.ANCHORARRAY($L8))*(1/5)</f>
        <v>0.11744019520867706</v>
      </c>
      <c r="P8" s="68" cm="1">
        <f t="array" ref="P8:P12">_xlfn.ANCHORARRAY(O8)+(_xlfn.ANCHORARRAY($Q8)-_xlfn.ANCHORARRAY($L8))*(1/5)</f>
        <v>0.11754578808995746</v>
      </c>
      <c r="Q8" s="67" cm="1">
        <f t="array" ref="Q8:Q12">_xlfn.XLOOKUP(_xlfn.ANCHORARRAY($C$8)&amp;_xlfn.ANCHORARRAY($D$8),_xlfn.ANCHORARRAY('Int VA Calcs'!$Z$8)&amp;_xlfn.ANCHORARRAY('Int VA Calcs'!$AA$8),_xlfn.ANCHORARRAY('Int VA Calcs'!AE8))</f>
        <v>0.11765138097123787</v>
      </c>
      <c r="R8" s="68" cm="1">
        <f t="array" ref="R8:R12">_xlfn.ANCHORARRAY(Q8)+(_xlfn.ANCHORARRAY($V8)-_xlfn.ANCHORARRAY($Q8))*(1/5)</f>
        <v>0.11768438515657299</v>
      </c>
      <c r="S8" s="68" cm="1">
        <f t="array" ref="S8:S12">_xlfn.ANCHORARRAY(R8)+(_xlfn.ANCHORARRAY($V8)-_xlfn.ANCHORARRAY($Q8))*(1/5)</f>
        <v>0.11771738934190812</v>
      </c>
      <c r="T8" s="68" cm="1">
        <f t="array" ref="T8:T12">_xlfn.ANCHORARRAY(S8)+(_xlfn.ANCHORARRAY($V8)-_xlfn.ANCHORARRAY($Q8))*(1/5)</f>
        <v>0.11775039352724324</v>
      </c>
      <c r="U8" s="68" cm="1">
        <f t="array" ref="U8:U12">_xlfn.ANCHORARRAY(T8)+(_xlfn.ANCHORARRAY($V8)-_xlfn.ANCHORARRAY($Q8))*(1/5)</f>
        <v>0.11778339771257837</v>
      </c>
      <c r="V8" s="67" cm="1">
        <f t="array" ref="V8:V12">_xlfn.XLOOKUP(_xlfn.ANCHORARRAY($C$8)&amp;_xlfn.ANCHORARRAY($D$8),_xlfn.ANCHORARRAY('Int VA Calcs'!$Z$8)&amp;_xlfn.ANCHORARRAY('Int VA Calcs'!$AA$8),_xlfn.ANCHORARRAY('Int VA Calcs'!AF8))</f>
        <v>0.11781640189791351</v>
      </c>
      <c r="W8" s="68" cm="1">
        <f t="array" ref="W8:W12">_xlfn.ANCHORARRAY(V8)+(_xlfn.ANCHORARRAY($AA8)-_xlfn.ANCHORARRAY($V8))*(1/5)</f>
        <v>0.117849409080049</v>
      </c>
      <c r="X8" s="68" cm="1">
        <f t="array" ref="X8:X12">_xlfn.ANCHORARRAY(W8)+(_xlfn.ANCHORARRAY($AA8)-_xlfn.ANCHORARRAY($V8))*(1/5)</f>
        <v>0.11788241626218449</v>
      </c>
      <c r="Y8" s="68" cm="1">
        <f t="array" ref="Y8:Y12">_xlfn.ANCHORARRAY(X8)+(_xlfn.ANCHORARRAY($AA8)-_xlfn.ANCHORARRAY($V8))*(1/5)</f>
        <v>0.11791542344431998</v>
      </c>
      <c r="Z8" s="68" cm="1">
        <f t="array" ref="Z8:Z12">_xlfn.ANCHORARRAY(Y8)+(_xlfn.ANCHORARRAY($AA8)-_xlfn.ANCHORARRAY($V8))*(1/5)</f>
        <v>0.11794843062645546</v>
      </c>
      <c r="AA8" s="67" cm="1">
        <f t="array" ref="AA8:AA12">_xlfn.XLOOKUP(_xlfn.ANCHORARRAY($C$8)&amp;_xlfn.ANCHORARRAY($D$8),_xlfn.ANCHORARRAY('Int VA Calcs'!$Z$8)&amp;_xlfn.ANCHORARRAY('Int VA Calcs'!$AA$8),_xlfn.ANCHORARRAY('Int VA Calcs'!AG8))</f>
        <v>0.11798143780859094</v>
      </c>
      <c r="AB8" s="68" cm="1">
        <f t="array" ref="AB8:AB12">_xlfn.ANCHORARRAY(AA8)+(_xlfn.ANCHORARRAY($AF8)-_xlfn.ANCHORARRAY($AA8))*(1/5)</f>
        <v>0.11813661075345339</v>
      </c>
      <c r="AC8" s="68" cm="1">
        <f t="array" ref="AC8:AC12">_xlfn.ANCHORARRAY(AB8)+(_xlfn.ANCHORARRAY($AF8)-_xlfn.ANCHORARRAY($AA8))*(1/5)</f>
        <v>0.11829178369831583</v>
      </c>
      <c r="AD8" s="68" cm="1">
        <f t="array" ref="AD8:AD12">_xlfn.ANCHORARRAY(AC8)+(_xlfn.ANCHORARRAY($AF8)-_xlfn.ANCHORARRAY($AA8))*(1/5)</f>
        <v>0.11844695664317828</v>
      </c>
      <c r="AE8" s="68" cm="1">
        <f t="array" ref="AE8:AE12">_xlfn.ANCHORARRAY(AD8)+(_xlfn.ANCHORARRAY($AF8)-_xlfn.ANCHORARRAY($AA8))*(1/5)</f>
        <v>0.11860212958804073</v>
      </c>
      <c r="AF8" s="67" cm="1">
        <f t="array" ref="AF8:AF12">_xlfn.XLOOKUP(_xlfn.ANCHORARRAY($C$8)&amp;_xlfn.ANCHORARRAY($D$8),_xlfn.ANCHORARRAY('Int VA Calcs'!$Z$8)&amp;_xlfn.ANCHORARRAY('Int VA Calcs'!$AA$8),_xlfn.ANCHORARRAY('Int VA Calcs'!AH8))</f>
        <v>0.1187573025329032</v>
      </c>
      <c r="AG8" s="68" cm="1">
        <f t="array" ref="AG8:AG12">_xlfn.ANCHORARRAY(AF8)+(_xlfn.ANCHORARRAY($AK8)-_xlfn.ANCHORARRAY($AF8))*(1/5)</f>
        <v>0.11887950387943694</v>
      </c>
      <c r="AH8" s="68" cm="1">
        <f t="array" ref="AH8:AH12">_xlfn.ANCHORARRAY(AG8)+(_xlfn.ANCHORARRAY($AK8)-_xlfn.ANCHORARRAY($AF8))*(1/5)</f>
        <v>0.11900170522597067</v>
      </c>
      <c r="AI8" s="68" cm="1">
        <f t="array" ref="AI8:AI12">_xlfn.ANCHORARRAY(AH8)+(_xlfn.ANCHORARRAY($AK8)-_xlfn.ANCHORARRAY($AF8))*(1/5)</f>
        <v>0.11912390657250441</v>
      </c>
      <c r="AJ8" s="68" cm="1">
        <f t="array" ref="AJ8:AJ12">_xlfn.ANCHORARRAY(AI8)+(_xlfn.ANCHORARRAY($AK8)-_xlfn.ANCHORARRAY($AF8))*(1/5)</f>
        <v>0.11924610791903814</v>
      </c>
      <c r="AK8" s="123" cm="1">
        <f t="array" ref="AK8:AK12">_xlfn.XLOOKUP(_xlfn.ANCHORARRAY($C$8)&amp;_xlfn.ANCHORARRAY($D$8),_xlfn.ANCHORARRAY('Int VA Calcs'!$Z$8)&amp;_xlfn.ANCHORARRAY('Int VA Calcs'!$AA$8),_xlfn.ANCHORARRAY('Int VA Calcs'!AI8))</f>
        <v>0.11936830926557188</v>
      </c>
      <c r="AL8" s="68" cm="1">
        <f t="array" ref="AL8:AL12">_xlfn.ANCHORARRAY(AK8)+(_xlfn.ANCHORARRAY($AP8)-_xlfn.ANCHORARRAY($AK8))*(1/5)</f>
        <v>0.11966901248299762</v>
      </c>
      <c r="AM8" s="68" cm="1">
        <f t="array" ref="AM8:AM12">_xlfn.ANCHORARRAY(AL8)+(_xlfn.ANCHORARRAY($AP8)-_xlfn.ANCHORARRAY($AK8))*(1/5)</f>
        <v>0.11996971570042336</v>
      </c>
      <c r="AN8" s="68" cm="1">
        <f t="array" ref="AN8:AN12">_xlfn.ANCHORARRAY(AM8)+(_xlfn.ANCHORARRAY($AP8)-_xlfn.ANCHORARRAY($AK8))*(1/5)</f>
        <v>0.12027041891784911</v>
      </c>
      <c r="AO8" s="68" cm="1">
        <f t="array" ref="AO8:AO12">_xlfn.ANCHORARRAY(AN8)+(_xlfn.ANCHORARRAY($AP8)-_xlfn.ANCHORARRAY($AK8))*(1/5)</f>
        <v>0.12057112213527485</v>
      </c>
      <c r="AP8" s="123" cm="1">
        <f t="array" ref="AP8:AP12">_xlfn.XLOOKUP(_xlfn.ANCHORARRAY($C$8)&amp;_xlfn.ANCHORARRAY($D$8),_xlfn.ANCHORARRAY('Int VA Calcs'!$Z$8)&amp;_xlfn.ANCHORARRAY('Int VA Calcs'!$AA$8),_xlfn.ANCHORARRAY('Int VA Calcs'!AJ8))</f>
        <v>0.12087182535270059</v>
      </c>
      <c r="AQ8" s="68" cm="1">
        <f t="array" ref="AQ8:AQ12">_xlfn.ANCHORARRAY(AP8)+(_xlfn.ANCHORARRAY($AU8)-_xlfn.ANCHORARRAY($AP8))*(1/5)</f>
        <v>0.12105036077245113</v>
      </c>
      <c r="AR8" s="68" cm="1">
        <f t="array" ref="AR8:AR12">_xlfn.ANCHORARRAY(AQ8)+(_xlfn.ANCHORARRAY($AU8)-_xlfn.ANCHORARRAY($AP8))*(1/5)</f>
        <v>0.12122889619220166</v>
      </c>
      <c r="AS8" s="68" cm="1">
        <f t="array" ref="AS8:AS12">_xlfn.ANCHORARRAY(AR8)+(_xlfn.ANCHORARRAY($AU8)-_xlfn.ANCHORARRAY($AP8))*(1/5)</f>
        <v>0.12140743161195219</v>
      </c>
      <c r="AT8" s="68" cm="1">
        <f t="array" ref="AT8:AT12">_xlfn.ANCHORARRAY(AS8)+(_xlfn.ANCHORARRAY($AU8)-_xlfn.ANCHORARRAY($AP8))*(1/5)</f>
        <v>0.12158596703170273</v>
      </c>
      <c r="AU8" s="123" cm="1">
        <f t="array" ref="AU8:AU12">_xlfn.XLOOKUP(_xlfn.ANCHORARRAY($C$8)&amp;_xlfn.ANCHORARRAY($D$8),_xlfn.ANCHORARRAY('Int VA Calcs'!$Z$8)&amp;_xlfn.ANCHORARRAY('Int VA Calcs'!$AA$8),_xlfn.ANCHORARRAY('Int VA Calcs'!AK8))</f>
        <v>0.12176450245145327</v>
      </c>
      <c r="AV8" s="68" cm="1">
        <f t="array" ref="AV8:AV12">_xlfn.ANCHORARRAY(AU8)+(_xlfn.ANCHORARRAY($AZ8)-_xlfn.ANCHORARRAY($AU8))*(1/5)</f>
        <v>0.12210025699459789</v>
      </c>
      <c r="AW8" s="68" cm="1">
        <f t="array" ref="AW8:AW12">_xlfn.ANCHORARRAY(AV8)+(_xlfn.ANCHORARRAY($AZ8)-_xlfn.ANCHORARRAY($AU8))*(1/5)</f>
        <v>0.12243601153774251</v>
      </c>
      <c r="AX8" s="68" cm="1">
        <f t="array" ref="AX8:AX12">_xlfn.ANCHORARRAY(AW8)+(_xlfn.ANCHORARRAY($AZ8)-_xlfn.ANCHORARRAY($AU8))*(1/5)</f>
        <v>0.12277176608088713</v>
      </c>
      <c r="AY8" s="68" cm="1">
        <f t="array" ref="AY8:AY12">_xlfn.ANCHORARRAY(AX8)+(_xlfn.ANCHORARRAY($AZ8)-_xlfn.ANCHORARRAY($AU8))*(1/5)</f>
        <v>0.12310752062403175</v>
      </c>
      <c r="AZ8" s="123" cm="1">
        <f t="array" ref="AZ8:AZ12">_xlfn.XLOOKUP(_xlfn.ANCHORARRAY($C$8)&amp;_xlfn.ANCHORARRAY($D$8),_xlfn.ANCHORARRAY('Int VA Calcs'!$Z$8)&amp;_xlfn.ANCHORARRAY('Int VA Calcs'!$AA$8),_xlfn.ANCHORARRAY('Int VA Calcs'!AL8))</f>
        <v>0.12344327516717638</v>
      </c>
      <c r="BA8" s="68" cm="1">
        <f t="array" ref="BA8:BA12">_xlfn.ANCHORARRAY(AZ8)+(_xlfn.ANCHORARRAY($BE8)-_xlfn.ANCHORARRAY($AZ8))*(1/5)</f>
        <v>0.12360047257467496</v>
      </c>
      <c r="BB8" s="68" cm="1">
        <f t="array" ref="BB8:BB12">_xlfn.ANCHORARRAY(BA8)+(_xlfn.ANCHORARRAY($BE8)-_xlfn.ANCHORARRAY($AZ8))*(1/5)</f>
        <v>0.12375766998217355</v>
      </c>
      <c r="BC8" s="68" cm="1">
        <f t="array" ref="BC8:BC12">_xlfn.ANCHORARRAY(BB8)+(_xlfn.ANCHORARRAY($BE8)-_xlfn.ANCHORARRAY($AZ8))*(1/5)</f>
        <v>0.12391486738967214</v>
      </c>
      <c r="BD8" s="68" cm="1">
        <f t="array" ref="BD8:BD12">_xlfn.ANCHORARRAY(BC8)+(_xlfn.ANCHORARRAY($BE8)-_xlfn.ANCHORARRAY($AZ8))*(1/5)</f>
        <v>0.12407206479717073</v>
      </c>
      <c r="BE8" s="123" cm="1">
        <f t="array" ref="BE8:BE12">_xlfn.XLOOKUP(_xlfn.ANCHORARRAY($C$8)&amp;_xlfn.ANCHORARRAY($D$8),_xlfn.ANCHORARRAY('Int VA Calcs'!$Z$8)&amp;_xlfn.ANCHORARRAY('Int VA Calcs'!$AA$8),_xlfn.ANCHORARRAY('Int VA Calcs'!AM8))</f>
        <v>0.12422926220466929</v>
      </c>
      <c r="BF8" s="68" cm="1">
        <f t="array" ref="BF8:BF12">_xlfn.ANCHORARRAY(BE8)+(_xlfn.ANCHORARRAY($BJ8)-_xlfn.ANCHORARRAY($BE8))*(1/5)</f>
        <v>0.12438650045871472</v>
      </c>
      <c r="BG8" s="68" cm="1">
        <f t="array" ref="BG8:BG12">_xlfn.ANCHORARRAY(BF8)+(_xlfn.ANCHORARRAY($BJ8)-_xlfn.ANCHORARRAY($BE8))*(1/5)</f>
        <v>0.12454373871276014</v>
      </c>
      <c r="BH8" s="68" cm="1">
        <f t="array" ref="BH8:BH12">_xlfn.ANCHORARRAY(BG8)+(_xlfn.ANCHORARRAY($BJ8)-_xlfn.ANCHORARRAY($BE8))*(1/5)</f>
        <v>0.12470097696680557</v>
      </c>
      <c r="BI8" s="68" cm="1">
        <f t="array" ref="BI8:BI12">_xlfn.ANCHORARRAY(BH8)+(_xlfn.ANCHORARRAY($BJ8)-_xlfn.ANCHORARRAY($BE8))*(1/5)</f>
        <v>0.124858215220851</v>
      </c>
      <c r="BJ8" s="123" cm="1">
        <f t="array" ref="BJ8:BJ12">_xlfn.XLOOKUP(_xlfn.ANCHORARRAY($C$8)&amp;_xlfn.ANCHORARRAY($D$8),_xlfn.ANCHORARRAY('Int VA Calcs'!$Z$8)&amp;_xlfn.ANCHORARRAY('Int VA Calcs'!$AA$8),_xlfn.ANCHORARRAY('Int VA Calcs'!AN8))</f>
        <v>0.1250154534748964</v>
      </c>
      <c r="BK8" s="68" cm="1">
        <f t="array" ref="BK8:BK12">_xlfn.ANCHORARRAY(BJ8)+(_xlfn.ANCHORARRAY($BO8)-_xlfn.ANCHORARRAY($BJ8))*(1/5)</f>
        <v>0.12522405874640422</v>
      </c>
      <c r="BL8" s="68" cm="1">
        <f t="array" ref="BL8:BL12">_xlfn.ANCHORARRAY(BK8)+(_xlfn.ANCHORARRAY($BO8)-_xlfn.ANCHORARRAY($BJ8))*(1/5)</f>
        <v>0.12543266401791203</v>
      </c>
      <c r="BM8" s="68" cm="1">
        <f t="array" ref="BM8:BM12">_xlfn.ANCHORARRAY(BL8)+(_xlfn.ANCHORARRAY($BO8)-_xlfn.ANCHORARRAY($BJ8))*(1/5)</f>
        <v>0.12564126928941985</v>
      </c>
      <c r="BN8" s="68" cm="1">
        <f t="array" ref="BN8:BN12">_xlfn.ANCHORARRAY(BM8)+(_xlfn.ANCHORARRAY($BO8)-_xlfn.ANCHORARRAY($BJ8))*(1/5)</f>
        <v>0.12584987456092767</v>
      </c>
      <c r="BO8" s="123" cm="1">
        <f t="array" ref="BO8:BO12">_xlfn.XLOOKUP(_xlfn.ANCHORARRAY($C$8)&amp;_xlfn.ANCHORARRAY($D$8),_xlfn.ANCHORARRAY('Int VA Calcs'!$Z$8)&amp;_xlfn.ANCHORARRAY('Int VA Calcs'!$AA$8),_xlfn.ANCHORARRAY('Int VA Calcs'!AO8))</f>
        <v>0.12605847983243551</v>
      </c>
      <c r="BP8" s="68" cm="1">
        <f t="array" ref="BP8:BP12">_xlfn.ANCHORARRAY(BO8)+(_xlfn.ANCHORARRAY($BT8)-_xlfn.ANCHORARRAY($BO8))*(1/5)</f>
        <v>0.12626714431121452</v>
      </c>
      <c r="BQ8" s="68" cm="1">
        <f t="array" ref="BQ8:BQ12">_xlfn.ANCHORARRAY(BP8)+(_xlfn.ANCHORARRAY($BT8)-_xlfn.ANCHORARRAY($BO8))*(1/5)</f>
        <v>0.12647580878999354</v>
      </c>
      <c r="BR8" s="68" cm="1">
        <f t="array" ref="BR8:BR12">_xlfn.ANCHORARRAY(BQ8)+(_xlfn.ANCHORARRAY($BT8)-_xlfn.ANCHORARRAY($BO8))*(1/5)</f>
        <v>0.12668447326877255</v>
      </c>
      <c r="BS8" s="68" cm="1">
        <f t="array" ref="BS8:BS12">_xlfn.ANCHORARRAY(BR8)+(_xlfn.ANCHORARRAY($BT8)-_xlfn.ANCHORARRAY($BO8))*(1/5)</f>
        <v>0.12689313774755157</v>
      </c>
      <c r="BT8" s="123" cm="1">
        <f t="array" ref="BT8:BT12">_xlfn.XLOOKUP(_xlfn.ANCHORARRAY($C$8)&amp;_xlfn.ANCHORARRAY($D$8),_xlfn.ANCHORARRAY('Int VA Calcs'!$Z$8)&amp;_xlfn.ANCHORARRAY('Int VA Calcs'!$AA$8),_xlfn.ANCHORARRAY('Int VA Calcs'!AP8))</f>
        <v>0.12710180222633055</v>
      </c>
      <c r="BU8" s="68" cm="1">
        <f t="array" ref="BU8:BU12">_xlfn.ANCHORARRAY(BT8)+(_xlfn.ANCHORARRAY($BY8)-_xlfn.ANCHORARRAY($BT8))*(1/5)</f>
        <v>0.12710180222633055</v>
      </c>
      <c r="BV8" s="68" cm="1">
        <f t="array" ref="BV8:BV12">_xlfn.ANCHORARRAY(BU8)+(_xlfn.ANCHORARRAY($BY8)-_xlfn.ANCHORARRAY($BT8))*(1/5)</f>
        <v>0.12710180222633055</v>
      </c>
      <c r="BW8" s="68" cm="1">
        <f t="array" ref="BW8:BW12">_xlfn.ANCHORARRAY(BV8)+(_xlfn.ANCHORARRAY($BY8)-_xlfn.ANCHORARRAY($BT8))*(1/5)</f>
        <v>0.12710180222633055</v>
      </c>
      <c r="BX8" s="68" cm="1">
        <f t="array" ref="BX8:BX12">_xlfn.ANCHORARRAY(BW8)+(_xlfn.ANCHORARRAY($BY8)-_xlfn.ANCHORARRAY($BT8))*(1/5)</f>
        <v>0.12710180222633055</v>
      </c>
      <c r="BY8" s="123" cm="1">
        <f t="array" ref="BY8:BY12">_xlfn.XLOOKUP(_xlfn.ANCHORARRAY($C$8)&amp;_xlfn.ANCHORARRAY($D$8),_xlfn.ANCHORARRAY('Int VA Calcs'!$Z$8)&amp;_xlfn.ANCHORARRAY('Int VA Calcs'!$AA$8),_xlfn.ANCHORARRAY('Int VA Calcs'!AQ8))</f>
        <v>0.12710180222633055</v>
      </c>
      <c r="BZ8" s="68" cm="1">
        <f t="array" ref="BZ8:BZ12">_xlfn.ANCHORARRAY(BY8)+(_xlfn.ANCHORARRAY($CD8)-_xlfn.ANCHORARRAY($BY8))*(1/5)</f>
        <v>0.12710180222633055</v>
      </c>
      <c r="CA8" s="68" cm="1">
        <f t="array" ref="CA8:CA12">_xlfn.ANCHORARRAY(BZ8)+(_xlfn.ANCHORARRAY($CD8)-_xlfn.ANCHORARRAY($BY8))*(1/5)</f>
        <v>0.12710180222633055</v>
      </c>
      <c r="CB8" s="68" cm="1">
        <f t="array" ref="CB8:CB12">_xlfn.ANCHORARRAY(CA8)+(_xlfn.ANCHORARRAY($CD8)-_xlfn.ANCHORARRAY($BY8))*(1/5)</f>
        <v>0.12710180222633055</v>
      </c>
      <c r="CC8" s="68" cm="1">
        <f t="array" ref="CC8:CC12">_xlfn.ANCHORARRAY(CB8)+(_xlfn.ANCHORARRAY($CD8)-_xlfn.ANCHORARRAY($BY8))*(1/5)</f>
        <v>0.12710180222633055</v>
      </c>
      <c r="CD8" s="123" cm="1">
        <f t="array" ref="CD8:CD12">_xlfn.XLOOKUP(_xlfn.ANCHORARRAY($C$8)&amp;_xlfn.ANCHORARRAY($D$8),_xlfn.ANCHORARRAY('Int VA Calcs'!$Z$8)&amp;_xlfn.ANCHORARRAY('Int VA Calcs'!$AA$8),_xlfn.ANCHORARRAY('Int VA Calcs'!AR8))</f>
        <v>0.12710180222633055</v>
      </c>
      <c r="CF8" s="61" t="str" cm="1">
        <f t="array" ref="CF8:CF12">_xlfn.ANCHORARRAY(C8)</f>
        <v>Pole</v>
      </c>
      <c r="CG8" s="61" t="str" cm="1">
        <f t="array" ref="CG8:CG12">_xlfn.ANCHORARRAY(D8)</f>
        <v>Class 5</v>
      </c>
      <c r="CH8" s="101" cm="1">
        <f t="array" ref="CH8:CH12">_xlfn.ANCHORARRAY(E8)*Calibration!$R$8</f>
        <v>0.50097405462517475</v>
      </c>
      <c r="CI8" s="101" cm="1">
        <f t="array" ref="CI8:CI12">_xlfn.ANCHORARRAY(F8)*Calibration!$R$8</f>
        <v>0.50211275439427616</v>
      </c>
      <c r="CJ8" s="101" cm="1">
        <f t="array" ref="CJ8:CJ12">_xlfn.ANCHORARRAY(G8)*Calibration!$R$8</f>
        <v>0.50325145416337747</v>
      </c>
      <c r="CK8" s="101" cm="1">
        <f t="array" ref="CK8:CK12">_xlfn.ANCHORARRAY(H8)*Calibration!$R$8</f>
        <v>0.50370707707162765</v>
      </c>
      <c r="CL8" s="101" cm="1">
        <f t="array" ref="CL8:CL12">_xlfn.ANCHORARRAY(I8)*Calibration!$R$8</f>
        <v>0.50416269997987784</v>
      </c>
      <c r="CM8" s="101" cm="1">
        <f t="array" ref="CM8:CM12">_xlfn.ANCHORARRAY(J8)*Calibration!$R$8</f>
        <v>0.50461832288812802</v>
      </c>
      <c r="CN8" s="101" cm="1">
        <f t="array" ref="CN8:CN12">_xlfn.ANCHORARRAY(K8)*Calibration!$R$8</f>
        <v>0.50507394579637821</v>
      </c>
      <c r="CO8" s="101" cm="1">
        <f t="array" ref="CO8:CO12">_xlfn.ANCHORARRAY(L8)*Calibration!$R$8</f>
        <v>0.5055295687046284</v>
      </c>
      <c r="CP8" s="101" cm="1">
        <f t="array" ref="CP8:CP12">_xlfn.ANCHORARRAY(M8)*Calibration!$R$8</f>
        <v>0.5059853300314201</v>
      </c>
      <c r="CQ8" s="101" cm="1">
        <f t="array" ref="CQ8:CQ12">_xlfn.ANCHORARRAY(N8)*Calibration!$R$8</f>
        <v>0.50644109135821169</v>
      </c>
      <c r="CR8" s="101" cm="1">
        <f t="array" ref="CR8:CR12">_xlfn.ANCHORARRAY(O8)*Calibration!$R$8</f>
        <v>0.50689685268500329</v>
      </c>
      <c r="CS8" s="101" cm="1">
        <f t="array" ref="CS8:CS12">_xlfn.ANCHORARRAY(P8)*Calibration!$R$8</f>
        <v>0.50735261401179499</v>
      </c>
      <c r="CT8" s="101" cm="1">
        <f t="array" ref="CT8:CT12">_xlfn.ANCHORARRAY(Q8)*Calibration!$R$8</f>
        <v>0.50780837533858658</v>
      </c>
      <c r="CU8" s="101" cm="1">
        <f t="array" ref="CU8:CU12">_xlfn.ANCHORARRAY(R8)*Calibration!$R$8</f>
        <v>0.5079508284198514</v>
      </c>
      <c r="CV8" s="101" cm="1">
        <f t="array" ref="CV8:CV12">_xlfn.ANCHORARRAY(S8)*Calibration!$R$8</f>
        <v>0.5080932815011161</v>
      </c>
      <c r="CW8" s="101" cm="1">
        <f t="array" ref="CW8:CW12">_xlfn.ANCHORARRAY(T8)*Calibration!$R$8</f>
        <v>0.5082357345823808</v>
      </c>
      <c r="CX8" s="101" cm="1">
        <f t="array" ref="CX8:CX12">_xlfn.ANCHORARRAY(U8)*Calibration!$R$8</f>
        <v>0.50837818766364551</v>
      </c>
      <c r="CY8" s="101" cm="1">
        <f t="array" ref="CY8:CY12">_xlfn.ANCHORARRAY(V8)*Calibration!$R$8</f>
        <v>0.50852064074491032</v>
      </c>
      <c r="CZ8" s="101" cm="1">
        <f t="array" ref="CZ8:CZ12">_xlfn.ANCHORARRAY(W8)*Calibration!$R$8</f>
        <v>0.50866310676100257</v>
      </c>
      <c r="DA8" s="101" cm="1">
        <f t="array" ref="DA8:DA12">_xlfn.ANCHORARRAY(X8)*Calibration!$R$8</f>
        <v>0.50880557277709493</v>
      </c>
      <c r="DB8" s="101" cm="1">
        <f t="array" ref="DB8:DB12">_xlfn.ANCHORARRAY(Y8)*Calibration!$R$8</f>
        <v>0.50894803879318717</v>
      </c>
      <c r="DC8" s="101" cm="1">
        <f t="array" ref="DC8:DC12">_xlfn.ANCHORARRAY(Z8)*Calibration!$R$8</f>
        <v>0.50909050480927942</v>
      </c>
      <c r="DD8" s="101" cm="1">
        <f t="array" ref="DD8:DD12">_xlfn.ANCHORARRAY(AA8)*Calibration!$R$8</f>
        <v>0.50923297082537167</v>
      </c>
      <c r="DE8" s="101" cm="1">
        <f t="array" ref="DE8:DE12">_xlfn.ANCHORARRAY(AB8)*Calibration!$R$8</f>
        <v>0.50990273024830923</v>
      </c>
      <c r="DF8" s="101" cm="1">
        <f t="array" ref="DF8:DF12">_xlfn.ANCHORARRAY(AC8)*Calibration!$R$8</f>
        <v>0.5105724896712468</v>
      </c>
      <c r="DG8" s="101" cm="1">
        <f t="array" ref="DG8:DG12">_xlfn.ANCHORARRAY(AD8)*Calibration!$R$8</f>
        <v>0.51124224909418436</v>
      </c>
      <c r="DH8" s="101" cm="1">
        <f t="array" ref="DH8:DH12">_xlfn.ANCHORARRAY(AE8)*Calibration!$R$8</f>
        <v>0.51191200851712193</v>
      </c>
      <c r="DI8" s="101" cm="1">
        <f t="array" ref="DI8:DI12">_xlfn.ANCHORARRAY(AF8)*Calibration!$R$8</f>
        <v>0.51258176794005961</v>
      </c>
      <c r="DJ8" s="101" cm="1">
        <f t="array" ref="DJ8:DJ12">_xlfn.ANCHORARRAY(AG8)*Calibration!$R$8</f>
        <v>0.51310921493418082</v>
      </c>
      <c r="DK8" s="101" cm="1">
        <f t="array" ref="DK8:DK12">_xlfn.ANCHORARRAY(AH8)*Calibration!$R$8</f>
        <v>0.51363666192830193</v>
      </c>
      <c r="DL8" s="101" cm="1">
        <f t="array" ref="DL8:DL12">_xlfn.ANCHORARRAY(AI8)*Calibration!$R$8</f>
        <v>0.51416410892242315</v>
      </c>
      <c r="DM8" s="101" cm="1">
        <f t="array" ref="DM8:DM12">_xlfn.ANCHORARRAY(AJ8)*Calibration!$R$8</f>
        <v>0.51469155591654425</v>
      </c>
      <c r="DN8" s="101" cm="1">
        <f t="array" ref="DN8:DN12">_xlfn.ANCHORARRAY(AK8)*Calibration!$R$8</f>
        <v>0.51521900291066547</v>
      </c>
      <c r="DO8" s="101" cm="1">
        <f t="array" ref="DO8:DO12">_xlfn.ANCHORARRAY(AL8)*Calibration!$R$8</f>
        <v>0.51651690193266997</v>
      </c>
      <c r="DP8" s="101" cm="1">
        <f t="array" ref="DP8:DP12">_xlfn.ANCHORARRAY(AM8)*Calibration!$R$8</f>
        <v>0.51781480095467447</v>
      </c>
      <c r="DQ8" s="101" cm="1">
        <f t="array" ref="DQ8:DQ12">_xlfn.ANCHORARRAY(AN8)*Calibration!$R$8</f>
        <v>0.51911269997667908</v>
      </c>
      <c r="DR8" s="101" cm="1">
        <f t="array" ref="DR8:DR12">_xlfn.ANCHORARRAY(AO8)*Calibration!$R$8</f>
        <v>0.52041059899868358</v>
      </c>
      <c r="DS8" s="101" cm="1">
        <f t="array" ref="DS8:DS12">_xlfn.ANCHORARRAY(AP8)*Calibration!$R$8</f>
        <v>0.52170849802068808</v>
      </c>
      <c r="DT8" s="101" cm="1">
        <f t="array" ref="DT8:DT12">_xlfn.ANCHORARRAY(AQ8)*Calibration!$R$8</f>
        <v>0.52247909485257804</v>
      </c>
      <c r="DU8" s="101" cm="1">
        <f t="array" ref="DU8:DU12">_xlfn.ANCHORARRAY(AR8)*Calibration!$R$8</f>
        <v>0.523249691684468</v>
      </c>
      <c r="DV8" s="101" cm="1">
        <f t="array" ref="DV8:DV12">_xlfn.ANCHORARRAY(AS8)*Calibration!$R$8</f>
        <v>0.52402028851635785</v>
      </c>
      <c r="DW8" s="101" cm="1">
        <f t="array" ref="DW8:DW12">_xlfn.ANCHORARRAY(AT8)*Calibration!$R$8</f>
        <v>0.5247908853482478</v>
      </c>
      <c r="DX8" s="101" cm="1">
        <f t="array" ref="DX8:DX12">_xlfn.ANCHORARRAY(AU8)*Calibration!$R$8</f>
        <v>0.52556148218013776</v>
      </c>
      <c r="DY8" s="101" cm="1">
        <f t="array" ref="DY8:DY12">_xlfn.ANCHORARRAY(AV8)*Calibration!$R$8</f>
        <v>0.52701067017656689</v>
      </c>
      <c r="DZ8" s="101" cm="1">
        <f t="array" ref="DZ8:DZ12">_xlfn.ANCHORARRAY(AW8)*Calibration!$R$8</f>
        <v>0.5284598581729959</v>
      </c>
      <c r="EA8" s="101" cm="1">
        <f t="array" ref="EA8:EA12">_xlfn.ANCHORARRAY(AX8)*Calibration!$R$8</f>
        <v>0.52990904616942491</v>
      </c>
      <c r="EB8" s="101" cm="1">
        <f t="array" ref="EB8:EB12">_xlfn.ANCHORARRAY(AY8)*Calibration!$R$8</f>
        <v>0.53135823416585404</v>
      </c>
      <c r="EC8" s="101" cm="1">
        <f t="array" ref="EC8:EC12">_xlfn.ANCHORARRAY(AZ8)*Calibration!$R$8</f>
        <v>0.53280742216228305</v>
      </c>
      <c r="ED8" s="101" cm="1">
        <f t="array" ref="ED8:ED12">_xlfn.ANCHORARRAY(BA8)*Calibration!$R$8</f>
        <v>0.53348591959640002</v>
      </c>
      <c r="EE8" s="101" cm="1">
        <f t="array" ref="EE8:EE12">_xlfn.ANCHORARRAY(BB8)*Calibration!$R$8</f>
        <v>0.53416441703051687</v>
      </c>
      <c r="EF8" s="101" cm="1">
        <f t="array" ref="EF8:EF12">_xlfn.ANCHORARRAY(BC8)*Calibration!$R$8</f>
        <v>0.53484291446463383</v>
      </c>
      <c r="EG8" s="101" cm="1">
        <f t="array" ref="EG8:EG12">_xlfn.ANCHORARRAY(BD8)*Calibration!$R$8</f>
        <v>0.53552141189875069</v>
      </c>
      <c r="EH8" s="101" cm="1">
        <f t="array" ref="EH8:EH12">_xlfn.ANCHORARRAY(BE8)*Calibration!$R$8</f>
        <v>0.53619990933286743</v>
      </c>
      <c r="EI8" s="101" cm="1">
        <f t="array" ref="EI8:EI12">_xlfn.ANCHORARRAY(BF8)*Calibration!$R$8</f>
        <v>0.53687858306936531</v>
      </c>
      <c r="EJ8" s="101" cm="1">
        <f t="array" ref="EJ8:EJ12">_xlfn.ANCHORARRAY(BG8)*Calibration!$R$8</f>
        <v>0.53755725680586319</v>
      </c>
      <c r="EK8" s="101" cm="1">
        <f t="array" ref="EK8:EK12">_xlfn.ANCHORARRAY(BH8)*Calibration!$R$8</f>
        <v>0.53823593054236107</v>
      </c>
      <c r="EL8" s="101" cm="1">
        <f t="array" ref="EL8:EL12">_xlfn.ANCHORARRAY(BI8)*Calibration!$R$8</f>
        <v>0.53891460427885896</v>
      </c>
      <c r="EM8" s="101" cm="1">
        <f t="array" ref="EM8:EM12">_xlfn.ANCHORARRAY(BJ8)*Calibration!$R$8</f>
        <v>0.53959327801535673</v>
      </c>
      <c r="EN8" s="101" cm="1">
        <f t="array" ref="EN8:EN12">_xlfn.ANCHORARRAY(BK8)*Calibration!$R$8</f>
        <v>0.54049366272089061</v>
      </c>
      <c r="EO8" s="101" cm="1">
        <f t="array" ref="EO8:EO12">_xlfn.ANCHORARRAY(BL8)*Calibration!$R$8</f>
        <v>0.54139404742642461</v>
      </c>
      <c r="EP8" s="101" cm="1">
        <f t="array" ref="EP8:EP12">_xlfn.ANCHORARRAY(BM8)*Calibration!$R$8</f>
        <v>0.54229443213195849</v>
      </c>
      <c r="EQ8" s="101" cm="1">
        <f t="array" ref="EQ8:EQ12">_xlfn.ANCHORARRAY(BN8)*Calibration!$R$8</f>
        <v>0.54319481683749249</v>
      </c>
      <c r="ER8" s="101" cm="1">
        <f t="array" ref="ER8:ER12">_xlfn.ANCHORARRAY(BO8)*Calibration!$R$8</f>
        <v>0.54409520154302649</v>
      </c>
      <c r="ES8" s="101" cm="1">
        <f t="array" ref="ES8:ES12">_xlfn.ANCHORARRAY(BP8)*Calibration!$R$8</f>
        <v>0.5449958417997316</v>
      </c>
      <c r="ET8" s="101" cm="1">
        <f t="array" ref="ET8:ET12">_xlfn.ANCHORARRAY(BQ8)*Calibration!$R$8</f>
        <v>0.5458964820564367</v>
      </c>
      <c r="EU8" s="101" cm="1">
        <f t="array" ref="EU8:EU12">_xlfn.ANCHORARRAY(BR8)*Calibration!$R$8</f>
        <v>0.54679712231314181</v>
      </c>
      <c r="EV8" s="101" cm="1">
        <f t="array" ref="EV8:EV12">_xlfn.ANCHORARRAY(BS8)*Calibration!$R$8</f>
        <v>0.54769776256984692</v>
      </c>
      <c r="EW8" s="101" cm="1">
        <f t="array" ref="EW8:EW12">_xlfn.ANCHORARRAY(BT8)*Calibration!$R$8</f>
        <v>0.54859840282655181</v>
      </c>
      <c r="EX8" s="101" cm="1">
        <f t="array" ref="EX8:EX12">_xlfn.ANCHORARRAY(BU8)*Calibration!$R$8</f>
        <v>0.54859840282655181</v>
      </c>
      <c r="EY8" s="101" cm="1">
        <f t="array" ref="EY8:EY12">_xlfn.ANCHORARRAY(BV8)*Calibration!$R$8</f>
        <v>0.54859840282655181</v>
      </c>
      <c r="EZ8" s="101" cm="1">
        <f t="array" ref="EZ8:EZ12">_xlfn.ANCHORARRAY(BW8)*Calibration!$R$8</f>
        <v>0.54859840282655181</v>
      </c>
      <c r="FA8" s="101" cm="1">
        <f t="array" ref="FA8:FA12">_xlfn.ANCHORARRAY(BX8)*Calibration!$R$8</f>
        <v>0.54859840282655181</v>
      </c>
      <c r="FB8" s="101" cm="1">
        <f t="array" ref="FB8:FB12">_xlfn.ANCHORARRAY(BY8)*Calibration!$R$8</f>
        <v>0.54859840282655181</v>
      </c>
      <c r="FC8" s="101" cm="1">
        <f t="array" ref="FC8:FC12">_xlfn.ANCHORARRAY(BZ8)*Calibration!$R$8</f>
        <v>0.54859840282655181</v>
      </c>
      <c r="FD8" s="101" cm="1">
        <f t="array" ref="FD8:FD12">_xlfn.ANCHORARRAY(CA8)*Calibration!$R$8</f>
        <v>0.54859840282655181</v>
      </c>
      <c r="FE8" s="101" cm="1">
        <f t="array" ref="FE8:FE12">_xlfn.ANCHORARRAY(CB8)*Calibration!$R$8</f>
        <v>0.54859840282655181</v>
      </c>
      <c r="FF8" s="101" cm="1">
        <f t="array" ref="FF8:FF12">_xlfn.ANCHORARRAY(CC8)*Calibration!$R$8</f>
        <v>0.54859840282655181</v>
      </c>
      <c r="FG8" s="101" cm="1">
        <f t="array" ref="FG8:FG12">_xlfn.ANCHORARRAY(CD8)*Calibration!$R$8</f>
        <v>0.54859840282655181</v>
      </c>
      <c r="FI8" s="61" t="str" cm="1">
        <f t="array" ref="FI8:FI12">_xlfn.ANCHORARRAY(CF8)</f>
        <v>Pole</v>
      </c>
      <c r="FJ8" s="61" t="str" cm="1">
        <f t="array" ref="FJ8:FJ12">_xlfn.ANCHORARRAY(CG8)</f>
        <v>Class 5</v>
      </c>
      <c r="FK8" s="101" cm="1">
        <f t="array" ref="FK8:FK12">_xlfn.ANCHORARRAY(CH8)*_xlfn.XLOOKUP(_xlfn.ANCHORARRAY($FI8)&amp;_xlfn.ANCHORARRAY($FJ8),_xlfn.ANCHORARRAY('7. Project Characteristics'!$B$48),repl_assets_proj_budget[Baseline Count])</f>
        <v>0</v>
      </c>
      <c r="FL8" s="101" cm="1">
        <f t="array" ref="FL8:FL12">_xlfn.ANCHORARRAY(CI8)*_xlfn.XLOOKUP(_xlfn.ANCHORARRAY($FI8)&amp;_xlfn.ANCHORARRAY($FJ8),_xlfn.ANCHORARRAY('7. Project Characteristics'!$B$48),repl_assets_proj_budget[Baseline Count])</f>
        <v>0</v>
      </c>
      <c r="FM8" s="101" cm="1">
        <f t="array" ref="FM8:FM12">_xlfn.ANCHORARRAY(CJ8)*_xlfn.XLOOKUP(_xlfn.ANCHORARRAY($FI8)&amp;_xlfn.ANCHORARRAY($FJ8),_xlfn.ANCHORARRAY('7. Project Characteristics'!$B$48),repl_assets_proj_budget[Baseline Count])</f>
        <v>0</v>
      </c>
      <c r="FN8" s="101" cm="1">
        <f t="array" ref="FN8:FN12">_xlfn.ANCHORARRAY(CK8)*_xlfn.XLOOKUP(_xlfn.ANCHORARRAY($FI8)&amp;_xlfn.ANCHORARRAY($FJ8),_xlfn.ANCHORARRAY('7. Project Characteristics'!$B$48),repl_assets_proj_budget[Baseline Count])</f>
        <v>0</v>
      </c>
      <c r="FO8" s="101" cm="1">
        <f t="array" ref="FO8:FO12">_xlfn.ANCHORARRAY(CL8)*_xlfn.XLOOKUP(_xlfn.ANCHORARRAY($FI8)&amp;_xlfn.ANCHORARRAY($FJ8),_xlfn.ANCHORARRAY('7. Project Characteristics'!$B$48),repl_assets_proj_budget[Baseline Count])</f>
        <v>0</v>
      </c>
      <c r="FP8" s="101" cm="1">
        <f t="array" ref="FP8:FP12">_xlfn.ANCHORARRAY(CM8)*_xlfn.XLOOKUP(_xlfn.ANCHORARRAY($FI8)&amp;_xlfn.ANCHORARRAY($FJ8),_xlfn.ANCHORARRAY('7. Project Characteristics'!$B$48),repl_assets_proj_budget[Baseline Count])</f>
        <v>0</v>
      </c>
      <c r="FQ8" s="101" cm="1">
        <f t="array" ref="FQ8:FQ12">_xlfn.ANCHORARRAY(CN8)*_xlfn.XLOOKUP(_xlfn.ANCHORARRAY($FI8)&amp;_xlfn.ANCHORARRAY($FJ8),_xlfn.ANCHORARRAY('7. Project Characteristics'!$B$48),repl_assets_proj_budget[Baseline Count])</f>
        <v>0</v>
      </c>
      <c r="FR8" s="101" cm="1">
        <f t="array" ref="FR8:FR12">_xlfn.ANCHORARRAY(CO8)*_xlfn.XLOOKUP(_xlfn.ANCHORARRAY($FI8)&amp;_xlfn.ANCHORARRAY($FJ8),_xlfn.ANCHORARRAY('7. Project Characteristics'!$B$48),repl_assets_proj_budget[Baseline Count])</f>
        <v>0</v>
      </c>
      <c r="FS8" s="101" cm="1">
        <f t="array" ref="FS8:FS12">_xlfn.ANCHORARRAY(CP8)*_xlfn.XLOOKUP(_xlfn.ANCHORARRAY($FI8)&amp;_xlfn.ANCHORARRAY($FJ8),_xlfn.ANCHORARRAY('7. Project Characteristics'!$B$48),repl_assets_proj_budget[Baseline Count])</f>
        <v>0</v>
      </c>
      <c r="FT8" s="101" cm="1">
        <f t="array" ref="FT8:FT12">_xlfn.ANCHORARRAY(CQ8)*_xlfn.XLOOKUP(_xlfn.ANCHORARRAY($FI8)&amp;_xlfn.ANCHORARRAY($FJ8),_xlfn.ANCHORARRAY('7. Project Characteristics'!$B$48),repl_assets_proj_budget[Baseline Count])</f>
        <v>0</v>
      </c>
      <c r="FU8" s="101" cm="1">
        <f t="array" ref="FU8:FU12">_xlfn.ANCHORARRAY(CR8)*_xlfn.XLOOKUP(_xlfn.ANCHORARRAY($FI8)&amp;_xlfn.ANCHORARRAY($FJ8),_xlfn.ANCHORARRAY('7. Project Characteristics'!$B$48),repl_assets_proj_budget[Baseline Count])</f>
        <v>0</v>
      </c>
      <c r="FV8" s="101" cm="1">
        <f t="array" ref="FV8:FV12">_xlfn.ANCHORARRAY(CS8)*_xlfn.XLOOKUP(_xlfn.ANCHORARRAY($FI8)&amp;_xlfn.ANCHORARRAY($FJ8),_xlfn.ANCHORARRAY('7. Project Characteristics'!$B$48),repl_assets_proj_budget[Baseline Count])</f>
        <v>0</v>
      </c>
      <c r="FW8" s="101" cm="1">
        <f t="array" ref="FW8:FW12">_xlfn.ANCHORARRAY(CT8)*_xlfn.XLOOKUP(_xlfn.ANCHORARRAY($FI8)&amp;_xlfn.ANCHORARRAY($FJ8),_xlfn.ANCHORARRAY('7. Project Characteristics'!$B$48),repl_assets_proj_budget[Baseline Count])</f>
        <v>0</v>
      </c>
      <c r="FX8" s="101" cm="1">
        <f t="array" ref="FX8:FX12">_xlfn.ANCHORARRAY(CU8)*_xlfn.XLOOKUP(_xlfn.ANCHORARRAY($FI8)&amp;_xlfn.ANCHORARRAY($FJ8),_xlfn.ANCHORARRAY('7. Project Characteristics'!$B$48),repl_assets_proj_budget[Baseline Count])</f>
        <v>0</v>
      </c>
      <c r="FY8" s="101" cm="1">
        <f t="array" ref="FY8:FY12">_xlfn.ANCHORARRAY(CV8)*_xlfn.XLOOKUP(_xlfn.ANCHORARRAY($FI8)&amp;_xlfn.ANCHORARRAY($FJ8),_xlfn.ANCHORARRAY('7. Project Characteristics'!$B$48),repl_assets_proj_budget[Baseline Count])</f>
        <v>0</v>
      </c>
      <c r="FZ8" s="101" cm="1">
        <f t="array" ref="FZ8:FZ12">_xlfn.ANCHORARRAY(CW8)*_xlfn.XLOOKUP(_xlfn.ANCHORARRAY($FI8)&amp;_xlfn.ANCHORARRAY($FJ8),_xlfn.ANCHORARRAY('7. Project Characteristics'!$B$48),repl_assets_proj_budget[Baseline Count])</f>
        <v>0</v>
      </c>
      <c r="GA8" s="101" cm="1">
        <f t="array" ref="GA8:GA12">_xlfn.ANCHORARRAY(CX8)*_xlfn.XLOOKUP(_xlfn.ANCHORARRAY($FI8)&amp;_xlfn.ANCHORARRAY($FJ8),_xlfn.ANCHORARRAY('7. Project Characteristics'!$B$48),repl_assets_proj_budget[Baseline Count])</f>
        <v>0</v>
      </c>
      <c r="GB8" s="101" cm="1">
        <f t="array" ref="GB8:GB12">_xlfn.ANCHORARRAY(CY8)*_xlfn.XLOOKUP(_xlfn.ANCHORARRAY($FI8)&amp;_xlfn.ANCHORARRAY($FJ8),_xlfn.ANCHORARRAY('7. Project Characteristics'!$B$48),repl_assets_proj_budget[Baseline Count])</f>
        <v>0</v>
      </c>
      <c r="GC8" s="101" cm="1">
        <f t="array" ref="GC8:GC12">_xlfn.ANCHORARRAY(CZ8)*_xlfn.XLOOKUP(_xlfn.ANCHORARRAY($FI8)&amp;_xlfn.ANCHORARRAY($FJ8),_xlfn.ANCHORARRAY('7. Project Characteristics'!$B$48),repl_assets_proj_budget[Baseline Count])</f>
        <v>0</v>
      </c>
      <c r="GD8" s="101" cm="1">
        <f t="array" ref="GD8:GD12">_xlfn.ANCHORARRAY(DA8)*_xlfn.XLOOKUP(_xlfn.ANCHORARRAY($FI8)&amp;_xlfn.ANCHORARRAY($FJ8),_xlfn.ANCHORARRAY('7. Project Characteristics'!$B$48),repl_assets_proj_budget[Baseline Count])</f>
        <v>0</v>
      </c>
      <c r="GE8" s="101" cm="1">
        <f t="array" ref="GE8:GE12">_xlfn.ANCHORARRAY(DB8)*_xlfn.XLOOKUP(_xlfn.ANCHORARRAY($FI8)&amp;_xlfn.ANCHORARRAY($FJ8),_xlfn.ANCHORARRAY('7. Project Characteristics'!$B$48),repl_assets_proj_budget[Baseline Count])</f>
        <v>0</v>
      </c>
      <c r="GF8" s="101" cm="1">
        <f t="array" ref="GF8:GF12">_xlfn.ANCHORARRAY(DC8)*_xlfn.XLOOKUP(_xlfn.ANCHORARRAY($FI8)&amp;_xlfn.ANCHORARRAY($FJ8),_xlfn.ANCHORARRAY('7. Project Characteristics'!$B$48),repl_assets_proj_budget[Baseline Count])</f>
        <v>0</v>
      </c>
      <c r="GG8" s="101" cm="1">
        <f t="array" ref="GG8:GG12">_xlfn.ANCHORARRAY(DD8)*_xlfn.XLOOKUP(_xlfn.ANCHORARRAY($FI8)&amp;_xlfn.ANCHORARRAY($FJ8),_xlfn.ANCHORARRAY('7. Project Characteristics'!$B$48),repl_assets_proj_budget[Baseline Count])</f>
        <v>0</v>
      </c>
      <c r="GH8" s="101" cm="1">
        <f t="array" ref="GH8:GH12">_xlfn.ANCHORARRAY(DE8)*_xlfn.XLOOKUP(_xlfn.ANCHORARRAY($FI8)&amp;_xlfn.ANCHORARRAY($FJ8),_xlfn.ANCHORARRAY('7. Project Characteristics'!$B$48),repl_assets_proj_budget[Baseline Count])</f>
        <v>0</v>
      </c>
      <c r="GI8" s="101" cm="1">
        <f t="array" ref="GI8:GI12">_xlfn.ANCHORARRAY(DF8)*_xlfn.XLOOKUP(_xlfn.ANCHORARRAY($FI8)&amp;_xlfn.ANCHORARRAY($FJ8),_xlfn.ANCHORARRAY('7. Project Characteristics'!$B$48),repl_assets_proj_budget[Baseline Count])</f>
        <v>0</v>
      </c>
      <c r="GJ8" s="101" cm="1">
        <f t="array" ref="GJ8:GJ12">_xlfn.ANCHORARRAY(DG8)*_xlfn.XLOOKUP(_xlfn.ANCHORARRAY($FI8)&amp;_xlfn.ANCHORARRAY($FJ8),_xlfn.ANCHORARRAY('7. Project Characteristics'!$B$48),repl_assets_proj_budget[Baseline Count])</f>
        <v>0</v>
      </c>
      <c r="GK8" s="101" cm="1">
        <f t="array" ref="GK8:GK12">_xlfn.ANCHORARRAY(DH8)*_xlfn.XLOOKUP(_xlfn.ANCHORARRAY($FI8)&amp;_xlfn.ANCHORARRAY($FJ8),_xlfn.ANCHORARRAY('7. Project Characteristics'!$B$48),repl_assets_proj_budget[Baseline Count])</f>
        <v>0</v>
      </c>
      <c r="GL8" s="101" cm="1">
        <f t="array" ref="GL8:GL12">_xlfn.ANCHORARRAY(DI8)*_xlfn.XLOOKUP(_xlfn.ANCHORARRAY($FI8)&amp;_xlfn.ANCHORARRAY($FJ8),_xlfn.ANCHORARRAY('7. Project Characteristics'!$B$48),repl_assets_proj_budget[Baseline Count])</f>
        <v>0</v>
      </c>
      <c r="GM8" s="101" cm="1">
        <f t="array" ref="GM8:GM12">_xlfn.ANCHORARRAY(DJ8)*_xlfn.XLOOKUP(_xlfn.ANCHORARRAY($FI8)&amp;_xlfn.ANCHORARRAY($FJ8),_xlfn.ANCHORARRAY('7. Project Characteristics'!$B$48),repl_assets_proj_budget[Baseline Count])</f>
        <v>0</v>
      </c>
      <c r="GN8" s="101" cm="1">
        <f t="array" ref="GN8:GN12">_xlfn.ANCHORARRAY(DK8)*_xlfn.XLOOKUP(_xlfn.ANCHORARRAY($FI8)&amp;_xlfn.ANCHORARRAY($FJ8),_xlfn.ANCHORARRAY('7. Project Characteristics'!$B$48),repl_assets_proj_budget[Baseline Count])</f>
        <v>0</v>
      </c>
      <c r="GO8" s="101" cm="1">
        <f t="array" ref="GO8:GO12">_xlfn.ANCHORARRAY(DL8)*_xlfn.XLOOKUP(_xlfn.ANCHORARRAY($FI8)&amp;_xlfn.ANCHORARRAY($FJ8),_xlfn.ANCHORARRAY('7. Project Characteristics'!$B$48),repl_assets_proj_budget[Baseline Count])</f>
        <v>0</v>
      </c>
      <c r="GP8" s="101" cm="1">
        <f t="array" ref="GP8:GP12">_xlfn.ANCHORARRAY(DM8)*_xlfn.XLOOKUP(_xlfn.ANCHORARRAY($FI8)&amp;_xlfn.ANCHORARRAY($FJ8),_xlfn.ANCHORARRAY('7. Project Characteristics'!$B$48),repl_assets_proj_budget[Baseline Count])</f>
        <v>0</v>
      </c>
      <c r="GQ8" s="101" cm="1">
        <f t="array" ref="GQ8:GQ12">_xlfn.ANCHORARRAY(DN8)*_xlfn.XLOOKUP(_xlfn.ANCHORARRAY($FI8)&amp;_xlfn.ANCHORARRAY($FJ8),_xlfn.ANCHORARRAY('7. Project Characteristics'!$B$48),repl_assets_proj_budget[Baseline Count])</f>
        <v>0</v>
      </c>
      <c r="GR8" s="101" cm="1">
        <f t="array" ref="GR8:GR12">_xlfn.ANCHORARRAY(DO8)*_xlfn.XLOOKUP(_xlfn.ANCHORARRAY($FI8)&amp;_xlfn.ANCHORARRAY($FJ8),_xlfn.ANCHORARRAY('7. Project Characteristics'!$B$48),repl_assets_proj_budget[Baseline Count])</f>
        <v>0</v>
      </c>
      <c r="GS8" s="101" cm="1">
        <f t="array" ref="GS8:GS12">_xlfn.ANCHORARRAY(DP8)*_xlfn.XLOOKUP(_xlfn.ANCHORARRAY($FI8)&amp;_xlfn.ANCHORARRAY($FJ8),_xlfn.ANCHORARRAY('7. Project Characteristics'!$B$48),repl_assets_proj_budget[Baseline Count])</f>
        <v>0</v>
      </c>
      <c r="GT8" s="101" cm="1">
        <f t="array" ref="GT8:GT12">_xlfn.ANCHORARRAY(DQ8)*_xlfn.XLOOKUP(_xlfn.ANCHORARRAY($FI8)&amp;_xlfn.ANCHORARRAY($FJ8),_xlfn.ANCHORARRAY('7. Project Characteristics'!$B$48),repl_assets_proj_budget[Baseline Count])</f>
        <v>0</v>
      </c>
      <c r="GU8" s="101" cm="1">
        <f t="array" ref="GU8:GU12">_xlfn.ANCHORARRAY(DR8)*_xlfn.XLOOKUP(_xlfn.ANCHORARRAY($FI8)&amp;_xlfn.ANCHORARRAY($FJ8),_xlfn.ANCHORARRAY('7. Project Characteristics'!$B$48),repl_assets_proj_budget[Baseline Count])</f>
        <v>0</v>
      </c>
      <c r="GV8" s="101" cm="1">
        <f t="array" ref="GV8:GV12">_xlfn.ANCHORARRAY(DS8)*_xlfn.XLOOKUP(_xlfn.ANCHORARRAY($FI8)&amp;_xlfn.ANCHORARRAY($FJ8),_xlfn.ANCHORARRAY('7. Project Characteristics'!$B$48),repl_assets_proj_budget[Baseline Count])</f>
        <v>0</v>
      </c>
      <c r="GW8" s="101" cm="1">
        <f t="array" ref="GW8:GW12">_xlfn.ANCHORARRAY(DT8)*_xlfn.XLOOKUP(_xlfn.ANCHORARRAY($FI8)&amp;_xlfn.ANCHORARRAY($FJ8),_xlfn.ANCHORARRAY('7. Project Characteristics'!$B$48),repl_assets_proj_budget[Baseline Count])</f>
        <v>0</v>
      </c>
      <c r="GX8" s="101" cm="1">
        <f t="array" ref="GX8:GX12">_xlfn.ANCHORARRAY(DU8)*_xlfn.XLOOKUP(_xlfn.ANCHORARRAY($FI8)&amp;_xlfn.ANCHORARRAY($FJ8),_xlfn.ANCHORARRAY('7. Project Characteristics'!$B$48),repl_assets_proj_budget[Baseline Count])</f>
        <v>0</v>
      </c>
      <c r="GY8" s="101" cm="1">
        <f t="array" ref="GY8:GY12">_xlfn.ANCHORARRAY(DV8)*_xlfn.XLOOKUP(_xlfn.ANCHORARRAY($FI8)&amp;_xlfn.ANCHORARRAY($FJ8),_xlfn.ANCHORARRAY('7. Project Characteristics'!$B$48),repl_assets_proj_budget[Baseline Count])</f>
        <v>0</v>
      </c>
      <c r="GZ8" s="101" cm="1">
        <f t="array" ref="GZ8:GZ12">_xlfn.ANCHORARRAY(DW8)*_xlfn.XLOOKUP(_xlfn.ANCHORARRAY($FI8)&amp;_xlfn.ANCHORARRAY($FJ8),_xlfn.ANCHORARRAY('7. Project Characteristics'!$B$48),repl_assets_proj_budget[Baseline Count])</f>
        <v>0</v>
      </c>
      <c r="HA8" s="101" cm="1">
        <f t="array" ref="HA8:HA12">_xlfn.ANCHORARRAY(DX8)*_xlfn.XLOOKUP(_xlfn.ANCHORARRAY($FI8)&amp;_xlfn.ANCHORARRAY($FJ8),_xlfn.ANCHORARRAY('7. Project Characteristics'!$B$48),repl_assets_proj_budget[Baseline Count])</f>
        <v>0</v>
      </c>
      <c r="HB8" s="101" cm="1">
        <f t="array" ref="HB8:HB12">_xlfn.ANCHORARRAY(DY8)*_xlfn.XLOOKUP(_xlfn.ANCHORARRAY($FI8)&amp;_xlfn.ANCHORARRAY($FJ8),_xlfn.ANCHORARRAY('7. Project Characteristics'!$B$48),repl_assets_proj_budget[Baseline Count])</f>
        <v>0</v>
      </c>
      <c r="HC8" s="101" cm="1">
        <f t="array" ref="HC8:HC12">_xlfn.ANCHORARRAY(DZ8)*_xlfn.XLOOKUP(_xlfn.ANCHORARRAY($FI8)&amp;_xlfn.ANCHORARRAY($FJ8),_xlfn.ANCHORARRAY('7. Project Characteristics'!$B$48),repl_assets_proj_budget[Baseline Count])</f>
        <v>0</v>
      </c>
      <c r="HD8" s="101" cm="1">
        <f t="array" ref="HD8:HD12">_xlfn.ANCHORARRAY(EA8)*_xlfn.XLOOKUP(_xlfn.ANCHORARRAY($FI8)&amp;_xlfn.ANCHORARRAY($FJ8),_xlfn.ANCHORARRAY('7. Project Characteristics'!$B$48),repl_assets_proj_budget[Baseline Count])</f>
        <v>0</v>
      </c>
      <c r="HE8" s="101" cm="1">
        <f t="array" ref="HE8:HE12">_xlfn.ANCHORARRAY(EB8)*_xlfn.XLOOKUP(_xlfn.ANCHORARRAY($FI8)&amp;_xlfn.ANCHORARRAY($FJ8),_xlfn.ANCHORARRAY('7. Project Characteristics'!$B$48),repl_assets_proj_budget[Baseline Count])</f>
        <v>0</v>
      </c>
      <c r="HF8" s="101" cm="1">
        <f t="array" ref="HF8:HF12">_xlfn.ANCHORARRAY(EC8)*_xlfn.XLOOKUP(_xlfn.ANCHORARRAY($FI8)&amp;_xlfn.ANCHORARRAY($FJ8),_xlfn.ANCHORARRAY('7. Project Characteristics'!$B$48),repl_assets_proj_budget[Baseline Count])</f>
        <v>0</v>
      </c>
      <c r="HG8" s="101" cm="1">
        <f t="array" ref="HG8:HG12">_xlfn.ANCHORARRAY(ED8)*_xlfn.XLOOKUP(_xlfn.ANCHORARRAY($FI8)&amp;_xlfn.ANCHORARRAY($FJ8),_xlfn.ANCHORARRAY('7. Project Characteristics'!$B$48),repl_assets_proj_budget[Baseline Count])</f>
        <v>0</v>
      </c>
      <c r="HH8" s="101" cm="1">
        <f t="array" ref="HH8:HH12">_xlfn.ANCHORARRAY(EE8)*_xlfn.XLOOKUP(_xlfn.ANCHORARRAY($FI8)&amp;_xlfn.ANCHORARRAY($FJ8),_xlfn.ANCHORARRAY('7. Project Characteristics'!$B$48),repl_assets_proj_budget[Baseline Count])</f>
        <v>0</v>
      </c>
      <c r="HI8" s="101" cm="1">
        <f t="array" ref="HI8:HI12">_xlfn.ANCHORARRAY(EF8)*_xlfn.XLOOKUP(_xlfn.ANCHORARRAY($FI8)&amp;_xlfn.ANCHORARRAY($FJ8),_xlfn.ANCHORARRAY('7. Project Characteristics'!$B$48),repl_assets_proj_budget[Baseline Count])</f>
        <v>0</v>
      </c>
      <c r="HJ8" s="101" cm="1">
        <f t="array" ref="HJ8:HJ12">_xlfn.ANCHORARRAY(EG8)*_xlfn.XLOOKUP(_xlfn.ANCHORARRAY($FI8)&amp;_xlfn.ANCHORARRAY($FJ8),_xlfn.ANCHORARRAY('7. Project Characteristics'!$B$48),repl_assets_proj_budget[Baseline Count])</f>
        <v>0</v>
      </c>
      <c r="HK8" s="101" cm="1">
        <f t="array" ref="HK8:HK12">_xlfn.ANCHORARRAY(EH8)*_xlfn.XLOOKUP(_xlfn.ANCHORARRAY($FI8)&amp;_xlfn.ANCHORARRAY($FJ8),_xlfn.ANCHORARRAY('7. Project Characteristics'!$B$48),repl_assets_proj_budget[Baseline Count])</f>
        <v>0</v>
      </c>
      <c r="HL8" s="101" cm="1">
        <f t="array" ref="HL8:HL12">_xlfn.ANCHORARRAY(EI8)*_xlfn.XLOOKUP(_xlfn.ANCHORARRAY($FI8)&amp;_xlfn.ANCHORARRAY($FJ8),_xlfn.ANCHORARRAY('7. Project Characteristics'!$B$48),repl_assets_proj_budget[Baseline Count])</f>
        <v>0</v>
      </c>
      <c r="HM8" s="101" cm="1">
        <f t="array" ref="HM8:HM12">_xlfn.ANCHORARRAY(EJ8)*_xlfn.XLOOKUP(_xlfn.ANCHORARRAY($FI8)&amp;_xlfn.ANCHORARRAY($FJ8),_xlfn.ANCHORARRAY('7. Project Characteristics'!$B$48),repl_assets_proj_budget[Baseline Count])</f>
        <v>0</v>
      </c>
      <c r="HN8" s="101" cm="1">
        <f t="array" ref="HN8:HN12">_xlfn.ANCHORARRAY(EK8)*_xlfn.XLOOKUP(_xlfn.ANCHORARRAY($FI8)&amp;_xlfn.ANCHORARRAY($FJ8),_xlfn.ANCHORARRAY('7. Project Characteristics'!$B$48),repl_assets_proj_budget[Baseline Count])</f>
        <v>0</v>
      </c>
      <c r="HO8" s="101" cm="1">
        <f t="array" ref="HO8:HO12">_xlfn.ANCHORARRAY(EL8)*_xlfn.XLOOKUP(_xlfn.ANCHORARRAY($FI8)&amp;_xlfn.ANCHORARRAY($FJ8),_xlfn.ANCHORARRAY('7. Project Characteristics'!$B$48),repl_assets_proj_budget[Baseline Count])</f>
        <v>0</v>
      </c>
      <c r="HP8" s="101" cm="1">
        <f t="array" ref="HP8:HP12">_xlfn.ANCHORARRAY(EM8)*_xlfn.XLOOKUP(_xlfn.ANCHORARRAY($FI8)&amp;_xlfn.ANCHORARRAY($FJ8),_xlfn.ANCHORARRAY('7. Project Characteristics'!$B$48),repl_assets_proj_budget[Baseline Count])</f>
        <v>0</v>
      </c>
      <c r="HQ8" s="101" cm="1">
        <f t="array" ref="HQ8:HQ12">_xlfn.ANCHORARRAY(EN8)*_xlfn.XLOOKUP(_xlfn.ANCHORARRAY($FI8)&amp;_xlfn.ANCHORARRAY($FJ8),_xlfn.ANCHORARRAY('7. Project Characteristics'!$B$48),repl_assets_proj_budget[Baseline Count])</f>
        <v>0</v>
      </c>
      <c r="HR8" s="101" cm="1">
        <f t="array" ref="HR8:HR12">_xlfn.ANCHORARRAY(EO8)*_xlfn.XLOOKUP(_xlfn.ANCHORARRAY($FI8)&amp;_xlfn.ANCHORARRAY($FJ8),_xlfn.ANCHORARRAY('7. Project Characteristics'!$B$48),repl_assets_proj_budget[Baseline Count])</f>
        <v>0</v>
      </c>
      <c r="HS8" s="101" cm="1">
        <f t="array" ref="HS8:HS12">_xlfn.ANCHORARRAY(EP8)*_xlfn.XLOOKUP(_xlfn.ANCHORARRAY($FI8)&amp;_xlfn.ANCHORARRAY($FJ8),_xlfn.ANCHORARRAY('7. Project Characteristics'!$B$48),repl_assets_proj_budget[Baseline Count])</f>
        <v>0</v>
      </c>
      <c r="HT8" s="101" cm="1">
        <f t="array" ref="HT8:HT12">_xlfn.ANCHORARRAY(EQ8)*_xlfn.XLOOKUP(_xlfn.ANCHORARRAY($FI8)&amp;_xlfn.ANCHORARRAY($FJ8),_xlfn.ANCHORARRAY('7. Project Characteristics'!$B$48),repl_assets_proj_budget[Baseline Count])</f>
        <v>0</v>
      </c>
      <c r="HU8" s="101" cm="1">
        <f t="array" ref="HU8:HU12">_xlfn.ANCHORARRAY(ER8)*_xlfn.XLOOKUP(_xlfn.ANCHORARRAY($FI8)&amp;_xlfn.ANCHORARRAY($FJ8),_xlfn.ANCHORARRAY('7. Project Characteristics'!$B$48),repl_assets_proj_budget[Baseline Count])</f>
        <v>0</v>
      </c>
      <c r="HV8" s="101" cm="1">
        <f t="array" ref="HV8:HV12">_xlfn.ANCHORARRAY(ES8)*_xlfn.XLOOKUP(_xlfn.ANCHORARRAY($FI8)&amp;_xlfn.ANCHORARRAY($FJ8),_xlfn.ANCHORARRAY('7. Project Characteristics'!$B$48),repl_assets_proj_budget[Baseline Count])</f>
        <v>0</v>
      </c>
      <c r="HW8" s="101" cm="1">
        <f t="array" ref="HW8:HW12">_xlfn.ANCHORARRAY(ET8)*_xlfn.XLOOKUP(_xlfn.ANCHORARRAY($FI8)&amp;_xlfn.ANCHORARRAY($FJ8),_xlfn.ANCHORARRAY('7. Project Characteristics'!$B$48),repl_assets_proj_budget[Baseline Count])</f>
        <v>0</v>
      </c>
      <c r="HX8" s="101" cm="1">
        <f t="array" ref="HX8:HX12">_xlfn.ANCHORARRAY(EU8)*_xlfn.XLOOKUP(_xlfn.ANCHORARRAY($FI8)&amp;_xlfn.ANCHORARRAY($FJ8),_xlfn.ANCHORARRAY('7. Project Characteristics'!$B$48),repl_assets_proj_budget[Baseline Count])</f>
        <v>0</v>
      </c>
      <c r="HY8" s="101" cm="1">
        <f t="array" ref="HY8:HY12">_xlfn.ANCHORARRAY(EV8)*_xlfn.XLOOKUP(_xlfn.ANCHORARRAY($FI8)&amp;_xlfn.ANCHORARRAY($FJ8),_xlfn.ANCHORARRAY('7. Project Characteristics'!$B$48),repl_assets_proj_budget[Baseline Count])</f>
        <v>0</v>
      </c>
      <c r="HZ8" s="101" cm="1">
        <f t="array" ref="HZ8:HZ12">_xlfn.ANCHORARRAY(EW8)*_xlfn.XLOOKUP(_xlfn.ANCHORARRAY($FI8)&amp;_xlfn.ANCHORARRAY($FJ8),_xlfn.ANCHORARRAY('7. Project Characteristics'!$B$48),repl_assets_proj_budget[Baseline Count])</f>
        <v>0</v>
      </c>
      <c r="IA8" s="101" cm="1">
        <f t="array" ref="IA8:IA12">_xlfn.ANCHORARRAY(EX8)*_xlfn.XLOOKUP(_xlfn.ANCHORARRAY($FI8)&amp;_xlfn.ANCHORARRAY($FJ8),_xlfn.ANCHORARRAY('7. Project Characteristics'!$B$48),repl_assets_proj_budget[Baseline Count])</f>
        <v>0</v>
      </c>
      <c r="IB8" s="101" cm="1">
        <f t="array" ref="IB8:IB12">_xlfn.ANCHORARRAY(EY8)*_xlfn.XLOOKUP(_xlfn.ANCHORARRAY($FI8)&amp;_xlfn.ANCHORARRAY($FJ8),_xlfn.ANCHORARRAY('7. Project Characteristics'!$B$48),repl_assets_proj_budget[Baseline Count])</f>
        <v>0</v>
      </c>
      <c r="IC8" s="101" cm="1">
        <f t="array" ref="IC8:IC12">_xlfn.ANCHORARRAY(EZ8)*_xlfn.XLOOKUP(_xlfn.ANCHORARRAY($FI8)&amp;_xlfn.ANCHORARRAY($FJ8),_xlfn.ANCHORARRAY('7. Project Characteristics'!$B$48),repl_assets_proj_budget[Baseline Count])</f>
        <v>0</v>
      </c>
      <c r="ID8" s="101" cm="1">
        <f t="array" ref="ID8:ID12">_xlfn.ANCHORARRAY(FA8)*_xlfn.XLOOKUP(_xlfn.ANCHORARRAY($FI8)&amp;_xlfn.ANCHORARRAY($FJ8),_xlfn.ANCHORARRAY('7. Project Characteristics'!$B$48),repl_assets_proj_budget[Baseline Count])</f>
        <v>0</v>
      </c>
      <c r="IE8" s="101" cm="1">
        <f t="array" ref="IE8:IE12">_xlfn.ANCHORARRAY(FB8)*_xlfn.XLOOKUP(_xlfn.ANCHORARRAY($FI8)&amp;_xlfn.ANCHORARRAY($FJ8),_xlfn.ANCHORARRAY('7. Project Characteristics'!$B$48),repl_assets_proj_budget[Baseline Count])</f>
        <v>0</v>
      </c>
      <c r="IF8" s="101" cm="1">
        <f t="array" ref="IF8:IF12">_xlfn.ANCHORARRAY(FC8)*_xlfn.XLOOKUP(_xlfn.ANCHORARRAY($FI8)&amp;_xlfn.ANCHORARRAY($FJ8),_xlfn.ANCHORARRAY('7. Project Characteristics'!$B$48),repl_assets_proj_budget[Baseline Count])</f>
        <v>0</v>
      </c>
      <c r="IG8" s="101" cm="1">
        <f t="array" ref="IG8:IG12">_xlfn.ANCHORARRAY(FD8)*_xlfn.XLOOKUP(_xlfn.ANCHORARRAY($FI8)&amp;_xlfn.ANCHORARRAY($FJ8),_xlfn.ANCHORARRAY('7. Project Characteristics'!$B$48),repl_assets_proj_budget[Baseline Count])</f>
        <v>0</v>
      </c>
      <c r="IH8" s="101" cm="1">
        <f t="array" ref="IH8:IH12">_xlfn.ANCHORARRAY(FE8)*_xlfn.XLOOKUP(_xlfn.ANCHORARRAY($FI8)&amp;_xlfn.ANCHORARRAY($FJ8),_xlfn.ANCHORARRAY('7. Project Characteristics'!$B$48),repl_assets_proj_budget[Baseline Count])</f>
        <v>0</v>
      </c>
      <c r="II8" s="101" cm="1">
        <f t="array" ref="II8:II12">_xlfn.ANCHORARRAY(FF8)*_xlfn.XLOOKUP(_xlfn.ANCHORARRAY($FI8)&amp;_xlfn.ANCHORARRAY($FJ8),_xlfn.ANCHORARRAY('7. Project Characteristics'!$B$48),repl_assets_proj_budget[Baseline Count])</f>
        <v>0</v>
      </c>
      <c r="IJ8" s="101" cm="1">
        <f t="array" ref="IJ8:IJ12">_xlfn.ANCHORARRAY(FG8)*_xlfn.XLOOKUP(_xlfn.ANCHORARRAY($FI8)&amp;_xlfn.ANCHORARRAY($FJ8),_xlfn.ANCHORARRAY('7. Project Characteristics'!$B$48),repl_assets_proj_budget[Baseline Count])</f>
        <v>0</v>
      </c>
      <c r="IL8" s="61" t="str" cm="1">
        <f t="array" ref="IL8:IL12">_xlfn.ANCHORARRAY(FI8)</f>
        <v>Pole</v>
      </c>
      <c r="IM8" s="61" t="str" cm="1">
        <f t="array" ref="IM8:IM12">_xlfn.ANCHORARRAY(FJ8)</f>
        <v>Class 5</v>
      </c>
      <c r="IN8" s="101" cm="1">
        <f t="array" ref="IN8:IN12">IFERROR(_xlfn.ANCHORARRAY(CH8)*_xlfn.XLOOKUP(_xlfn.ANCHORARRAY($IL8)&amp;_xlfn.ANCHORARRAY($IM8),_xlfn.ANCHORARRAY('7. Project Characteristics'!$D$48),repl_assets_proj_budget[Project Count]),0)</f>
        <v>0</v>
      </c>
      <c r="IO8" s="101" cm="1">
        <f t="array" ref="IO8:IO12">IFERROR(_xlfn.ANCHORARRAY(CI8)*_xlfn.XLOOKUP(_xlfn.ANCHORARRAY($IL8)&amp;_xlfn.ANCHORARRAY($IM8),_xlfn.ANCHORARRAY('7. Project Characteristics'!$D$48),repl_assets_proj_budget[Project Count]),0)</f>
        <v>0</v>
      </c>
      <c r="IP8" s="101" cm="1">
        <f t="array" ref="IP8:IP12">IFERROR(_xlfn.ANCHORARRAY(CJ8)*_xlfn.XLOOKUP(_xlfn.ANCHORARRAY($IL8)&amp;_xlfn.ANCHORARRAY($IM8),_xlfn.ANCHORARRAY('7. Project Characteristics'!$D$48),repl_assets_proj_budget[Project Count]),0)</f>
        <v>0</v>
      </c>
      <c r="IQ8" s="101" cm="1">
        <f t="array" ref="IQ8:IQ12">IFERROR(_xlfn.ANCHORARRAY(CK8)*_xlfn.XLOOKUP(_xlfn.ANCHORARRAY($IL8)&amp;_xlfn.ANCHORARRAY($IM8),_xlfn.ANCHORARRAY('7. Project Characteristics'!$D$48),repl_assets_proj_budget[Project Count]),0)</f>
        <v>0</v>
      </c>
      <c r="IR8" s="101" cm="1">
        <f t="array" ref="IR8:IR12">IFERROR(_xlfn.ANCHORARRAY(CL8)*_xlfn.XLOOKUP(_xlfn.ANCHORARRAY($IL8)&amp;_xlfn.ANCHORARRAY($IM8),_xlfn.ANCHORARRAY('7. Project Characteristics'!$D$48),repl_assets_proj_budget[Project Count]),0)</f>
        <v>0</v>
      </c>
      <c r="IS8" s="101" cm="1">
        <f t="array" ref="IS8:IS12">IFERROR(_xlfn.ANCHORARRAY(CM8)*_xlfn.XLOOKUP(_xlfn.ANCHORARRAY($IL8)&amp;_xlfn.ANCHORARRAY($IM8),_xlfn.ANCHORARRAY('7. Project Characteristics'!$D$48),repl_assets_proj_budget[Project Count]),0)</f>
        <v>0</v>
      </c>
      <c r="IT8" s="101" cm="1">
        <f t="array" ref="IT8:IT12">IFERROR(_xlfn.ANCHORARRAY(CN8)*_xlfn.XLOOKUP(_xlfn.ANCHORARRAY($IL8)&amp;_xlfn.ANCHORARRAY($IM8),_xlfn.ANCHORARRAY('7. Project Characteristics'!$D$48),repl_assets_proj_budget[Project Count]),0)</f>
        <v>0</v>
      </c>
      <c r="IU8" s="101" cm="1">
        <f t="array" ref="IU8:IU12">IFERROR(_xlfn.ANCHORARRAY(CO8)*_xlfn.XLOOKUP(_xlfn.ANCHORARRAY($IL8)&amp;_xlfn.ANCHORARRAY($IM8),_xlfn.ANCHORARRAY('7. Project Characteristics'!$D$48),repl_assets_proj_budget[Project Count]),0)</f>
        <v>0</v>
      </c>
      <c r="IV8" s="101" cm="1">
        <f t="array" ref="IV8:IV12">IFERROR(_xlfn.ANCHORARRAY(CP8)*_xlfn.XLOOKUP(_xlfn.ANCHORARRAY($IL8)&amp;_xlfn.ANCHORARRAY($IM8),_xlfn.ANCHORARRAY('7. Project Characteristics'!$D$48),repl_assets_proj_budget[Project Count]),0)</f>
        <v>0</v>
      </c>
      <c r="IW8" s="101" cm="1">
        <f t="array" ref="IW8:IW12">IFERROR(_xlfn.ANCHORARRAY(CQ8)*_xlfn.XLOOKUP(_xlfn.ANCHORARRAY($IL8)&amp;_xlfn.ANCHORARRAY($IM8),_xlfn.ANCHORARRAY('7. Project Characteristics'!$D$48),repl_assets_proj_budget[Project Count]),0)</f>
        <v>0</v>
      </c>
      <c r="IX8" s="101" cm="1">
        <f t="array" ref="IX8:IX12">IFERROR(_xlfn.ANCHORARRAY(CR8)*_xlfn.XLOOKUP(_xlfn.ANCHORARRAY($IL8)&amp;_xlfn.ANCHORARRAY($IM8),_xlfn.ANCHORARRAY('7. Project Characteristics'!$D$48),repl_assets_proj_budget[Project Count]),0)</f>
        <v>0</v>
      </c>
      <c r="IY8" s="101" cm="1">
        <f t="array" ref="IY8:IY12">IFERROR(_xlfn.ANCHORARRAY(CS8)*_xlfn.XLOOKUP(_xlfn.ANCHORARRAY($IL8)&amp;_xlfn.ANCHORARRAY($IM8),_xlfn.ANCHORARRAY('7. Project Characteristics'!$D$48),repl_assets_proj_budget[Project Count]),0)</f>
        <v>0</v>
      </c>
      <c r="IZ8" s="101" cm="1">
        <f t="array" ref="IZ8:IZ12">IFERROR(_xlfn.ANCHORARRAY(CT8)*_xlfn.XLOOKUP(_xlfn.ANCHORARRAY($IL8)&amp;_xlfn.ANCHORARRAY($IM8),_xlfn.ANCHORARRAY('7. Project Characteristics'!$D$48),repl_assets_proj_budget[Project Count]),0)</f>
        <v>0</v>
      </c>
      <c r="JA8" s="101" cm="1">
        <f t="array" ref="JA8:JA12">IFERROR(_xlfn.ANCHORARRAY(CU8)*_xlfn.XLOOKUP(_xlfn.ANCHORARRAY($IL8)&amp;_xlfn.ANCHORARRAY($IM8),_xlfn.ANCHORARRAY('7. Project Characteristics'!$D$48),repl_assets_proj_budget[Project Count]),0)</f>
        <v>0</v>
      </c>
      <c r="JB8" s="101" cm="1">
        <f t="array" ref="JB8:JB12">IFERROR(_xlfn.ANCHORARRAY(CV8)*_xlfn.XLOOKUP(_xlfn.ANCHORARRAY($IL8)&amp;_xlfn.ANCHORARRAY($IM8),_xlfn.ANCHORARRAY('7. Project Characteristics'!$D$48),repl_assets_proj_budget[Project Count]),0)</f>
        <v>0</v>
      </c>
      <c r="JC8" s="101" cm="1">
        <f t="array" ref="JC8:JC12">IFERROR(_xlfn.ANCHORARRAY(CW8)*_xlfn.XLOOKUP(_xlfn.ANCHORARRAY($IL8)&amp;_xlfn.ANCHORARRAY($IM8),_xlfn.ANCHORARRAY('7. Project Characteristics'!$D$48),repl_assets_proj_budget[Project Count]),0)</f>
        <v>0</v>
      </c>
      <c r="JD8" s="101" cm="1">
        <f t="array" ref="JD8:JD12">IFERROR(_xlfn.ANCHORARRAY(CX8)*_xlfn.XLOOKUP(_xlfn.ANCHORARRAY($IL8)&amp;_xlfn.ANCHORARRAY($IM8),_xlfn.ANCHORARRAY('7. Project Characteristics'!$D$48),repl_assets_proj_budget[Project Count]),0)</f>
        <v>0</v>
      </c>
      <c r="JE8" s="101" cm="1">
        <f t="array" ref="JE8:JE12">IFERROR(_xlfn.ANCHORARRAY(CY8)*_xlfn.XLOOKUP(_xlfn.ANCHORARRAY($IL8)&amp;_xlfn.ANCHORARRAY($IM8),_xlfn.ANCHORARRAY('7. Project Characteristics'!$D$48),repl_assets_proj_budget[Project Count]),0)</f>
        <v>0</v>
      </c>
      <c r="JF8" s="101" cm="1">
        <f t="array" ref="JF8:JF12">IFERROR(_xlfn.ANCHORARRAY(CZ8)*_xlfn.XLOOKUP(_xlfn.ANCHORARRAY($IL8)&amp;_xlfn.ANCHORARRAY($IM8),_xlfn.ANCHORARRAY('7. Project Characteristics'!$D$48),repl_assets_proj_budget[Project Count]),0)</f>
        <v>0</v>
      </c>
      <c r="JG8" s="101" cm="1">
        <f t="array" ref="JG8:JG12">IFERROR(_xlfn.ANCHORARRAY(DA8)*_xlfn.XLOOKUP(_xlfn.ANCHORARRAY($IL8)&amp;_xlfn.ANCHORARRAY($IM8),_xlfn.ANCHORARRAY('7. Project Characteristics'!$D$48),repl_assets_proj_budget[Project Count]),0)</f>
        <v>0</v>
      </c>
      <c r="JH8" s="101" cm="1">
        <f t="array" ref="JH8:JH12">IFERROR(_xlfn.ANCHORARRAY(DB8)*_xlfn.XLOOKUP(_xlfn.ANCHORARRAY($IL8)&amp;_xlfn.ANCHORARRAY($IM8),_xlfn.ANCHORARRAY('7. Project Characteristics'!$D$48),repl_assets_proj_budget[Project Count]),0)</f>
        <v>0</v>
      </c>
      <c r="JI8" s="101" cm="1">
        <f t="array" ref="JI8:JI12">IFERROR(_xlfn.ANCHORARRAY(DC8)*_xlfn.XLOOKUP(_xlfn.ANCHORARRAY($IL8)&amp;_xlfn.ANCHORARRAY($IM8),_xlfn.ANCHORARRAY('7. Project Characteristics'!$D$48),repl_assets_proj_budget[Project Count]),0)</f>
        <v>0</v>
      </c>
      <c r="JJ8" s="101" cm="1">
        <f t="array" ref="JJ8:JJ12">IFERROR(_xlfn.ANCHORARRAY(DD8)*_xlfn.XLOOKUP(_xlfn.ANCHORARRAY($IL8)&amp;_xlfn.ANCHORARRAY($IM8),_xlfn.ANCHORARRAY('7. Project Characteristics'!$D$48),repl_assets_proj_budget[Project Count]),0)</f>
        <v>0</v>
      </c>
      <c r="JK8" s="101" cm="1">
        <f t="array" ref="JK8:JK12">IFERROR(_xlfn.ANCHORARRAY(DE8)*_xlfn.XLOOKUP(_xlfn.ANCHORARRAY($IL8)&amp;_xlfn.ANCHORARRAY($IM8),_xlfn.ANCHORARRAY('7. Project Characteristics'!$D$48),repl_assets_proj_budget[Project Count]),0)</f>
        <v>0</v>
      </c>
      <c r="JL8" s="101" cm="1">
        <f t="array" ref="JL8:JL12">IFERROR(_xlfn.ANCHORARRAY(DF8)*_xlfn.XLOOKUP(_xlfn.ANCHORARRAY($IL8)&amp;_xlfn.ANCHORARRAY($IM8),_xlfn.ANCHORARRAY('7. Project Characteristics'!$D$48),repl_assets_proj_budget[Project Count]),0)</f>
        <v>0</v>
      </c>
      <c r="JM8" s="101" cm="1">
        <f t="array" ref="JM8:JM12">IFERROR(_xlfn.ANCHORARRAY(DG8)*_xlfn.XLOOKUP(_xlfn.ANCHORARRAY($IL8)&amp;_xlfn.ANCHORARRAY($IM8),_xlfn.ANCHORARRAY('7. Project Characteristics'!$D$48),repl_assets_proj_budget[Project Count]),0)</f>
        <v>0</v>
      </c>
      <c r="JN8" s="101" cm="1">
        <f t="array" ref="JN8:JN12">IFERROR(_xlfn.ANCHORARRAY(DH8)*_xlfn.XLOOKUP(_xlfn.ANCHORARRAY($IL8)&amp;_xlfn.ANCHORARRAY($IM8),_xlfn.ANCHORARRAY('7. Project Characteristics'!$D$48),repl_assets_proj_budget[Project Count]),0)</f>
        <v>0</v>
      </c>
      <c r="JO8" s="101" cm="1">
        <f t="array" ref="JO8:JO12">IFERROR(_xlfn.ANCHORARRAY(DI8)*_xlfn.XLOOKUP(_xlfn.ANCHORARRAY($IL8)&amp;_xlfn.ANCHORARRAY($IM8),_xlfn.ANCHORARRAY('7. Project Characteristics'!$D$48),repl_assets_proj_budget[Project Count]),0)</f>
        <v>0</v>
      </c>
      <c r="JP8" s="101" cm="1">
        <f t="array" ref="JP8:JP12">IFERROR(_xlfn.ANCHORARRAY(DJ8)*_xlfn.XLOOKUP(_xlfn.ANCHORARRAY($IL8)&amp;_xlfn.ANCHORARRAY($IM8),_xlfn.ANCHORARRAY('7. Project Characteristics'!$D$48),repl_assets_proj_budget[Project Count]),0)</f>
        <v>0</v>
      </c>
      <c r="JQ8" s="101" cm="1">
        <f t="array" ref="JQ8:JQ12">IFERROR(_xlfn.ANCHORARRAY(DK8)*_xlfn.XLOOKUP(_xlfn.ANCHORARRAY($IL8)&amp;_xlfn.ANCHORARRAY($IM8),_xlfn.ANCHORARRAY('7. Project Characteristics'!$D$48),repl_assets_proj_budget[Project Count]),0)</f>
        <v>0</v>
      </c>
      <c r="JR8" s="101" cm="1">
        <f t="array" ref="JR8:JR12">IFERROR(_xlfn.ANCHORARRAY(DL8)*_xlfn.XLOOKUP(_xlfn.ANCHORARRAY($IL8)&amp;_xlfn.ANCHORARRAY($IM8),_xlfn.ANCHORARRAY('7. Project Characteristics'!$D$48),repl_assets_proj_budget[Project Count]),0)</f>
        <v>0</v>
      </c>
      <c r="JS8" s="101" cm="1">
        <f t="array" ref="JS8:JS12">IFERROR(_xlfn.ANCHORARRAY(DM8)*_xlfn.XLOOKUP(_xlfn.ANCHORARRAY($IL8)&amp;_xlfn.ANCHORARRAY($IM8),_xlfn.ANCHORARRAY('7. Project Characteristics'!$D$48),repl_assets_proj_budget[Project Count]),0)</f>
        <v>0</v>
      </c>
      <c r="JT8" s="101" cm="1">
        <f t="array" ref="JT8:JT12">IFERROR(_xlfn.ANCHORARRAY(DN8)*_xlfn.XLOOKUP(_xlfn.ANCHORARRAY($IL8)&amp;_xlfn.ANCHORARRAY($IM8),_xlfn.ANCHORARRAY('7. Project Characteristics'!$D$48),repl_assets_proj_budget[Project Count]),0)</f>
        <v>0</v>
      </c>
      <c r="JU8" s="101" cm="1">
        <f t="array" ref="JU8:JU12">IFERROR(_xlfn.ANCHORARRAY(DO8)*_xlfn.XLOOKUP(_xlfn.ANCHORARRAY($IL8)&amp;_xlfn.ANCHORARRAY($IM8),_xlfn.ANCHORARRAY('7. Project Characteristics'!$D$48),repl_assets_proj_budget[Project Count]),0)</f>
        <v>0</v>
      </c>
      <c r="JV8" s="101" cm="1">
        <f t="array" ref="JV8:JV12">IFERROR(_xlfn.ANCHORARRAY(DP8)*_xlfn.XLOOKUP(_xlfn.ANCHORARRAY($IL8)&amp;_xlfn.ANCHORARRAY($IM8),_xlfn.ANCHORARRAY('7. Project Characteristics'!$D$48),repl_assets_proj_budget[Project Count]),0)</f>
        <v>0</v>
      </c>
      <c r="JW8" s="101" cm="1">
        <f t="array" ref="JW8:JW12">IFERROR(_xlfn.ANCHORARRAY(DQ8)*_xlfn.XLOOKUP(_xlfn.ANCHORARRAY($IL8)&amp;_xlfn.ANCHORARRAY($IM8),_xlfn.ANCHORARRAY('7. Project Characteristics'!$D$48),repl_assets_proj_budget[Project Count]),0)</f>
        <v>0</v>
      </c>
      <c r="JX8" s="101" cm="1">
        <f t="array" ref="JX8:JX12">IFERROR(_xlfn.ANCHORARRAY(DR8)*_xlfn.XLOOKUP(_xlfn.ANCHORARRAY($IL8)&amp;_xlfn.ANCHORARRAY($IM8),_xlfn.ANCHORARRAY('7. Project Characteristics'!$D$48),repl_assets_proj_budget[Project Count]),0)</f>
        <v>0</v>
      </c>
      <c r="JY8" s="101" cm="1">
        <f t="array" ref="JY8:JY12">IFERROR(_xlfn.ANCHORARRAY(DS8)*_xlfn.XLOOKUP(_xlfn.ANCHORARRAY($IL8)&amp;_xlfn.ANCHORARRAY($IM8),_xlfn.ANCHORARRAY('7. Project Characteristics'!$D$48),repl_assets_proj_budget[Project Count]),0)</f>
        <v>0</v>
      </c>
      <c r="JZ8" s="101" cm="1">
        <f t="array" ref="JZ8:JZ12">IFERROR(_xlfn.ANCHORARRAY(DT8)*_xlfn.XLOOKUP(_xlfn.ANCHORARRAY($IL8)&amp;_xlfn.ANCHORARRAY($IM8),_xlfn.ANCHORARRAY('7. Project Characteristics'!$D$48),repl_assets_proj_budget[Project Count]),0)</f>
        <v>0</v>
      </c>
      <c r="KA8" s="101" cm="1">
        <f t="array" ref="KA8:KA12">IFERROR(_xlfn.ANCHORARRAY(DU8)*_xlfn.XLOOKUP(_xlfn.ANCHORARRAY($IL8)&amp;_xlfn.ANCHORARRAY($IM8),_xlfn.ANCHORARRAY('7. Project Characteristics'!$D$48),repl_assets_proj_budget[Project Count]),0)</f>
        <v>0</v>
      </c>
      <c r="KB8" s="101" cm="1">
        <f t="array" ref="KB8:KB12">IFERROR(_xlfn.ANCHORARRAY(DV8)*_xlfn.XLOOKUP(_xlfn.ANCHORARRAY($IL8)&amp;_xlfn.ANCHORARRAY($IM8),_xlfn.ANCHORARRAY('7. Project Characteristics'!$D$48),repl_assets_proj_budget[Project Count]),0)</f>
        <v>0</v>
      </c>
      <c r="KC8" s="101" cm="1">
        <f t="array" ref="KC8:KC12">IFERROR(_xlfn.ANCHORARRAY(DW8)*_xlfn.XLOOKUP(_xlfn.ANCHORARRAY($IL8)&amp;_xlfn.ANCHORARRAY($IM8),_xlfn.ANCHORARRAY('7. Project Characteristics'!$D$48),repl_assets_proj_budget[Project Count]),0)</f>
        <v>0</v>
      </c>
      <c r="KD8" s="101" cm="1">
        <f t="array" ref="KD8:KD12">IFERROR(_xlfn.ANCHORARRAY(DX8)*_xlfn.XLOOKUP(_xlfn.ANCHORARRAY($IL8)&amp;_xlfn.ANCHORARRAY($IM8),_xlfn.ANCHORARRAY('7. Project Characteristics'!$D$48),repl_assets_proj_budget[Project Count]),0)</f>
        <v>0</v>
      </c>
      <c r="KE8" s="101" cm="1">
        <f t="array" ref="KE8:KE12">IFERROR(_xlfn.ANCHORARRAY(DY8)*_xlfn.XLOOKUP(_xlfn.ANCHORARRAY($IL8)&amp;_xlfn.ANCHORARRAY($IM8),_xlfn.ANCHORARRAY('7. Project Characteristics'!$D$48),repl_assets_proj_budget[Project Count]),0)</f>
        <v>0</v>
      </c>
      <c r="KF8" s="101" cm="1">
        <f t="array" ref="KF8:KF12">IFERROR(_xlfn.ANCHORARRAY(DZ8)*_xlfn.XLOOKUP(_xlfn.ANCHORARRAY($IL8)&amp;_xlfn.ANCHORARRAY($IM8),_xlfn.ANCHORARRAY('7. Project Characteristics'!$D$48),repl_assets_proj_budget[Project Count]),0)</f>
        <v>0</v>
      </c>
      <c r="KG8" s="101" cm="1">
        <f t="array" ref="KG8:KG12">IFERROR(_xlfn.ANCHORARRAY(EA8)*_xlfn.XLOOKUP(_xlfn.ANCHORARRAY($IL8)&amp;_xlfn.ANCHORARRAY($IM8),_xlfn.ANCHORARRAY('7. Project Characteristics'!$D$48),repl_assets_proj_budget[Project Count]),0)</f>
        <v>0</v>
      </c>
      <c r="KH8" s="101" cm="1">
        <f t="array" ref="KH8:KH12">IFERROR(_xlfn.ANCHORARRAY(EB8)*_xlfn.XLOOKUP(_xlfn.ANCHORARRAY($IL8)&amp;_xlfn.ANCHORARRAY($IM8),_xlfn.ANCHORARRAY('7. Project Characteristics'!$D$48),repl_assets_proj_budget[Project Count]),0)</f>
        <v>0</v>
      </c>
      <c r="KI8" s="101" cm="1">
        <f t="array" ref="KI8:KI12">IFERROR(_xlfn.ANCHORARRAY(EC8)*_xlfn.XLOOKUP(_xlfn.ANCHORARRAY($IL8)&amp;_xlfn.ANCHORARRAY($IM8),_xlfn.ANCHORARRAY('7. Project Characteristics'!$D$48),repl_assets_proj_budget[Project Count]),0)</f>
        <v>0</v>
      </c>
      <c r="KJ8" s="101" cm="1">
        <f t="array" ref="KJ8:KJ12">IFERROR(_xlfn.ANCHORARRAY(ED8)*_xlfn.XLOOKUP(_xlfn.ANCHORARRAY($IL8)&amp;_xlfn.ANCHORARRAY($IM8),_xlfn.ANCHORARRAY('7. Project Characteristics'!$D$48),repl_assets_proj_budget[Project Count]),0)</f>
        <v>0</v>
      </c>
      <c r="KK8" s="101" cm="1">
        <f t="array" ref="KK8:KK12">IFERROR(_xlfn.ANCHORARRAY(EE8)*_xlfn.XLOOKUP(_xlfn.ANCHORARRAY($IL8)&amp;_xlfn.ANCHORARRAY($IM8),_xlfn.ANCHORARRAY('7. Project Characteristics'!$D$48),repl_assets_proj_budget[Project Count]),0)</f>
        <v>0</v>
      </c>
      <c r="KL8" s="101" cm="1">
        <f t="array" ref="KL8:KL12">IFERROR(_xlfn.ANCHORARRAY(EF8)*_xlfn.XLOOKUP(_xlfn.ANCHORARRAY($IL8)&amp;_xlfn.ANCHORARRAY($IM8),_xlfn.ANCHORARRAY('7. Project Characteristics'!$D$48),repl_assets_proj_budget[Project Count]),0)</f>
        <v>0</v>
      </c>
      <c r="KM8" s="101" cm="1">
        <f t="array" ref="KM8:KM12">IFERROR(_xlfn.ANCHORARRAY(EG8)*_xlfn.XLOOKUP(_xlfn.ANCHORARRAY($IL8)&amp;_xlfn.ANCHORARRAY($IM8),_xlfn.ANCHORARRAY('7. Project Characteristics'!$D$48),repl_assets_proj_budget[Project Count]),0)</f>
        <v>0</v>
      </c>
      <c r="KN8" s="101" cm="1">
        <f t="array" ref="KN8:KN12">IFERROR(_xlfn.ANCHORARRAY(EH8)*_xlfn.XLOOKUP(_xlfn.ANCHORARRAY($IL8)&amp;_xlfn.ANCHORARRAY($IM8),_xlfn.ANCHORARRAY('7. Project Characteristics'!$D$48),repl_assets_proj_budget[Project Count]),0)</f>
        <v>0</v>
      </c>
      <c r="KO8" s="101" cm="1">
        <f t="array" ref="KO8:KO12">IFERROR(_xlfn.ANCHORARRAY(EI8)*_xlfn.XLOOKUP(_xlfn.ANCHORARRAY($IL8)&amp;_xlfn.ANCHORARRAY($IM8),_xlfn.ANCHORARRAY('7. Project Characteristics'!$D$48),repl_assets_proj_budget[Project Count]),0)</f>
        <v>0</v>
      </c>
      <c r="KP8" s="101" cm="1">
        <f t="array" ref="KP8:KP12">IFERROR(_xlfn.ANCHORARRAY(EJ8)*_xlfn.XLOOKUP(_xlfn.ANCHORARRAY($IL8)&amp;_xlfn.ANCHORARRAY($IM8),_xlfn.ANCHORARRAY('7. Project Characteristics'!$D$48),repl_assets_proj_budget[Project Count]),0)</f>
        <v>0</v>
      </c>
      <c r="KQ8" s="101" cm="1">
        <f t="array" ref="KQ8:KQ12">IFERROR(_xlfn.ANCHORARRAY(EK8)*_xlfn.XLOOKUP(_xlfn.ANCHORARRAY($IL8)&amp;_xlfn.ANCHORARRAY($IM8),_xlfn.ANCHORARRAY('7. Project Characteristics'!$D$48),repl_assets_proj_budget[Project Count]),0)</f>
        <v>0</v>
      </c>
      <c r="KR8" s="101" cm="1">
        <f t="array" ref="KR8:KR12">IFERROR(_xlfn.ANCHORARRAY(EL8)*_xlfn.XLOOKUP(_xlfn.ANCHORARRAY($IL8)&amp;_xlfn.ANCHORARRAY($IM8),_xlfn.ANCHORARRAY('7. Project Characteristics'!$D$48),repl_assets_proj_budget[Project Count]),0)</f>
        <v>0</v>
      </c>
      <c r="KS8" s="101" cm="1">
        <f t="array" ref="KS8:KS12">IFERROR(_xlfn.ANCHORARRAY(EM8)*_xlfn.XLOOKUP(_xlfn.ANCHORARRAY($IL8)&amp;_xlfn.ANCHORARRAY($IM8),_xlfn.ANCHORARRAY('7. Project Characteristics'!$D$48),repl_assets_proj_budget[Project Count]),0)</f>
        <v>0</v>
      </c>
      <c r="KT8" s="101" cm="1">
        <f t="array" ref="KT8:KT12">IFERROR(_xlfn.ANCHORARRAY(EN8)*_xlfn.XLOOKUP(_xlfn.ANCHORARRAY($IL8)&amp;_xlfn.ANCHORARRAY($IM8),_xlfn.ANCHORARRAY('7. Project Characteristics'!$D$48),repl_assets_proj_budget[Project Count]),0)</f>
        <v>0</v>
      </c>
      <c r="KU8" s="101" cm="1">
        <f t="array" ref="KU8:KU12">IFERROR(_xlfn.ANCHORARRAY(EO8)*_xlfn.XLOOKUP(_xlfn.ANCHORARRAY($IL8)&amp;_xlfn.ANCHORARRAY($IM8),_xlfn.ANCHORARRAY('7. Project Characteristics'!$D$48),repl_assets_proj_budget[Project Count]),0)</f>
        <v>0</v>
      </c>
      <c r="KV8" s="101" cm="1">
        <f t="array" ref="KV8:KV12">IFERROR(_xlfn.ANCHORARRAY(EP8)*_xlfn.XLOOKUP(_xlfn.ANCHORARRAY($IL8)&amp;_xlfn.ANCHORARRAY($IM8),_xlfn.ANCHORARRAY('7. Project Characteristics'!$D$48),repl_assets_proj_budget[Project Count]),0)</f>
        <v>0</v>
      </c>
      <c r="KW8" s="101" cm="1">
        <f t="array" ref="KW8:KW12">IFERROR(_xlfn.ANCHORARRAY(EQ8)*_xlfn.XLOOKUP(_xlfn.ANCHORARRAY($IL8)&amp;_xlfn.ANCHORARRAY($IM8),_xlfn.ANCHORARRAY('7. Project Characteristics'!$D$48),repl_assets_proj_budget[Project Count]),0)</f>
        <v>0</v>
      </c>
      <c r="KX8" s="101" cm="1">
        <f t="array" ref="KX8:KX12">IFERROR(_xlfn.ANCHORARRAY(ER8)*_xlfn.XLOOKUP(_xlfn.ANCHORARRAY($IL8)&amp;_xlfn.ANCHORARRAY($IM8),_xlfn.ANCHORARRAY('7. Project Characteristics'!$D$48),repl_assets_proj_budget[Project Count]),0)</f>
        <v>0</v>
      </c>
      <c r="KY8" s="101" cm="1">
        <f t="array" ref="KY8:KY12">IFERROR(_xlfn.ANCHORARRAY(ES8)*_xlfn.XLOOKUP(_xlfn.ANCHORARRAY($IL8)&amp;_xlfn.ANCHORARRAY($IM8),_xlfn.ANCHORARRAY('7. Project Characteristics'!$D$48),repl_assets_proj_budget[Project Count]),0)</f>
        <v>0</v>
      </c>
      <c r="KZ8" s="101" cm="1">
        <f t="array" ref="KZ8:KZ12">IFERROR(_xlfn.ANCHORARRAY(ET8)*_xlfn.XLOOKUP(_xlfn.ANCHORARRAY($IL8)&amp;_xlfn.ANCHORARRAY($IM8),_xlfn.ANCHORARRAY('7. Project Characteristics'!$D$48),repl_assets_proj_budget[Project Count]),0)</f>
        <v>0</v>
      </c>
      <c r="LA8" s="101" cm="1">
        <f t="array" ref="LA8:LA12">IFERROR(_xlfn.ANCHORARRAY(EU8)*_xlfn.XLOOKUP(_xlfn.ANCHORARRAY($IL8)&amp;_xlfn.ANCHORARRAY($IM8),_xlfn.ANCHORARRAY('7. Project Characteristics'!$D$48),repl_assets_proj_budget[Project Count]),0)</f>
        <v>0</v>
      </c>
      <c r="LB8" s="101" cm="1">
        <f t="array" ref="LB8:LB12">IFERROR(_xlfn.ANCHORARRAY(EV8)*_xlfn.XLOOKUP(_xlfn.ANCHORARRAY($IL8)&amp;_xlfn.ANCHORARRAY($IM8),_xlfn.ANCHORARRAY('7. Project Characteristics'!$D$48),repl_assets_proj_budget[Project Count]),0)</f>
        <v>0</v>
      </c>
      <c r="LC8" s="101" cm="1">
        <f t="array" ref="LC8:LC12">IFERROR(_xlfn.ANCHORARRAY(EW8)*_xlfn.XLOOKUP(_xlfn.ANCHORARRAY($IL8)&amp;_xlfn.ANCHORARRAY($IM8),_xlfn.ANCHORARRAY('7. Project Characteristics'!$D$48),repl_assets_proj_budget[Project Count]),0)</f>
        <v>0</v>
      </c>
      <c r="LD8" s="101" cm="1">
        <f t="array" ref="LD8:LD12">IFERROR(_xlfn.ANCHORARRAY(EX8)*_xlfn.XLOOKUP(_xlfn.ANCHORARRAY($IL8)&amp;_xlfn.ANCHORARRAY($IM8),_xlfn.ANCHORARRAY('7. Project Characteristics'!$D$48),repl_assets_proj_budget[Project Count]),0)</f>
        <v>0</v>
      </c>
      <c r="LE8" s="101" cm="1">
        <f t="array" ref="LE8:LE12">IFERROR(_xlfn.ANCHORARRAY(EY8)*_xlfn.XLOOKUP(_xlfn.ANCHORARRAY($IL8)&amp;_xlfn.ANCHORARRAY($IM8),_xlfn.ANCHORARRAY('7. Project Characteristics'!$D$48),repl_assets_proj_budget[Project Count]),0)</f>
        <v>0</v>
      </c>
      <c r="LF8" s="101" cm="1">
        <f t="array" ref="LF8:LF12">IFERROR(_xlfn.ANCHORARRAY(EZ8)*_xlfn.XLOOKUP(_xlfn.ANCHORARRAY($IL8)&amp;_xlfn.ANCHORARRAY($IM8),_xlfn.ANCHORARRAY('7. Project Characteristics'!$D$48),repl_assets_proj_budget[Project Count]),0)</f>
        <v>0</v>
      </c>
      <c r="LG8" s="101" cm="1">
        <f t="array" ref="LG8:LG12">IFERROR(_xlfn.ANCHORARRAY(FA8)*_xlfn.XLOOKUP(_xlfn.ANCHORARRAY($IL8)&amp;_xlfn.ANCHORARRAY($IM8),_xlfn.ANCHORARRAY('7. Project Characteristics'!$D$48),repl_assets_proj_budget[Project Count]),0)</f>
        <v>0</v>
      </c>
      <c r="LH8" s="101" cm="1">
        <f t="array" ref="LH8:LH12">IFERROR(_xlfn.ANCHORARRAY(FB8)*_xlfn.XLOOKUP(_xlfn.ANCHORARRAY($IL8)&amp;_xlfn.ANCHORARRAY($IM8),_xlfn.ANCHORARRAY('7. Project Characteristics'!$D$48),repl_assets_proj_budget[Project Count]),0)</f>
        <v>0</v>
      </c>
      <c r="LI8" s="101" cm="1">
        <f t="array" ref="LI8:LI12">IFERROR(_xlfn.ANCHORARRAY(FC8)*_xlfn.XLOOKUP(_xlfn.ANCHORARRAY($IL8)&amp;_xlfn.ANCHORARRAY($IM8),_xlfn.ANCHORARRAY('7. Project Characteristics'!$D$48),repl_assets_proj_budget[Project Count]),0)</f>
        <v>0</v>
      </c>
      <c r="LJ8" s="101" cm="1">
        <f t="array" ref="LJ8:LJ12">IFERROR(_xlfn.ANCHORARRAY(FD8)*_xlfn.XLOOKUP(_xlfn.ANCHORARRAY($IL8)&amp;_xlfn.ANCHORARRAY($IM8),_xlfn.ANCHORARRAY('7. Project Characteristics'!$D$48),repl_assets_proj_budget[Project Count]),0)</f>
        <v>0</v>
      </c>
      <c r="LK8" s="101" cm="1">
        <f t="array" ref="LK8:LK12">IFERROR(_xlfn.ANCHORARRAY(FE8)*_xlfn.XLOOKUP(_xlfn.ANCHORARRAY($IL8)&amp;_xlfn.ANCHORARRAY($IM8),_xlfn.ANCHORARRAY('7. Project Characteristics'!$D$48),repl_assets_proj_budget[Project Count]),0)</f>
        <v>0</v>
      </c>
      <c r="LL8" s="101" cm="1">
        <f t="array" ref="LL8:LL12">IFERROR(_xlfn.ANCHORARRAY(FF8)*_xlfn.XLOOKUP(_xlfn.ANCHORARRAY($IL8)&amp;_xlfn.ANCHORARRAY($IM8),_xlfn.ANCHORARRAY('7. Project Characteristics'!$D$48),repl_assets_proj_budget[Project Count]),0)</f>
        <v>0</v>
      </c>
      <c r="LM8" s="101" cm="1">
        <f t="array" ref="LM8:LM12">IFERROR(_xlfn.ANCHORARRAY(FG8)*_xlfn.XLOOKUP(_xlfn.ANCHORARRAY($IL8)&amp;_xlfn.ANCHORARRAY($IM8),_xlfn.ANCHORARRAY('7. Project Characteristics'!$D$48),repl_assets_proj_budget[Project Count]),0)</f>
        <v>0</v>
      </c>
      <c r="LO8" s="61" t="str" cm="1">
        <f t="array" ref="LO8:LO12">_xlfn.ANCHORARRAY(IL8)</f>
        <v>Pole</v>
      </c>
      <c r="LP8" s="61" t="str" cm="1">
        <f t="array" ref="LP8:LP12">_xlfn.ANCHORARRAY(IM8)</f>
        <v>Class 5</v>
      </c>
      <c r="LQ8" s="101" cm="1">
        <f t="array" ref="LQ8:LQ12">IFERROR(_xlfn.ANCHORARRAY(CH8)*_xlfn.XLOOKUP(_xlfn.ANCHORARRAY($LO8)&amp;_xlfn.ANCHORARRAY($LP8),_xlfn.ANCHORARRAY('7. Project Characteristics'!$C$48),repl_assets_proj_budget[Baseline Count]),0)</f>
        <v>0</v>
      </c>
      <c r="LR8" s="101" cm="1">
        <f t="array" ref="LR8:LR12">IFERROR(_xlfn.ANCHORARRAY(CI8)*_xlfn.XLOOKUP(_xlfn.ANCHORARRAY($LO8)&amp;_xlfn.ANCHORARRAY($LP8),_xlfn.ANCHORARRAY('7. Project Characteristics'!$C$48),repl_assets_proj_budget[Baseline Count]),0)</f>
        <v>0</v>
      </c>
      <c r="LS8" s="101" cm="1">
        <f t="array" ref="LS8:LS12">IFERROR(_xlfn.ANCHORARRAY(CJ8)*_xlfn.XLOOKUP(_xlfn.ANCHORARRAY($LO8)&amp;_xlfn.ANCHORARRAY($LP8),_xlfn.ANCHORARRAY('7. Project Characteristics'!$C$48),repl_assets_proj_budget[Baseline Count]),0)</f>
        <v>0</v>
      </c>
      <c r="LT8" s="101" cm="1">
        <f t="array" ref="LT8:LT12">IFERROR(_xlfn.ANCHORARRAY(CK8)*_xlfn.XLOOKUP(_xlfn.ANCHORARRAY($LO8)&amp;_xlfn.ANCHORARRAY($LP8),_xlfn.ANCHORARRAY('7. Project Characteristics'!$C$48),repl_assets_proj_budget[Baseline Count]),0)</f>
        <v>0</v>
      </c>
      <c r="LU8" s="101" cm="1">
        <f t="array" ref="LU8:LU12">IFERROR(_xlfn.ANCHORARRAY(CL8)*_xlfn.XLOOKUP(_xlfn.ANCHORARRAY($LO8)&amp;_xlfn.ANCHORARRAY($LP8),_xlfn.ANCHORARRAY('7. Project Characteristics'!$C$48),repl_assets_proj_budget[Baseline Count]),0)</f>
        <v>0</v>
      </c>
      <c r="LV8" s="101" cm="1">
        <f t="array" ref="LV8:LV12">IFERROR(_xlfn.ANCHORARRAY(CM8)*_xlfn.XLOOKUP(_xlfn.ANCHORARRAY($LO8)&amp;_xlfn.ANCHORARRAY($LP8),_xlfn.ANCHORARRAY('7. Project Characteristics'!$C$48),repl_assets_proj_budget[Baseline Count]),0)</f>
        <v>0</v>
      </c>
      <c r="LW8" s="101" cm="1">
        <f t="array" ref="LW8:LW12">IFERROR(_xlfn.ANCHORARRAY(CN8)*_xlfn.XLOOKUP(_xlfn.ANCHORARRAY($LO8)&amp;_xlfn.ANCHORARRAY($LP8),_xlfn.ANCHORARRAY('7. Project Characteristics'!$C$48),repl_assets_proj_budget[Baseline Count]),0)</f>
        <v>0</v>
      </c>
      <c r="LX8" s="101" cm="1">
        <f t="array" ref="LX8:LX12">IFERROR(_xlfn.ANCHORARRAY(CO8)*_xlfn.XLOOKUP(_xlfn.ANCHORARRAY($LO8)&amp;_xlfn.ANCHORARRAY($LP8),_xlfn.ANCHORARRAY('7. Project Characteristics'!$C$48),repl_assets_proj_budget[Baseline Count]),0)</f>
        <v>0</v>
      </c>
      <c r="LY8" s="101" cm="1">
        <f t="array" ref="LY8:LY12">IFERROR(_xlfn.ANCHORARRAY(CP8)*_xlfn.XLOOKUP(_xlfn.ANCHORARRAY($LO8)&amp;_xlfn.ANCHORARRAY($LP8),_xlfn.ANCHORARRAY('7. Project Characteristics'!$C$48),repl_assets_proj_budget[Baseline Count]),0)</f>
        <v>0</v>
      </c>
      <c r="LZ8" s="101" cm="1">
        <f t="array" ref="LZ8:LZ12">IFERROR(_xlfn.ANCHORARRAY(CQ8)*_xlfn.XLOOKUP(_xlfn.ANCHORARRAY($LO8)&amp;_xlfn.ANCHORARRAY($LP8),_xlfn.ANCHORARRAY('7. Project Characteristics'!$C$48),repl_assets_proj_budget[Baseline Count]),0)</f>
        <v>0</v>
      </c>
      <c r="MA8" s="101" cm="1">
        <f t="array" ref="MA8:MA12">IFERROR(_xlfn.ANCHORARRAY(CR8)*_xlfn.XLOOKUP(_xlfn.ANCHORARRAY($LO8)&amp;_xlfn.ANCHORARRAY($LP8),_xlfn.ANCHORARRAY('7. Project Characteristics'!$C$48),repl_assets_proj_budget[Baseline Count]),0)</f>
        <v>0</v>
      </c>
      <c r="MB8" s="101" cm="1">
        <f t="array" ref="MB8:MB12">IFERROR(_xlfn.ANCHORARRAY(CS8)*_xlfn.XLOOKUP(_xlfn.ANCHORARRAY($LO8)&amp;_xlfn.ANCHORARRAY($LP8),_xlfn.ANCHORARRAY('7. Project Characteristics'!$C$48),repl_assets_proj_budget[Baseline Count]),0)</f>
        <v>0</v>
      </c>
      <c r="MC8" s="101" cm="1">
        <f t="array" ref="MC8:MC12">IFERROR(_xlfn.ANCHORARRAY(CT8)*_xlfn.XLOOKUP(_xlfn.ANCHORARRAY($LO8)&amp;_xlfn.ANCHORARRAY($LP8),_xlfn.ANCHORARRAY('7. Project Characteristics'!$C$48),repl_assets_proj_budget[Baseline Count]),0)</f>
        <v>0</v>
      </c>
      <c r="MD8" s="101" cm="1">
        <f t="array" ref="MD8:MD12">IFERROR(_xlfn.ANCHORARRAY(CU8)*_xlfn.XLOOKUP(_xlfn.ANCHORARRAY($LO8)&amp;_xlfn.ANCHORARRAY($LP8),_xlfn.ANCHORARRAY('7. Project Characteristics'!$C$48),repl_assets_proj_budget[Baseline Count]),0)</f>
        <v>0</v>
      </c>
      <c r="ME8" s="101" cm="1">
        <f t="array" ref="ME8:ME12">IFERROR(_xlfn.ANCHORARRAY(CV8)*_xlfn.XLOOKUP(_xlfn.ANCHORARRAY($LO8)&amp;_xlfn.ANCHORARRAY($LP8),_xlfn.ANCHORARRAY('7. Project Characteristics'!$C$48),repl_assets_proj_budget[Baseline Count]),0)</f>
        <v>0</v>
      </c>
      <c r="MF8" s="101" cm="1">
        <f t="array" ref="MF8:MF12">IFERROR(_xlfn.ANCHORARRAY(CW8)*_xlfn.XLOOKUP(_xlfn.ANCHORARRAY($LO8)&amp;_xlfn.ANCHORARRAY($LP8),_xlfn.ANCHORARRAY('7. Project Characteristics'!$C$48),repl_assets_proj_budget[Baseline Count]),0)</f>
        <v>0</v>
      </c>
      <c r="MG8" s="101" cm="1">
        <f t="array" ref="MG8:MG12">IFERROR(_xlfn.ANCHORARRAY(CX8)*_xlfn.XLOOKUP(_xlfn.ANCHORARRAY($LO8)&amp;_xlfn.ANCHORARRAY($LP8),_xlfn.ANCHORARRAY('7. Project Characteristics'!$C$48),repl_assets_proj_budget[Baseline Count]),0)</f>
        <v>0</v>
      </c>
      <c r="MH8" s="101" cm="1">
        <f t="array" ref="MH8:MH12">IFERROR(_xlfn.ANCHORARRAY(CY8)*_xlfn.XLOOKUP(_xlfn.ANCHORARRAY($LO8)&amp;_xlfn.ANCHORARRAY($LP8),_xlfn.ANCHORARRAY('7. Project Characteristics'!$C$48),repl_assets_proj_budget[Baseline Count]),0)</f>
        <v>0</v>
      </c>
      <c r="MI8" s="101" cm="1">
        <f t="array" ref="MI8:MI12">IFERROR(_xlfn.ANCHORARRAY(CZ8)*_xlfn.XLOOKUP(_xlfn.ANCHORARRAY($LO8)&amp;_xlfn.ANCHORARRAY($LP8),_xlfn.ANCHORARRAY('7. Project Characteristics'!$C$48),repl_assets_proj_budget[Baseline Count]),0)</f>
        <v>0</v>
      </c>
      <c r="MJ8" s="101" cm="1">
        <f t="array" ref="MJ8:MJ12">IFERROR(_xlfn.ANCHORARRAY(DA8)*_xlfn.XLOOKUP(_xlfn.ANCHORARRAY($LO8)&amp;_xlfn.ANCHORARRAY($LP8),_xlfn.ANCHORARRAY('7. Project Characteristics'!$C$48),repl_assets_proj_budget[Baseline Count]),0)</f>
        <v>0</v>
      </c>
      <c r="MK8" s="101" cm="1">
        <f t="array" ref="MK8:MK12">IFERROR(_xlfn.ANCHORARRAY(DB8)*_xlfn.XLOOKUP(_xlfn.ANCHORARRAY($LO8)&amp;_xlfn.ANCHORARRAY($LP8),_xlfn.ANCHORARRAY('7. Project Characteristics'!$C$48),repl_assets_proj_budget[Baseline Count]),0)</f>
        <v>0</v>
      </c>
      <c r="ML8" s="101" cm="1">
        <f t="array" ref="ML8:ML12">IFERROR(_xlfn.ANCHORARRAY(DC8)*_xlfn.XLOOKUP(_xlfn.ANCHORARRAY($LO8)&amp;_xlfn.ANCHORARRAY($LP8),_xlfn.ANCHORARRAY('7. Project Characteristics'!$C$48),repl_assets_proj_budget[Baseline Count]),0)</f>
        <v>0</v>
      </c>
      <c r="MM8" s="101" cm="1">
        <f t="array" ref="MM8:MM12">IFERROR(_xlfn.ANCHORARRAY(DD8)*_xlfn.XLOOKUP(_xlfn.ANCHORARRAY($LO8)&amp;_xlfn.ANCHORARRAY($LP8),_xlfn.ANCHORARRAY('7. Project Characteristics'!$C$48),repl_assets_proj_budget[Baseline Count]),0)</f>
        <v>0</v>
      </c>
      <c r="MN8" s="101" cm="1">
        <f t="array" ref="MN8:MN12">IFERROR(_xlfn.ANCHORARRAY(DE8)*_xlfn.XLOOKUP(_xlfn.ANCHORARRAY($LO8)&amp;_xlfn.ANCHORARRAY($LP8),_xlfn.ANCHORARRAY('7. Project Characteristics'!$C$48),repl_assets_proj_budget[Baseline Count]),0)</f>
        <v>0</v>
      </c>
      <c r="MO8" s="101" cm="1">
        <f t="array" ref="MO8:MO12">IFERROR(_xlfn.ANCHORARRAY(DF8)*_xlfn.XLOOKUP(_xlfn.ANCHORARRAY($LO8)&amp;_xlfn.ANCHORARRAY($LP8),_xlfn.ANCHORARRAY('7. Project Characteristics'!$C$48),repl_assets_proj_budget[Baseline Count]),0)</f>
        <v>0</v>
      </c>
      <c r="MP8" s="101" cm="1">
        <f t="array" ref="MP8:MP12">IFERROR(_xlfn.ANCHORARRAY(DG8)*_xlfn.XLOOKUP(_xlfn.ANCHORARRAY($LO8)&amp;_xlfn.ANCHORARRAY($LP8),_xlfn.ANCHORARRAY('7. Project Characteristics'!$C$48),repl_assets_proj_budget[Baseline Count]),0)</f>
        <v>0</v>
      </c>
      <c r="MQ8" s="101" cm="1">
        <f t="array" ref="MQ8:MQ12">IFERROR(_xlfn.ANCHORARRAY(DH8)*_xlfn.XLOOKUP(_xlfn.ANCHORARRAY($LO8)&amp;_xlfn.ANCHORARRAY($LP8),_xlfn.ANCHORARRAY('7. Project Characteristics'!$C$48),repl_assets_proj_budget[Baseline Count]),0)</f>
        <v>0</v>
      </c>
      <c r="MR8" s="101" cm="1">
        <f t="array" ref="MR8:MR12">IFERROR(_xlfn.ANCHORARRAY(DI8)*_xlfn.XLOOKUP(_xlfn.ANCHORARRAY($LO8)&amp;_xlfn.ANCHORARRAY($LP8),_xlfn.ANCHORARRAY('7. Project Characteristics'!$C$48),repl_assets_proj_budget[Baseline Count]),0)</f>
        <v>0</v>
      </c>
      <c r="MS8" s="101" cm="1">
        <f t="array" ref="MS8:MS12">IFERROR(_xlfn.ANCHORARRAY(DJ8)*_xlfn.XLOOKUP(_xlfn.ANCHORARRAY($LO8)&amp;_xlfn.ANCHORARRAY($LP8),_xlfn.ANCHORARRAY('7. Project Characteristics'!$C$48),repl_assets_proj_budget[Baseline Count]),0)</f>
        <v>0</v>
      </c>
      <c r="MT8" s="101" cm="1">
        <f t="array" ref="MT8:MT12">IFERROR(_xlfn.ANCHORARRAY(DK8)*_xlfn.XLOOKUP(_xlfn.ANCHORARRAY($LO8)&amp;_xlfn.ANCHORARRAY($LP8),_xlfn.ANCHORARRAY('7. Project Characteristics'!$C$48),repl_assets_proj_budget[Baseline Count]),0)</f>
        <v>0</v>
      </c>
      <c r="MU8" s="101" cm="1">
        <f t="array" ref="MU8:MU12">IFERROR(_xlfn.ANCHORARRAY(DL8)*_xlfn.XLOOKUP(_xlfn.ANCHORARRAY($LO8)&amp;_xlfn.ANCHORARRAY($LP8),_xlfn.ANCHORARRAY('7. Project Characteristics'!$C$48),repl_assets_proj_budget[Baseline Count]),0)</f>
        <v>0</v>
      </c>
      <c r="MV8" s="101" cm="1">
        <f t="array" ref="MV8:MV12">IFERROR(_xlfn.ANCHORARRAY(DM8)*_xlfn.XLOOKUP(_xlfn.ANCHORARRAY($LO8)&amp;_xlfn.ANCHORARRAY($LP8),_xlfn.ANCHORARRAY('7. Project Characteristics'!$C$48),repl_assets_proj_budget[Baseline Count]),0)</f>
        <v>0</v>
      </c>
      <c r="MW8" s="101" cm="1">
        <f t="array" ref="MW8:MW12">IFERROR(_xlfn.ANCHORARRAY(DN8)*_xlfn.XLOOKUP(_xlfn.ANCHORARRAY($LO8)&amp;_xlfn.ANCHORARRAY($LP8),_xlfn.ANCHORARRAY('7. Project Characteristics'!$C$48),repl_assets_proj_budget[Baseline Count]),0)</f>
        <v>0</v>
      </c>
      <c r="MX8" s="101" cm="1">
        <f t="array" ref="MX8:MX12">IFERROR(_xlfn.ANCHORARRAY(DO8)*_xlfn.XLOOKUP(_xlfn.ANCHORARRAY($LO8)&amp;_xlfn.ANCHORARRAY($LP8),_xlfn.ANCHORARRAY('7. Project Characteristics'!$C$48),repl_assets_proj_budget[Baseline Count]),0)</f>
        <v>0</v>
      </c>
      <c r="MY8" s="101" cm="1">
        <f t="array" ref="MY8:MY12">IFERROR(_xlfn.ANCHORARRAY(DP8)*_xlfn.XLOOKUP(_xlfn.ANCHORARRAY($LO8)&amp;_xlfn.ANCHORARRAY($LP8),_xlfn.ANCHORARRAY('7. Project Characteristics'!$C$48),repl_assets_proj_budget[Baseline Count]),0)</f>
        <v>0</v>
      </c>
      <c r="MZ8" s="101" cm="1">
        <f t="array" ref="MZ8:MZ12">IFERROR(_xlfn.ANCHORARRAY(DQ8)*_xlfn.XLOOKUP(_xlfn.ANCHORARRAY($LO8)&amp;_xlfn.ANCHORARRAY($LP8),_xlfn.ANCHORARRAY('7. Project Characteristics'!$C$48),repl_assets_proj_budget[Baseline Count]),0)</f>
        <v>0</v>
      </c>
      <c r="NA8" s="101" cm="1">
        <f t="array" ref="NA8:NA12">IFERROR(_xlfn.ANCHORARRAY(DR8)*_xlfn.XLOOKUP(_xlfn.ANCHORARRAY($LO8)&amp;_xlfn.ANCHORARRAY($LP8),_xlfn.ANCHORARRAY('7. Project Characteristics'!$C$48),repl_assets_proj_budget[Baseline Count]),0)</f>
        <v>0</v>
      </c>
      <c r="NB8" s="101" cm="1">
        <f t="array" ref="NB8:NB12">IFERROR(_xlfn.ANCHORARRAY(DS8)*_xlfn.XLOOKUP(_xlfn.ANCHORARRAY($LO8)&amp;_xlfn.ANCHORARRAY($LP8),_xlfn.ANCHORARRAY('7. Project Characteristics'!$C$48),repl_assets_proj_budget[Baseline Count]),0)</f>
        <v>0</v>
      </c>
      <c r="NC8" s="101" cm="1">
        <f t="array" ref="NC8:NC12">IFERROR(_xlfn.ANCHORARRAY(DT8)*_xlfn.XLOOKUP(_xlfn.ANCHORARRAY($LO8)&amp;_xlfn.ANCHORARRAY($LP8),_xlfn.ANCHORARRAY('7. Project Characteristics'!$C$48),repl_assets_proj_budget[Baseline Count]),0)</f>
        <v>0</v>
      </c>
      <c r="ND8" s="101" cm="1">
        <f t="array" ref="ND8:ND12">IFERROR(_xlfn.ANCHORARRAY(DU8)*_xlfn.XLOOKUP(_xlfn.ANCHORARRAY($LO8)&amp;_xlfn.ANCHORARRAY($LP8),_xlfn.ANCHORARRAY('7. Project Characteristics'!$C$48),repl_assets_proj_budget[Baseline Count]),0)</f>
        <v>0</v>
      </c>
      <c r="NE8" s="101" cm="1">
        <f t="array" ref="NE8:NE12">IFERROR(_xlfn.ANCHORARRAY(DV8)*_xlfn.XLOOKUP(_xlfn.ANCHORARRAY($LO8)&amp;_xlfn.ANCHORARRAY($LP8),_xlfn.ANCHORARRAY('7. Project Characteristics'!$C$48),repl_assets_proj_budget[Baseline Count]),0)</f>
        <v>0</v>
      </c>
      <c r="NF8" s="101" cm="1">
        <f t="array" ref="NF8:NF12">IFERROR(_xlfn.ANCHORARRAY(DW8)*_xlfn.XLOOKUP(_xlfn.ANCHORARRAY($LO8)&amp;_xlfn.ANCHORARRAY($LP8),_xlfn.ANCHORARRAY('7. Project Characteristics'!$C$48),repl_assets_proj_budget[Baseline Count]),0)</f>
        <v>0</v>
      </c>
      <c r="NG8" s="101" cm="1">
        <f t="array" ref="NG8:NG12">IFERROR(_xlfn.ANCHORARRAY(DX8)*_xlfn.XLOOKUP(_xlfn.ANCHORARRAY($LO8)&amp;_xlfn.ANCHORARRAY($LP8),_xlfn.ANCHORARRAY('7. Project Characteristics'!$C$48),repl_assets_proj_budget[Baseline Count]),0)</f>
        <v>0</v>
      </c>
      <c r="NH8" s="101" cm="1">
        <f t="array" ref="NH8:NH12">IFERROR(_xlfn.ANCHORARRAY(DY8)*_xlfn.XLOOKUP(_xlfn.ANCHORARRAY($LO8)&amp;_xlfn.ANCHORARRAY($LP8),_xlfn.ANCHORARRAY('7. Project Characteristics'!$C$48),repl_assets_proj_budget[Baseline Count]),0)</f>
        <v>0</v>
      </c>
      <c r="NI8" s="101" cm="1">
        <f t="array" ref="NI8:NI12">IFERROR(_xlfn.ANCHORARRAY(DZ8)*_xlfn.XLOOKUP(_xlfn.ANCHORARRAY($LO8)&amp;_xlfn.ANCHORARRAY($LP8),_xlfn.ANCHORARRAY('7. Project Characteristics'!$C$48),repl_assets_proj_budget[Baseline Count]),0)</f>
        <v>0</v>
      </c>
      <c r="NJ8" s="101" cm="1">
        <f t="array" ref="NJ8:NJ12">IFERROR(_xlfn.ANCHORARRAY(EA8)*_xlfn.XLOOKUP(_xlfn.ANCHORARRAY($LO8)&amp;_xlfn.ANCHORARRAY($LP8),_xlfn.ANCHORARRAY('7. Project Characteristics'!$C$48),repl_assets_proj_budget[Baseline Count]),0)</f>
        <v>0</v>
      </c>
      <c r="NK8" s="101" cm="1">
        <f t="array" ref="NK8:NK12">IFERROR(_xlfn.ANCHORARRAY(EB8)*_xlfn.XLOOKUP(_xlfn.ANCHORARRAY($LO8)&amp;_xlfn.ANCHORARRAY($LP8),_xlfn.ANCHORARRAY('7. Project Characteristics'!$C$48),repl_assets_proj_budget[Baseline Count]),0)</f>
        <v>0</v>
      </c>
      <c r="NL8" s="101" cm="1">
        <f t="array" ref="NL8:NL12">IFERROR(_xlfn.ANCHORARRAY(EC8)*_xlfn.XLOOKUP(_xlfn.ANCHORARRAY($LO8)&amp;_xlfn.ANCHORARRAY($LP8),_xlfn.ANCHORARRAY('7. Project Characteristics'!$C$48),repl_assets_proj_budget[Baseline Count]),0)</f>
        <v>0</v>
      </c>
      <c r="NM8" s="101" cm="1">
        <f t="array" ref="NM8:NM12">IFERROR(_xlfn.ANCHORARRAY(ED8)*_xlfn.XLOOKUP(_xlfn.ANCHORARRAY($LO8)&amp;_xlfn.ANCHORARRAY($LP8),_xlfn.ANCHORARRAY('7. Project Characteristics'!$C$48),repl_assets_proj_budget[Baseline Count]),0)</f>
        <v>0</v>
      </c>
      <c r="NN8" s="101" cm="1">
        <f t="array" ref="NN8:NN12">IFERROR(_xlfn.ANCHORARRAY(EE8)*_xlfn.XLOOKUP(_xlfn.ANCHORARRAY($LO8)&amp;_xlfn.ANCHORARRAY($LP8),_xlfn.ANCHORARRAY('7. Project Characteristics'!$C$48),repl_assets_proj_budget[Baseline Count]),0)</f>
        <v>0</v>
      </c>
      <c r="NO8" s="101" cm="1">
        <f t="array" ref="NO8:NO12">IFERROR(_xlfn.ANCHORARRAY(EF8)*_xlfn.XLOOKUP(_xlfn.ANCHORARRAY($LO8)&amp;_xlfn.ANCHORARRAY($LP8),_xlfn.ANCHORARRAY('7. Project Characteristics'!$C$48),repl_assets_proj_budget[Baseline Count]),0)</f>
        <v>0</v>
      </c>
      <c r="NP8" s="101" cm="1">
        <f t="array" ref="NP8:NP12">IFERROR(_xlfn.ANCHORARRAY(EG8)*_xlfn.XLOOKUP(_xlfn.ANCHORARRAY($LO8)&amp;_xlfn.ANCHORARRAY($LP8),_xlfn.ANCHORARRAY('7. Project Characteristics'!$C$48),repl_assets_proj_budget[Baseline Count]),0)</f>
        <v>0</v>
      </c>
      <c r="NQ8" s="101" cm="1">
        <f t="array" ref="NQ8:NQ12">IFERROR(_xlfn.ANCHORARRAY(EH8)*_xlfn.XLOOKUP(_xlfn.ANCHORARRAY($LO8)&amp;_xlfn.ANCHORARRAY($LP8),_xlfn.ANCHORARRAY('7. Project Characteristics'!$C$48),repl_assets_proj_budget[Baseline Count]),0)</f>
        <v>0</v>
      </c>
      <c r="NR8" s="101" cm="1">
        <f t="array" ref="NR8:NR12">IFERROR(_xlfn.ANCHORARRAY(EI8)*_xlfn.XLOOKUP(_xlfn.ANCHORARRAY($LO8)&amp;_xlfn.ANCHORARRAY($LP8),_xlfn.ANCHORARRAY('7. Project Characteristics'!$C$48),repl_assets_proj_budget[Baseline Count]),0)</f>
        <v>0</v>
      </c>
      <c r="NS8" s="101" cm="1">
        <f t="array" ref="NS8:NS12">IFERROR(_xlfn.ANCHORARRAY(EJ8)*_xlfn.XLOOKUP(_xlfn.ANCHORARRAY($LO8)&amp;_xlfn.ANCHORARRAY($LP8),_xlfn.ANCHORARRAY('7. Project Characteristics'!$C$48),repl_assets_proj_budget[Baseline Count]),0)</f>
        <v>0</v>
      </c>
      <c r="NT8" s="101" cm="1">
        <f t="array" ref="NT8:NT12">IFERROR(_xlfn.ANCHORARRAY(EK8)*_xlfn.XLOOKUP(_xlfn.ANCHORARRAY($LO8)&amp;_xlfn.ANCHORARRAY($LP8),_xlfn.ANCHORARRAY('7. Project Characteristics'!$C$48),repl_assets_proj_budget[Baseline Count]),0)</f>
        <v>0</v>
      </c>
      <c r="NU8" s="101" cm="1">
        <f t="array" ref="NU8:NU12">IFERROR(_xlfn.ANCHORARRAY(EL8)*_xlfn.XLOOKUP(_xlfn.ANCHORARRAY($LO8)&amp;_xlfn.ANCHORARRAY($LP8),_xlfn.ANCHORARRAY('7. Project Characteristics'!$C$48),repl_assets_proj_budget[Baseline Count]),0)</f>
        <v>0</v>
      </c>
      <c r="NV8" s="101" cm="1">
        <f t="array" ref="NV8:NV12">IFERROR(_xlfn.ANCHORARRAY(EM8)*_xlfn.XLOOKUP(_xlfn.ANCHORARRAY($LO8)&amp;_xlfn.ANCHORARRAY($LP8),_xlfn.ANCHORARRAY('7. Project Characteristics'!$C$48),repl_assets_proj_budget[Baseline Count]),0)</f>
        <v>0</v>
      </c>
      <c r="NW8" s="101" cm="1">
        <f t="array" ref="NW8:NW12">IFERROR(_xlfn.ANCHORARRAY(EN8)*_xlfn.XLOOKUP(_xlfn.ANCHORARRAY($LO8)&amp;_xlfn.ANCHORARRAY($LP8),_xlfn.ANCHORARRAY('7. Project Characteristics'!$C$48),repl_assets_proj_budget[Baseline Count]),0)</f>
        <v>0</v>
      </c>
      <c r="NX8" s="101" cm="1">
        <f t="array" ref="NX8:NX12">IFERROR(_xlfn.ANCHORARRAY(EO8)*_xlfn.XLOOKUP(_xlfn.ANCHORARRAY($LO8)&amp;_xlfn.ANCHORARRAY($LP8),_xlfn.ANCHORARRAY('7. Project Characteristics'!$C$48),repl_assets_proj_budget[Baseline Count]),0)</f>
        <v>0</v>
      </c>
      <c r="NY8" s="101" cm="1">
        <f t="array" ref="NY8:NY12">IFERROR(_xlfn.ANCHORARRAY(EP8)*_xlfn.XLOOKUP(_xlfn.ANCHORARRAY($LO8)&amp;_xlfn.ANCHORARRAY($LP8),_xlfn.ANCHORARRAY('7. Project Characteristics'!$C$48),repl_assets_proj_budget[Baseline Count]),0)</f>
        <v>0</v>
      </c>
      <c r="NZ8" s="101" cm="1">
        <f t="array" ref="NZ8:NZ12">IFERROR(_xlfn.ANCHORARRAY(EQ8)*_xlfn.XLOOKUP(_xlfn.ANCHORARRAY($LO8)&amp;_xlfn.ANCHORARRAY($LP8),_xlfn.ANCHORARRAY('7. Project Characteristics'!$C$48),repl_assets_proj_budget[Baseline Count]),0)</f>
        <v>0</v>
      </c>
      <c r="OA8" s="101" cm="1">
        <f t="array" ref="OA8:OA12">IFERROR(_xlfn.ANCHORARRAY(ER8)*_xlfn.XLOOKUP(_xlfn.ANCHORARRAY($LO8)&amp;_xlfn.ANCHORARRAY($LP8),_xlfn.ANCHORARRAY('7. Project Characteristics'!$C$48),repl_assets_proj_budget[Baseline Count]),0)</f>
        <v>0</v>
      </c>
      <c r="OB8" s="101" cm="1">
        <f t="array" ref="OB8:OB12">IFERROR(_xlfn.ANCHORARRAY(ES8)*_xlfn.XLOOKUP(_xlfn.ANCHORARRAY($LO8)&amp;_xlfn.ANCHORARRAY($LP8),_xlfn.ANCHORARRAY('7. Project Characteristics'!$C$48),repl_assets_proj_budget[Baseline Count]),0)</f>
        <v>0</v>
      </c>
      <c r="OC8" s="101" cm="1">
        <f t="array" ref="OC8:OC12">IFERROR(_xlfn.ANCHORARRAY(ET8)*_xlfn.XLOOKUP(_xlfn.ANCHORARRAY($LO8)&amp;_xlfn.ANCHORARRAY($LP8),_xlfn.ANCHORARRAY('7. Project Characteristics'!$C$48),repl_assets_proj_budget[Baseline Count]),0)</f>
        <v>0</v>
      </c>
      <c r="OD8" s="101" cm="1">
        <f t="array" ref="OD8:OD12">IFERROR(_xlfn.ANCHORARRAY(EU8)*_xlfn.XLOOKUP(_xlfn.ANCHORARRAY($LO8)&amp;_xlfn.ANCHORARRAY($LP8),_xlfn.ANCHORARRAY('7. Project Characteristics'!$C$48),repl_assets_proj_budget[Baseline Count]),0)</f>
        <v>0</v>
      </c>
      <c r="OE8" s="101" cm="1">
        <f t="array" ref="OE8:OE12">IFERROR(_xlfn.ANCHORARRAY(EV8)*_xlfn.XLOOKUP(_xlfn.ANCHORARRAY($LO8)&amp;_xlfn.ANCHORARRAY($LP8),_xlfn.ANCHORARRAY('7. Project Characteristics'!$C$48),repl_assets_proj_budget[Baseline Count]),0)</f>
        <v>0</v>
      </c>
      <c r="OF8" s="101" cm="1">
        <f t="array" ref="OF8:OF12">IFERROR(_xlfn.ANCHORARRAY(EW8)*_xlfn.XLOOKUP(_xlfn.ANCHORARRAY($LO8)&amp;_xlfn.ANCHORARRAY($LP8),_xlfn.ANCHORARRAY('7. Project Characteristics'!$C$48),repl_assets_proj_budget[Baseline Count]),0)</f>
        <v>0</v>
      </c>
      <c r="OG8" s="101" cm="1">
        <f t="array" ref="OG8:OG12">IFERROR(_xlfn.ANCHORARRAY(EX8)*_xlfn.XLOOKUP(_xlfn.ANCHORARRAY($LO8)&amp;_xlfn.ANCHORARRAY($LP8),_xlfn.ANCHORARRAY('7. Project Characteristics'!$C$48),repl_assets_proj_budget[Baseline Count]),0)</f>
        <v>0</v>
      </c>
      <c r="OH8" s="101" cm="1">
        <f t="array" ref="OH8:OH12">IFERROR(_xlfn.ANCHORARRAY(EY8)*_xlfn.XLOOKUP(_xlfn.ANCHORARRAY($LO8)&amp;_xlfn.ANCHORARRAY($LP8),_xlfn.ANCHORARRAY('7. Project Characteristics'!$C$48),repl_assets_proj_budget[Baseline Count]),0)</f>
        <v>0</v>
      </c>
      <c r="OI8" s="101" cm="1">
        <f t="array" ref="OI8:OI12">IFERROR(_xlfn.ANCHORARRAY(EZ8)*_xlfn.XLOOKUP(_xlfn.ANCHORARRAY($LO8)&amp;_xlfn.ANCHORARRAY($LP8),_xlfn.ANCHORARRAY('7. Project Characteristics'!$C$48),repl_assets_proj_budget[Baseline Count]),0)</f>
        <v>0</v>
      </c>
      <c r="OJ8" s="101" cm="1">
        <f t="array" ref="OJ8:OJ12">IFERROR(_xlfn.ANCHORARRAY(FA8)*_xlfn.XLOOKUP(_xlfn.ANCHORARRAY($LO8)&amp;_xlfn.ANCHORARRAY($LP8),_xlfn.ANCHORARRAY('7. Project Characteristics'!$C$48),repl_assets_proj_budget[Baseline Count]),0)</f>
        <v>0</v>
      </c>
      <c r="OK8" s="101" cm="1">
        <f t="array" ref="OK8:OK12">IFERROR(_xlfn.ANCHORARRAY(FB8)*_xlfn.XLOOKUP(_xlfn.ANCHORARRAY($LO8)&amp;_xlfn.ANCHORARRAY($LP8),_xlfn.ANCHORARRAY('7. Project Characteristics'!$C$48),repl_assets_proj_budget[Baseline Count]),0)</f>
        <v>0</v>
      </c>
      <c r="OL8" s="101" cm="1">
        <f t="array" ref="OL8:OL12">IFERROR(_xlfn.ANCHORARRAY(FC8)*_xlfn.XLOOKUP(_xlfn.ANCHORARRAY($LO8)&amp;_xlfn.ANCHORARRAY($LP8),_xlfn.ANCHORARRAY('7. Project Characteristics'!$C$48),repl_assets_proj_budget[Baseline Count]),0)</f>
        <v>0</v>
      </c>
      <c r="OM8" s="101" cm="1">
        <f t="array" ref="OM8:OM12">IFERROR(_xlfn.ANCHORARRAY(FD8)*_xlfn.XLOOKUP(_xlfn.ANCHORARRAY($LO8)&amp;_xlfn.ANCHORARRAY($LP8),_xlfn.ANCHORARRAY('7. Project Characteristics'!$C$48),repl_assets_proj_budget[Baseline Count]),0)</f>
        <v>0</v>
      </c>
      <c r="ON8" s="101" cm="1">
        <f t="array" ref="ON8:ON12">IFERROR(_xlfn.ANCHORARRAY(FE8)*_xlfn.XLOOKUP(_xlfn.ANCHORARRAY($LO8)&amp;_xlfn.ANCHORARRAY($LP8),_xlfn.ANCHORARRAY('7. Project Characteristics'!$C$48),repl_assets_proj_budget[Baseline Count]),0)</f>
        <v>0</v>
      </c>
      <c r="OO8" s="101" cm="1">
        <f t="array" ref="OO8:OO12">IFERROR(_xlfn.ANCHORARRAY(FF8)*_xlfn.XLOOKUP(_xlfn.ANCHORARRAY($LO8)&amp;_xlfn.ANCHORARRAY($LP8),_xlfn.ANCHORARRAY('7. Project Characteristics'!$C$48),repl_assets_proj_budget[Baseline Count]),0)</f>
        <v>0</v>
      </c>
      <c r="OP8" s="101" cm="1">
        <f t="array" ref="OP8:OP12">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0.43788468866497493</v>
      </c>
      <c r="CI9" s="101">
        <v>0.43894234433248747</v>
      </c>
      <c r="CJ9" s="101">
        <v>0.44</v>
      </c>
      <c r="CK9" s="101">
        <v>0.44042331482064256</v>
      </c>
      <c r="CL9" s="101">
        <v>0.44084662964128507</v>
      </c>
      <c r="CM9" s="101">
        <v>0.44126994446192763</v>
      </c>
      <c r="CN9" s="101">
        <v>0.44169325928257014</v>
      </c>
      <c r="CO9" s="101">
        <v>0.44211657410321276</v>
      </c>
      <c r="CP9" s="101">
        <v>0.44254013682506976</v>
      </c>
      <c r="CQ9" s="101">
        <v>0.44296369954692677</v>
      </c>
      <c r="CR9" s="101">
        <v>0.44338726226878378</v>
      </c>
      <c r="CS9" s="101">
        <v>0.44381082499064078</v>
      </c>
      <c r="CT9" s="101">
        <v>0.44423438771249774</v>
      </c>
      <c r="CU9" s="101">
        <v>0.4443668011706246</v>
      </c>
      <c r="CV9" s="101">
        <v>0.44449921462875142</v>
      </c>
      <c r="CW9" s="101">
        <v>0.44463162808687828</v>
      </c>
      <c r="CX9" s="101">
        <v>0.44476404154500515</v>
      </c>
      <c r="CY9" s="101">
        <v>0.44489645500313213</v>
      </c>
      <c r="CZ9" s="101">
        <v>0.44502889207822605</v>
      </c>
      <c r="DA9" s="101">
        <v>0.44516132915332002</v>
      </c>
      <c r="DB9" s="101">
        <v>0.44529376622841393</v>
      </c>
      <c r="DC9" s="101">
        <v>0.44542620330350791</v>
      </c>
      <c r="DD9" s="101">
        <v>0.44555864037860193</v>
      </c>
      <c r="DE9" s="101">
        <v>0.44618140679447893</v>
      </c>
      <c r="DF9" s="101">
        <v>0.44680417321035587</v>
      </c>
      <c r="DG9" s="101">
        <v>0.44742693962623287</v>
      </c>
      <c r="DH9" s="101">
        <v>0.44804970604210981</v>
      </c>
      <c r="DI9" s="101">
        <v>0.44867247245798669</v>
      </c>
      <c r="DJ9" s="101">
        <v>0.44916309075373023</v>
      </c>
      <c r="DK9" s="101">
        <v>0.44965370904947377</v>
      </c>
      <c r="DL9" s="101">
        <v>0.45014432734521731</v>
      </c>
      <c r="DM9" s="101">
        <v>0.45063494564096085</v>
      </c>
      <c r="DN9" s="101">
        <v>0.4511255639367045</v>
      </c>
      <c r="DO9" s="101">
        <v>0.45233350473742734</v>
      </c>
      <c r="DP9" s="101">
        <v>0.45354144553815023</v>
      </c>
      <c r="DQ9" s="101">
        <v>0.45474938633887313</v>
      </c>
      <c r="DR9" s="101">
        <v>0.45595732713959597</v>
      </c>
      <c r="DS9" s="101">
        <v>0.45716526794031892</v>
      </c>
      <c r="DT9" s="101">
        <v>0.45788289939282989</v>
      </c>
      <c r="DU9" s="101">
        <v>0.4586005308453408</v>
      </c>
      <c r="DV9" s="101">
        <v>0.45931816229785177</v>
      </c>
      <c r="DW9" s="101">
        <v>0.46003579375036269</v>
      </c>
      <c r="DX9" s="101">
        <v>0.46075342520287371</v>
      </c>
      <c r="DY9" s="101">
        <v>0.46210389533473878</v>
      </c>
      <c r="DZ9" s="101">
        <v>0.4634543654666039</v>
      </c>
      <c r="EA9" s="101">
        <v>0.46480483559846897</v>
      </c>
      <c r="EB9" s="101">
        <v>0.46615530573033404</v>
      </c>
      <c r="EC9" s="101">
        <v>0.46750577586219927</v>
      </c>
      <c r="ED9" s="101">
        <v>0.46813845002161342</v>
      </c>
      <c r="EE9" s="101">
        <v>0.46877112418102757</v>
      </c>
      <c r="EF9" s="101">
        <v>0.46940379834044171</v>
      </c>
      <c r="EG9" s="101">
        <v>0.47003647249985592</v>
      </c>
      <c r="EH9" s="101">
        <v>0.47066914665927018</v>
      </c>
      <c r="EI9" s="101">
        <v>0.47130223554216266</v>
      </c>
      <c r="EJ9" s="101">
        <v>0.4719353244250552</v>
      </c>
      <c r="EK9" s="101">
        <v>0.47256841330794769</v>
      </c>
      <c r="EL9" s="101">
        <v>0.47320150219084023</v>
      </c>
      <c r="EM9" s="101">
        <v>0.47383459107373266</v>
      </c>
      <c r="EN9" s="101">
        <v>0.47467488302108035</v>
      </c>
      <c r="EO9" s="101">
        <v>0.47551517496842799</v>
      </c>
      <c r="EP9" s="101">
        <v>0.47635546691577563</v>
      </c>
      <c r="EQ9" s="101">
        <v>0.47719575886312326</v>
      </c>
      <c r="ER9" s="101">
        <v>0.47803605081047107</v>
      </c>
      <c r="ES9" s="101">
        <v>0.47887701609881073</v>
      </c>
      <c r="ET9" s="101">
        <v>0.47971798138715038</v>
      </c>
      <c r="EU9" s="101">
        <v>0.48055894667549004</v>
      </c>
      <c r="EV9" s="101">
        <v>0.48139991196382975</v>
      </c>
      <c r="EW9" s="101">
        <v>0.48224087725216952</v>
      </c>
      <c r="EX9" s="101">
        <v>0.48224087725216952</v>
      </c>
      <c r="EY9" s="101">
        <v>0.48224087725216952</v>
      </c>
      <c r="EZ9" s="101">
        <v>0.48224087725216952</v>
      </c>
      <c r="FA9" s="101">
        <v>0.48224087725216952</v>
      </c>
      <c r="FB9" s="101">
        <v>0.48224087725216952</v>
      </c>
      <c r="FC9" s="101">
        <v>0.48224087725216952</v>
      </c>
      <c r="FD9" s="101">
        <v>0.48224087725216952</v>
      </c>
      <c r="FE9" s="101">
        <v>0.48224087725216952</v>
      </c>
      <c r="FF9" s="101">
        <v>0.48224087725216952</v>
      </c>
      <c r="FG9" s="101">
        <v>0.48224087725216952</v>
      </c>
      <c r="FI9" s="61" t="str">
        <v>Pole</v>
      </c>
      <c r="FJ9" s="61" t="str">
        <v>Class 4</v>
      </c>
      <c r="FK9" s="101">
        <v>43.788468866497496</v>
      </c>
      <c r="FL9" s="101">
        <v>43.894234433248748</v>
      </c>
      <c r="FM9" s="101">
        <v>44</v>
      </c>
      <c r="FN9" s="101">
        <v>44.042331482064256</v>
      </c>
      <c r="FO9" s="101">
        <v>44.084662964128505</v>
      </c>
      <c r="FP9" s="101">
        <v>44.126994446192761</v>
      </c>
      <c r="FQ9" s="101">
        <v>44.169325928257017</v>
      </c>
      <c r="FR9" s="101">
        <v>44.211657410321273</v>
      </c>
      <c r="FS9" s="101">
        <v>44.254013682506979</v>
      </c>
      <c r="FT9" s="101">
        <v>44.296369954692679</v>
      </c>
      <c r="FU9" s="101">
        <v>44.338726226878379</v>
      </c>
      <c r="FV9" s="101">
        <v>44.381082499064078</v>
      </c>
      <c r="FW9" s="101">
        <v>44.423438771249771</v>
      </c>
      <c r="FX9" s="101">
        <v>44.436680117062458</v>
      </c>
      <c r="FY9" s="101">
        <v>44.449921462875139</v>
      </c>
      <c r="FZ9" s="101">
        <v>44.463162808687827</v>
      </c>
      <c r="GA9" s="101">
        <v>44.476404154500514</v>
      </c>
      <c r="GB9" s="101">
        <v>44.489645500313216</v>
      </c>
      <c r="GC9" s="101">
        <v>44.502889207822605</v>
      </c>
      <c r="GD9" s="101">
        <v>44.516132915332001</v>
      </c>
      <c r="GE9" s="101">
        <v>44.52937662284139</v>
      </c>
      <c r="GF9" s="101">
        <v>44.542620330350793</v>
      </c>
      <c r="GG9" s="101">
        <v>44.555864037860196</v>
      </c>
      <c r="GH9" s="101">
        <v>44.61814067944789</v>
      </c>
      <c r="GI9" s="101">
        <v>44.680417321035584</v>
      </c>
      <c r="GJ9" s="101">
        <v>44.742693962623285</v>
      </c>
      <c r="GK9" s="101">
        <v>44.804970604210979</v>
      </c>
      <c r="GL9" s="101">
        <v>44.867247245798666</v>
      </c>
      <c r="GM9" s="101">
        <v>44.916309075373022</v>
      </c>
      <c r="GN9" s="101">
        <v>44.965370904947378</v>
      </c>
      <c r="GO9" s="101">
        <v>45.014432734521733</v>
      </c>
      <c r="GP9" s="101">
        <v>45.063494564096082</v>
      </c>
      <c r="GQ9" s="101">
        <v>45.112556393670452</v>
      </c>
      <c r="GR9" s="101">
        <v>45.233350473742732</v>
      </c>
      <c r="GS9" s="101">
        <v>45.354144553815026</v>
      </c>
      <c r="GT9" s="101">
        <v>45.474938633887312</v>
      </c>
      <c r="GU9" s="101">
        <v>45.595732713959599</v>
      </c>
      <c r="GV9" s="101">
        <v>45.716526794031893</v>
      </c>
      <c r="GW9" s="101">
        <v>45.78828993928299</v>
      </c>
      <c r="GX9" s="101">
        <v>45.86005308453408</v>
      </c>
      <c r="GY9" s="101">
        <v>45.931816229785177</v>
      </c>
      <c r="GZ9" s="101">
        <v>46.003579375036267</v>
      </c>
      <c r="HA9" s="101">
        <v>46.075342520287371</v>
      </c>
      <c r="HB9" s="101">
        <v>46.210389533473879</v>
      </c>
      <c r="HC9" s="101">
        <v>46.345436546660387</v>
      </c>
      <c r="HD9" s="101">
        <v>46.480483559846896</v>
      </c>
      <c r="HE9" s="101">
        <v>46.615530573033404</v>
      </c>
      <c r="HF9" s="101">
        <v>46.750577586219926</v>
      </c>
      <c r="HG9" s="101">
        <v>46.813845002161344</v>
      </c>
      <c r="HH9" s="101">
        <v>46.877112418102755</v>
      </c>
      <c r="HI9" s="101">
        <v>46.940379834044172</v>
      </c>
      <c r="HJ9" s="101">
        <v>47.00364724998559</v>
      </c>
      <c r="HK9" s="101">
        <v>47.066914665927015</v>
      </c>
      <c r="HL9" s="101">
        <v>47.130223554216265</v>
      </c>
      <c r="HM9" s="101">
        <v>47.193532442505521</v>
      </c>
      <c r="HN9" s="101">
        <v>47.256841330794771</v>
      </c>
      <c r="HO9" s="101">
        <v>47.32015021908402</v>
      </c>
      <c r="HP9" s="101">
        <v>47.383459107373262</v>
      </c>
      <c r="HQ9" s="101">
        <v>47.467488302108038</v>
      </c>
      <c r="HR9" s="101">
        <v>47.551517496842798</v>
      </c>
      <c r="HS9" s="101">
        <v>47.635546691577559</v>
      </c>
      <c r="HT9" s="101">
        <v>47.719575886312327</v>
      </c>
      <c r="HU9" s="101">
        <v>47.80360508104711</v>
      </c>
      <c r="HV9" s="101">
        <v>47.88770160988107</v>
      </c>
      <c r="HW9" s="101">
        <v>47.971798138715037</v>
      </c>
      <c r="HX9" s="101">
        <v>48.055894667549005</v>
      </c>
      <c r="HY9" s="101">
        <v>48.139991196382972</v>
      </c>
      <c r="HZ9" s="101">
        <v>48.224087725216954</v>
      </c>
      <c r="IA9" s="101">
        <v>48.224087725216954</v>
      </c>
      <c r="IB9" s="101">
        <v>48.224087725216954</v>
      </c>
      <c r="IC9" s="101">
        <v>48.224087725216954</v>
      </c>
      <c r="ID9" s="101">
        <v>48.224087725216954</v>
      </c>
      <c r="IE9" s="101">
        <v>48.224087725216954</v>
      </c>
      <c r="IF9" s="101">
        <v>48.224087725216954</v>
      </c>
      <c r="IG9" s="101">
        <v>48.224087725216954</v>
      </c>
      <c r="IH9" s="101">
        <v>48.224087725216954</v>
      </c>
      <c r="II9" s="101">
        <v>48.224087725216954</v>
      </c>
      <c r="IJ9" s="101">
        <v>48.224087725216954</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8.1904688921196275E-2</v>
      </c>
      <c r="CI10" s="101">
        <v>8.3169251891421561E-2</v>
      </c>
      <c r="CJ10" s="101">
        <v>8.4433814861646819E-2</v>
      </c>
      <c r="CK10" s="101">
        <v>8.4987809501441872E-2</v>
      </c>
      <c r="CL10" s="101">
        <v>8.5541804141236924E-2</v>
      </c>
      <c r="CM10" s="101">
        <v>8.6095798781031976E-2</v>
      </c>
      <c r="CN10" s="101">
        <v>8.6649793420827043E-2</v>
      </c>
      <c r="CO10" s="101">
        <v>8.7203788060622081E-2</v>
      </c>
      <c r="CP10" s="101">
        <v>8.7886810855819425E-2</v>
      </c>
      <c r="CQ10" s="101">
        <v>8.8569833651016755E-2</v>
      </c>
      <c r="CR10" s="101">
        <v>8.9252856446214099E-2</v>
      </c>
      <c r="CS10" s="101">
        <v>8.9935879241411443E-2</v>
      </c>
      <c r="CT10" s="101">
        <v>9.0618902036608773E-2</v>
      </c>
      <c r="CU10" s="101">
        <v>9.0815686266085868E-2</v>
      </c>
      <c r="CV10" s="101">
        <v>9.1012470495562964E-2</v>
      </c>
      <c r="CW10" s="101">
        <v>9.1209254725040045E-2</v>
      </c>
      <c r="CX10" s="101">
        <v>9.1406038954517141E-2</v>
      </c>
      <c r="CY10" s="101">
        <v>9.1602823183994223E-2</v>
      </c>
      <c r="CZ10" s="101">
        <v>9.1800756103753545E-2</v>
      </c>
      <c r="DA10" s="101">
        <v>9.1998689023512853E-2</v>
      </c>
      <c r="DB10" s="101">
        <v>9.2196621943272175E-2</v>
      </c>
      <c r="DC10" s="101">
        <v>9.2394554863031483E-2</v>
      </c>
      <c r="DD10" s="101">
        <v>9.2592487782790805E-2</v>
      </c>
      <c r="DE10" s="101">
        <v>9.36262472502329E-2</v>
      </c>
      <c r="DF10" s="101">
        <v>9.4660006717675008E-2</v>
      </c>
      <c r="DG10" s="101">
        <v>9.5693766185117116E-2</v>
      </c>
      <c r="DH10" s="101">
        <v>9.6727525652559224E-2</v>
      </c>
      <c r="DI10" s="101">
        <v>9.7761285120001359E-2</v>
      </c>
      <c r="DJ10" s="101">
        <v>9.8612970668131447E-2</v>
      </c>
      <c r="DK10" s="101">
        <v>9.9464656216261535E-2</v>
      </c>
      <c r="DL10" s="101">
        <v>0.10031634176439162</v>
      </c>
      <c r="DM10" s="101">
        <v>0.10116802731252172</v>
      </c>
      <c r="DN10" s="101">
        <v>0.10201971286065183</v>
      </c>
      <c r="DO10" s="101">
        <v>0.10396487045233356</v>
      </c>
      <c r="DP10" s="101">
        <v>0.10591002804401529</v>
      </c>
      <c r="DQ10" s="101">
        <v>0.10785518563569703</v>
      </c>
      <c r="DR10" s="101">
        <v>0.10980034322737878</v>
      </c>
      <c r="DS10" s="101">
        <v>0.1117455008190605</v>
      </c>
      <c r="DT10" s="101">
        <v>0.11285606493967756</v>
      </c>
      <c r="DU10" s="101">
        <v>0.11396662906029464</v>
      </c>
      <c r="DV10" s="101">
        <v>0.11507719318091172</v>
      </c>
      <c r="DW10" s="101">
        <v>0.11618775730152879</v>
      </c>
      <c r="DX10" s="101">
        <v>0.1172983214221459</v>
      </c>
      <c r="DY10" s="101">
        <v>0.11965497420238029</v>
      </c>
      <c r="DZ10" s="101">
        <v>0.1220116269826147</v>
      </c>
      <c r="EA10" s="101">
        <v>0.12436827976284909</v>
      </c>
      <c r="EB10" s="101">
        <v>0.12672493254308348</v>
      </c>
      <c r="EC10" s="101">
        <v>0.12908158532331784</v>
      </c>
      <c r="ED10" s="101">
        <v>0.13031760811776621</v>
      </c>
      <c r="EE10" s="101">
        <v>0.13155363091221459</v>
      </c>
      <c r="EF10" s="101">
        <v>0.13278965370666296</v>
      </c>
      <c r="EG10" s="101">
        <v>0.13402567650111133</v>
      </c>
      <c r="EH10" s="101">
        <v>0.13526169929555973</v>
      </c>
      <c r="EI10" s="101">
        <v>0.13652106208733117</v>
      </c>
      <c r="EJ10" s="101">
        <v>0.13778042487910258</v>
      </c>
      <c r="EK10" s="101">
        <v>0.13903978767087402</v>
      </c>
      <c r="EL10" s="101">
        <v>0.14029915046264546</v>
      </c>
      <c r="EM10" s="101">
        <v>0.14155851325441687</v>
      </c>
      <c r="EN10" s="101">
        <v>0.14317686176168601</v>
      </c>
      <c r="EO10" s="101">
        <v>0.14479521026895514</v>
      </c>
      <c r="EP10" s="101">
        <v>0.14641355877622428</v>
      </c>
      <c r="EQ10" s="101">
        <v>0.14803190728349341</v>
      </c>
      <c r="ER10" s="101">
        <v>0.1496502557907626</v>
      </c>
      <c r="ES10" s="101">
        <v>0.15131051088877839</v>
      </c>
      <c r="ET10" s="101">
        <v>0.15297076598679415</v>
      </c>
      <c r="EU10" s="101">
        <v>0.15463102108480994</v>
      </c>
      <c r="EV10" s="101">
        <v>0.15629127618282573</v>
      </c>
      <c r="EW10" s="101">
        <v>0.15795153128084155</v>
      </c>
      <c r="EX10" s="101">
        <v>0.15795153128084155</v>
      </c>
      <c r="EY10" s="101">
        <v>0.15795153128084155</v>
      </c>
      <c r="EZ10" s="101">
        <v>0.15795153128084155</v>
      </c>
      <c r="FA10" s="101">
        <v>0.15795153128084155</v>
      </c>
      <c r="FB10" s="101">
        <v>0.15795153128084155</v>
      </c>
      <c r="FC10" s="101">
        <v>0.15795153128084155</v>
      </c>
      <c r="FD10" s="101">
        <v>0.15795153128084155</v>
      </c>
      <c r="FE10" s="101">
        <v>0.15795153128084155</v>
      </c>
      <c r="FF10" s="101">
        <v>0.15795153128084155</v>
      </c>
      <c r="FG10" s="101">
        <v>0.15795153128084155</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8.1904688921196271</v>
      </c>
      <c r="LR10" s="101">
        <v>8.3169251891421556</v>
      </c>
      <c r="LS10" s="101">
        <v>8.4433814861646823</v>
      </c>
      <c r="LT10" s="101">
        <v>8.4987809501441873</v>
      </c>
      <c r="LU10" s="101">
        <v>8.5541804141236923</v>
      </c>
      <c r="LV10" s="101">
        <v>8.6095798781031974</v>
      </c>
      <c r="LW10" s="101">
        <v>8.6649793420827042</v>
      </c>
      <c r="LX10" s="101">
        <v>8.7203788060622074</v>
      </c>
      <c r="LY10" s="101">
        <v>8.7886810855819419</v>
      </c>
      <c r="LZ10" s="101">
        <v>8.8569833651016747</v>
      </c>
      <c r="MA10" s="101">
        <v>8.9252856446214093</v>
      </c>
      <c r="MB10" s="101">
        <v>8.9935879241411438</v>
      </c>
      <c r="MC10" s="101">
        <v>9.0618902036608766</v>
      </c>
      <c r="MD10" s="101">
        <v>9.0815686266085862</v>
      </c>
      <c r="ME10" s="101">
        <v>9.1012470495562958</v>
      </c>
      <c r="MF10" s="101">
        <v>9.1209254725040054</v>
      </c>
      <c r="MG10" s="101">
        <v>9.1406038954517133</v>
      </c>
      <c r="MH10" s="101">
        <v>9.1602823183994229</v>
      </c>
      <c r="MI10" s="101">
        <v>9.1800756103753542</v>
      </c>
      <c r="MJ10" s="101">
        <v>9.1998689023512856</v>
      </c>
      <c r="MK10" s="101">
        <v>9.219662194327217</v>
      </c>
      <c r="ML10" s="101">
        <v>9.2394554863031484</v>
      </c>
      <c r="MM10" s="101">
        <v>9.2592487782790798</v>
      </c>
      <c r="MN10" s="101">
        <v>9.3626247250232897</v>
      </c>
      <c r="MO10" s="101">
        <v>9.4660006717675014</v>
      </c>
      <c r="MP10" s="101">
        <v>9.5693766185117113</v>
      </c>
      <c r="MQ10" s="101">
        <v>9.672752565255923</v>
      </c>
      <c r="MR10" s="101">
        <v>9.7761285120001364</v>
      </c>
      <c r="MS10" s="101">
        <v>9.8612970668131439</v>
      </c>
      <c r="MT10" s="101">
        <v>9.9464656216261531</v>
      </c>
      <c r="MU10" s="101">
        <v>10.031634176439162</v>
      </c>
      <c r="MV10" s="101">
        <v>10.116802731252172</v>
      </c>
      <c r="MW10" s="101">
        <v>10.201971286065183</v>
      </c>
      <c r="MX10" s="101">
        <v>10.396487045233355</v>
      </c>
      <c r="MY10" s="101">
        <v>10.59100280440153</v>
      </c>
      <c r="MZ10" s="101">
        <v>10.785518563569703</v>
      </c>
      <c r="NA10" s="101">
        <v>10.980034322737877</v>
      </c>
      <c r="NB10" s="101">
        <v>11.17455008190605</v>
      </c>
      <c r="NC10" s="101">
        <v>11.285606493967757</v>
      </c>
      <c r="ND10" s="101">
        <v>11.396662906029464</v>
      </c>
      <c r="NE10" s="101">
        <v>11.507719318091173</v>
      </c>
      <c r="NF10" s="101">
        <v>11.61877573015288</v>
      </c>
      <c r="NG10" s="101">
        <v>11.72983214221459</v>
      </c>
      <c r="NH10" s="101">
        <v>11.965497420238028</v>
      </c>
      <c r="NI10" s="101">
        <v>12.20116269826147</v>
      </c>
      <c r="NJ10" s="101">
        <v>12.436827976284908</v>
      </c>
      <c r="NK10" s="101">
        <v>12.672493254308348</v>
      </c>
      <c r="NL10" s="101">
        <v>12.908158532331784</v>
      </c>
      <c r="NM10" s="101">
        <v>13.031760811776621</v>
      </c>
      <c r="NN10" s="101">
        <v>13.155363091221458</v>
      </c>
      <c r="NO10" s="101">
        <v>13.278965370666295</v>
      </c>
      <c r="NP10" s="101">
        <v>13.402567650111132</v>
      </c>
      <c r="NQ10" s="101">
        <v>13.526169929555973</v>
      </c>
      <c r="NR10" s="101">
        <v>13.652106208733116</v>
      </c>
      <c r="NS10" s="101">
        <v>13.778042487910259</v>
      </c>
      <c r="NT10" s="101">
        <v>13.903978767087402</v>
      </c>
      <c r="NU10" s="101">
        <v>14.029915046264547</v>
      </c>
      <c r="NV10" s="101">
        <v>14.155851325441688</v>
      </c>
      <c r="NW10" s="101">
        <v>14.317686176168602</v>
      </c>
      <c r="NX10" s="101">
        <v>14.479521026895515</v>
      </c>
      <c r="NY10" s="101">
        <v>14.641355877622427</v>
      </c>
      <c r="NZ10" s="101">
        <v>14.803190728349341</v>
      </c>
      <c r="OA10" s="101">
        <v>14.96502557907626</v>
      </c>
      <c r="OB10" s="101">
        <v>15.13105108887784</v>
      </c>
      <c r="OC10" s="101">
        <v>15.297076598679416</v>
      </c>
      <c r="OD10" s="101">
        <v>15.463102108480994</v>
      </c>
      <c r="OE10" s="101">
        <v>15.629127618282574</v>
      </c>
      <c r="OF10" s="101">
        <v>15.795153128084156</v>
      </c>
      <c r="OG10" s="101">
        <v>15.795153128084156</v>
      </c>
      <c r="OH10" s="101">
        <v>15.795153128084156</v>
      </c>
      <c r="OI10" s="101">
        <v>15.795153128084156</v>
      </c>
      <c r="OJ10" s="101">
        <v>15.795153128084156</v>
      </c>
      <c r="OK10" s="101">
        <v>15.795153128084156</v>
      </c>
      <c r="OL10" s="101">
        <v>15.795153128084156</v>
      </c>
      <c r="OM10" s="101">
        <v>15.795153128084156</v>
      </c>
      <c r="ON10" s="101">
        <v>15.795153128084156</v>
      </c>
      <c r="OO10" s="101">
        <v>15.795153128084156</v>
      </c>
      <c r="OP10" s="101">
        <v>15.795153128084156</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t="str">
        <v>Underground Cable</v>
      </c>
      <c r="D12" s="61" t="str">
        <v>Aluminum: XLPE</v>
      </c>
      <c r="E12" s="67">
        <v>0</v>
      </c>
      <c r="F12" s="68">
        <v>0</v>
      </c>
      <c r="G12" s="67">
        <v>0</v>
      </c>
      <c r="H12" s="68">
        <v>0</v>
      </c>
      <c r="I12" s="68">
        <v>0</v>
      </c>
      <c r="J12" s="68">
        <v>0</v>
      </c>
      <c r="K12" s="68">
        <v>0</v>
      </c>
      <c r="L12" s="67">
        <v>0</v>
      </c>
      <c r="M12" s="68">
        <v>0</v>
      </c>
      <c r="N12" s="68">
        <v>0</v>
      </c>
      <c r="O12" s="68">
        <v>0</v>
      </c>
      <c r="P12" s="68">
        <v>0</v>
      </c>
      <c r="Q12" s="67">
        <v>0</v>
      </c>
      <c r="R12" s="68">
        <v>0</v>
      </c>
      <c r="S12" s="68">
        <v>0</v>
      </c>
      <c r="T12" s="68">
        <v>0</v>
      </c>
      <c r="U12" s="68">
        <v>0</v>
      </c>
      <c r="V12" s="67">
        <v>0</v>
      </c>
      <c r="W12" s="68">
        <v>0</v>
      </c>
      <c r="X12" s="68">
        <v>0</v>
      </c>
      <c r="Y12" s="68">
        <v>0</v>
      </c>
      <c r="Z12" s="68">
        <v>0</v>
      </c>
      <c r="AA12" s="67">
        <v>0</v>
      </c>
      <c r="AB12" s="68">
        <v>0</v>
      </c>
      <c r="AC12" s="68">
        <v>0</v>
      </c>
      <c r="AD12" s="68">
        <v>0</v>
      </c>
      <c r="AE12" s="68">
        <v>0</v>
      </c>
      <c r="AF12" s="67">
        <v>0</v>
      </c>
      <c r="AG12" s="68">
        <v>0</v>
      </c>
      <c r="AH12" s="68">
        <v>0</v>
      </c>
      <c r="AI12" s="68">
        <v>0</v>
      </c>
      <c r="AJ12" s="68">
        <v>0</v>
      </c>
      <c r="AK12" s="123">
        <v>0</v>
      </c>
      <c r="AL12" s="68">
        <v>0</v>
      </c>
      <c r="AM12" s="68">
        <v>0</v>
      </c>
      <c r="AN12" s="68">
        <v>0</v>
      </c>
      <c r="AO12" s="68">
        <v>0</v>
      </c>
      <c r="AP12" s="123">
        <v>0</v>
      </c>
      <c r="AQ12" s="68">
        <v>0</v>
      </c>
      <c r="AR12" s="68">
        <v>0</v>
      </c>
      <c r="AS12" s="68">
        <v>0</v>
      </c>
      <c r="AT12" s="68">
        <v>0</v>
      </c>
      <c r="AU12" s="123">
        <v>0</v>
      </c>
      <c r="AV12" s="68">
        <v>0</v>
      </c>
      <c r="AW12" s="68">
        <v>0</v>
      </c>
      <c r="AX12" s="68">
        <v>0</v>
      </c>
      <c r="AY12" s="68">
        <v>0</v>
      </c>
      <c r="AZ12" s="123">
        <v>0</v>
      </c>
      <c r="BA12" s="68">
        <v>0</v>
      </c>
      <c r="BB12" s="68">
        <v>0</v>
      </c>
      <c r="BC12" s="68">
        <v>0</v>
      </c>
      <c r="BD12" s="68">
        <v>0</v>
      </c>
      <c r="BE12" s="123">
        <v>0</v>
      </c>
      <c r="BF12" s="68">
        <v>0</v>
      </c>
      <c r="BG12" s="68">
        <v>0</v>
      </c>
      <c r="BH12" s="68">
        <v>0</v>
      </c>
      <c r="BI12" s="68">
        <v>0</v>
      </c>
      <c r="BJ12" s="123">
        <v>0</v>
      </c>
      <c r="BK12" s="68">
        <v>0</v>
      </c>
      <c r="BL12" s="68">
        <v>0</v>
      </c>
      <c r="BM12" s="68">
        <v>0</v>
      </c>
      <c r="BN12" s="68">
        <v>0</v>
      </c>
      <c r="BO12" s="123">
        <v>0</v>
      </c>
      <c r="BP12" s="68">
        <v>0</v>
      </c>
      <c r="BQ12" s="68">
        <v>0</v>
      </c>
      <c r="BR12" s="68">
        <v>0</v>
      </c>
      <c r="BS12" s="68">
        <v>0</v>
      </c>
      <c r="BT12" s="123">
        <v>0</v>
      </c>
      <c r="BU12" s="68">
        <v>0</v>
      </c>
      <c r="BV12" s="68">
        <v>0</v>
      </c>
      <c r="BW12" s="68">
        <v>0</v>
      </c>
      <c r="BX12" s="68">
        <v>0</v>
      </c>
      <c r="BY12" s="123">
        <v>0</v>
      </c>
      <c r="BZ12" s="68">
        <v>0</v>
      </c>
      <c r="CA12" s="68">
        <v>0</v>
      </c>
      <c r="CB12" s="68">
        <v>0</v>
      </c>
      <c r="CC12" s="68">
        <v>0</v>
      </c>
      <c r="CD12" s="123">
        <v>0</v>
      </c>
      <c r="CF12" s="61" t="str">
        <v>Underground Cable</v>
      </c>
      <c r="CG12" s="61" t="str">
        <v>Aluminum: XLPE</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101">
        <v>0</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101">
        <v>0</v>
      </c>
      <c r="EP12" s="101">
        <v>0</v>
      </c>
      <c r="EQ12" s="101">
        <v>0</v>
      </c>
      <c r="ER12" s="101">
        <v>0</v>
      </c>
      <c r="ES12" s="101">
        <v>0</v>
      </c>
      <c r="ET12" s="101">
        <v>0</v>
      </c>
      <c r="EU12" s="101">
        <v>0</v>
      </c>
      <c r="EV12" s="101">
        <v>0</v>
      </c>
      <c r="EW12" s="101">
        <v>0</v>
      </c>
      <c r="EX12" s="101">
        <v>0</v>
      </c>
      <c r="EY12" s="101">
        <v>0</v>
      </c>
      <c r="EZ12" s="101">
        <v>0</v>
      </c>
      <c r="FA12" s="101">
        <v>0</v>
      </c>
      <c r="FB12" s="101">
        <v>0</v>
      </c>
      <c r="FC12" s="101">
        <v>0</v>
      </c>
      <c r="FD12" s="101">
        <v>0</v>
      </c>
      <c r="FE12" s="101">
        <v>0</v>
      </c>
      <c r="FF12" s="101">
        <v>0</v>
      </c>
      <c r="FG12" s="101">
        <v>0</v>
      </c>
      <c r="FI12" s="61" t="str">
        <v>Underground Cable</v>
      </c>
      <c r="FJ12" s="61" t="str">
        <v>Aluminum: XLPE</v>
      </c>
      <c r="FK12" s="101">
        <v>0</v>
      </c>
      <c r="FL12" s="101">
        <v>0</v>
      </c>
      <c r="FM12" s="101">
        <v>0</v>
      </c>
      <c r="FN12" s="101">
        <v>0</v>
      </c>
      <c r="FO12" s="101">
        <v>0</v>
      </c>
      <c r="FP12" s="101">
        <v>0</v>
      </c>
      <c r="FQ12" s="101">
        <v>0</v>
      </c>
      <c r="FR12" s="101">
        <v>0</v>
      </c>
      <c r="FS12" s="101">
        <v>0</v>
      </c>
      <c r="FT12" s="101">
        <v>0</v>
      </c>
      <c r="FU12" s="101">
        <v>0</v>
      </c>
      <c r="FV12" s="101">
        <v>0</v>
      </c>
      <c r="FW12" s="101">
        <v>0</v>
      </c>
      <c r="FX12" s="101">
        <v>0</v>
      </c>
      <c r="FY12" s="101">
        <v>0</v>
      </c>
      <c r="FZ12" s="101">
        <v>0</v>
      </c>
      <c r="GA12" s="101">
        <v>0</v>
      </c>
      <c r="GB12" s="101">
        <v>0</v>
      </c>
      <c r="GC12" s="101">
        <v>0</v>
      </c>
      <c r="GD12" s="101">
        <v>0</v>
      </c>
      <c r="GE12" s="101">
        <v>0</v>
      </c>
      <c r="GF12" s="101">
        <v>0</v>
      </c>
      <c r="GG12" s="101">
        <v>0</v>
      </c>
      <c r="GH12" s="101">
        <v>0</v>
      </c>
      <c r="GI12" s="101">
        <v>0</v>
      </c>
      <c r="GJ12" s="101">
        <v>0</v>
      </c>
      <c r="GK12" s="101">
        <v>0</v>
      </c>
      <c r="GL12" s="101">
        <v>0</v>
      </c>
      <c r="GM12" s="101">
        <v>0</v>
      </c>
      <c r="GN12" s="101">
        <v>0</v>
      </c>
      <c r="GO12" s="101">
        <v>0</v>
      </c>
      <c r="GP12" s="101">
        <v>0</v>
      </c>
      <c r="GQ12" s="101">
        <v>0</v>
      </c>
      <c r="GR12" s="101">
        <v>0</v>
      </c>
      <c r="GS12" s="101">
        <v>0</v>
      </c>
      <c r="GT12" s="101">
        <v>0</v>
      </c>
      <c r="GU12" s="101">
        <v>0</v>
      </c>
      <c r="GV12" s="101">
        <v>0</v>
      </c>
      <c r="GW12" s="101">
        <v>0</v>
      </c>
      <c r="GX12" s="101">
        <v>0</v>
      </c>
      <c r="GY12" s="101">
        <v>0</v>
      </c>
      <c r="GZ12" s="101">
        <v>0</v>
      </c>
      <c r="HA12" s="101">
        <v>0</v>
      </c>
      <c r="HB12" s="101">
        <v>0</v>
      </c>
      <c r="HC12" s="101">
        <v>0</v>
      </c>
      <c r="HD12" s="101">
        <v>0</v>
      </c>
      <c r="HE12" s="101">
        <v>0</v>
      </c>
      <c r="HF12" s="101">
        <v>0</v>
      </c>
      <c r="HG12" s="101">
        <v>0</v>
      </c>
      <c r="HH12" s="101">
        <v>0</v>
      </c>
      <c r="HI12" s="101">
        <v>0</v>
      </c>
      <c r="HJ12" s="101">
        <v>0</v>
      </c>
      <c r="HK12" s="101">
        <v>0</v>
      </c>
      <c r="HL12" s="101">
        <v>0</v>
      </c>
      <c r="HM12" s="101">
        <v>0</v>
      </c>
      <c r="HN12" s="101">
        <v>0</v>
      </c>
      <c r="HO12" s="101">
        <v>0</v>
      </c>
      <c r="HP12" s="101">
        <v>0</v>
      </c>
      <c r="HQ12" s="101">
        <v>0</v>
      </c>
      <c r="HR12" s="101">
        <v>0</v>
      </c>
      <c r="HS12" s="101">
        <v>0</v>
      </c>
      <c r="HT12" s="101">
        <v>0</v>
      </c>
      <c r="HU12" s="101">
        <v>0</v>
      </c>
      <c r="HV12" s="101">
        <v>0</v>
      </c>
      <c r="HW12" s="101">
        <v>0</v>
      </c>
      <c r="HX12" s="101">
        <v>0</v>
      </c>
      <c r="HY12" s="101">
        <v>0</v>
      </c>
      <c r="HZ12" s="101">
        <v>0</v>
      </c>
      <c r="IA12" s="101">
        <v>0</v>
      </c>
      <c r="IB12" s="101">
        <v>0</v>
      </c>
      <c r="IC12" s="101">
        <v>0</v>
      </c>
      <c r="ID12" s="101">
        <v>0</v>
      </c>
      <c r="IE12" s="101">
        <v>0</v>
      </c>
      <c r="IF12" s="101">
        <v>0</v>
      </c>
      <c r="IG12" s="101">
        <v>0</v>
      </c>
      <c r="IH12" s="101">
        <v>0</v>
      </c>
      <c r="II12" s="101">
        <v>0</v>
      </c>
      <c r="IJ12" s="101">
        <v>0</v>
      </c>
      <c r="IL12" s="61" t="str">
        <v>Underground Cable</v>
      </c>
      <c r="IM12" s="61" t="str">
        <v>Aluminum: XLPE</v>
      </c>
      <c r="IN12" s="101">
        <v>0</v>
      </c>
      <c r="IO12" s="101">
        <v>0</v>
      </c>
      <c r="IP12" s="101">
        <v>0</v>
      </c>
      <c r="IQ12" s="101">
        <v>0</v>
      </c>
      <c r="IR12" s="101">
        <v>0</v>
      </c>
      <c r="IS12" s="101">
        <v>0</v>
      </c>
      <c r="IT12" s="101">
        <v>0</v>
      </c>
      <c r="IU12" s="101">
        <v>0</v>
      </c>
      <c r="IV12" s="101">
        <v>0</v>
      </c>
      <c r="IW12" s="101">
        <v>0</v>
      </c>
      <c r="IX12" s="101">
        <v>0</v>
      </c>
      <c r="IY12" s="101">
        <v>0</v>
      </c>
      <c r="IZ12" s="101">
        <v>0</v>
      </c>
      <c r="JA12" s="101">
        <v>0</v>
      </c>
      <c r="JB12" s="101">
        <v>0</v>
      </c>
      <c r="JC12" s="101">
        <v>0</v>
      </c>
      <c r="JD12" s="101">
        <v>0</v>
      </c>
      <c r="JE12" s="101">
        <v>0</v>
      </c>
      <c r="JF12" s="101">
        <v>0</v>
      </c>
      <c r="JG12" s="101">
        <v>0</v>
      </c>
      <c r="JH12" s="101">
        <v>0</v>
      </c>
      <c r="JI12" s="101">
        <v>0</v>
      </c>
      <c r="JJ12" s="101">
        <v>0</v>
      </c>
      <c r="JK12" s="101">
        <v>0</v>
      </c>
      <c r="JL12" s="101">
        <v>0</v>
      </c>
      <c r="JM12" s="101">
        <v>0</v>
      </c>
      <c r="JN12" s="101">
        <v>0</v>
      </c>
      <c r="JO12" s="101">
        <v>0</v>
      </c>
      <c r="JP12" s="101">
        <v>0</v>
      </c>
      <c r="JQ12" s="101">
        <v>0</v>
      </c>
      <c r="JR12" s="101">
        <v>0</v>
      </c>
      <c r="JS12" s="101">
        <v>0</v>
      </c>
      <c r="JT12" s="101">
        <v>0</v>
      </c>
      <c r="JU12" s="101">
        <v>0</v>
      </c>
      <c r="JV12" s="101">
        <v>0</v>
      </c>
      <c r="JW12" s="101">
        <v>0</v>
      </c>
      <c r="JX12" s="101">
        <v>0</v>
      </c>
      <c r="JY12" s="101">
        <v>0</v>
      </c>
      <c r="JZ12" s="101">
        <v>0</v>
      </c>
      <c r="KA12" s="101">
        <v>0</v>
      </c>
      <c r="KB12" s="101">
        <v>0</v>
      </c>
      <c r="KC12" s="101">
        <v>0</v>
      </c>
      <c r="KD12" s="101">
        <v>0</v>
      </c>
      <c r="KE12" s="101">
        <v>0</v>
      </c>
      <c r="KF12" s="101">
        <v>0</v>
      </c>
      <c r="KG12" s="101">
        <v>0</v>
      </c>
      <c r="KH12" s="101">
        <v>0</v>
      </c>
      <c r="KI12" s="101">
        <v>0</v>
      </c>
      <c r="KJ12" s="101">
        <v>0</v>
      </c>
      <c r="KK12" s="101">
        <v>0</v>
      </c>
      <c r="KL12" s="101">
        <v>0</v>
      </c>
      <c r="KM12" s="101">
        <v>0</v>
      </c>
      <c r="KN12" s="101">
        <v>0</v>
      </c>
      <c r="KO12" s="101">
        <v>0</v>
      </c>
      <c r="KP12" s="101">
        <v>0</v>
      </c>
      <c r="KQ12" s="101">
        <v>0</v>
      </c>
      <c r="KR12" s="101">
        <v>0</v>
      </c>
      <c r="KS12" s="101">
        <v>0</v>
      </c>
      <c r="KT12" s="101">
        <v>0</v>
      </c>
      <c r="KU12" s="101">
        <v>0</v>
      </c>
      <c r="KV12" s="101">
        <v>0</v>
      </c>
      <c r="KW12" s="101">
        <v>0</v>
      </c>
      <c r="KX12" s="101">
        <v>0</v>
      </c>
      <c r="KY12" s="101">
        <v>0</v>
      </c>
      <c r="KZ12" s="101">
        <v>0</v>
      </c>
      <c r="LA12" s="101">
        <v>0</v>
      </c>
      <c r="LB12" s="101">
        <v>0</v>
      </c>
      <c r="LC12" s="101">
        <v>0</v>
      </c>
      <c r="LD12" s="101">
        <v>0</v>
      </c>
      <c r="LE12" s="101">
        <v>0</v>
      </c>
      <c r="LF12" s="101">
        <v>0</v>
      </c>
      <c r="LG12" s="101">
        <v>0</v>
      </c>
      <c r="LH12" s="101">
        <v>0</v>
      </c>
      <c r="LI12" s="101">
        <v>0</v>
      </c>
      <c r="LJ12" s="101">
        <v>0</v>
      </c>
      <c r="LK12" s="101">
        <v>0</v>
      </c>
      <c r="LL12" s="101">
        <v>0</v>
      </c>
      <c r="LM12" s="101">
        <v>0</v>
      </c>
      <c r="LO12" s="61" t="str">
        <v>Underground Cable</v>
      </c>
      <c r="LP12" s="61" t="str">
        <v>Aluminum: XLPE</v>
      </c>
      <c r="LQ12" s="101">
        <v>0</v>
      </c>
      <c r="LR12" s="101">
        <v>0</v>
      </c>
      <c r="LS12" s="101">
        <v>0</v>
      </c>
      <c r="LT12" s="101">
        <v>0</v>
      </c>
      <c r="LU12" s="101">
        <v>0</v>
      </c>
      <c r="LV12" s="101">
        <v>0</v>
      </c>
      <c r="LW12" s="101">
        <v>0</v>
      </c>
      <c r="LX12" s="101">
        <v>0</v>
      </c>
      <c r="LY12" s="101">
        <v>0</v>
      </c>
      <c r="LZ12" s="101">
        <v>0</v>
      </c>
      <c r="MA12" s="101">
        <v>0</v>
      </c>
      <c r="MB12" s="101">
        <v>0</v>
      </c>
      <c r="MC12" s="101">
        <v>0</v>
      </c>
      <c r="MD12" s="101">
        <v>0</v>
      </c>
      <c r="ME12" s="101">
        <v>0</v>
      </c>
      <c r="MF12" s="101">
        <v>0</v>
      </c>
      <c r="MG12" s="101">
        <v>0</v>
      </c>
      <c r="MH12" s="101">
        <v>0</v>
      </c>
      <c r="MI12" s="101">
        <v>0</v>
      </c>
      <c r="MJ12" s="101">
        <v>0</v>
      </c>
      <c r="MK12" s="101">
        <v>0</v>
      </c>
      <c r="ML12" s="101">
        <v>0</v>
      </c>
      <c r="MM12" s="101">
        <v>0</v>
      </c>
      <c r="MN12" s="101">
        <v>0</v>
      </c>
      <c r="MO12" s="101">
        <v>0</v>
      </c>
      <c r="MP12" s="101">
        <v>0</v>
      </c>
      <c r="MQ12" s="101">
        <v>0</v>
      </c>
      <c r="MR12" s="101">
        <v>0</v>
      </c>
      <c r="MS12" s="101">
        <v>0</v>
      </c>
      <c r="MT12" s="101">
        <v>0</v>
      </c>
      <c r="MU12" s="101">
        <v>0</v>
      </c>
      <c r="MV12" s="101">
        <v>0</v>
      </c>
      <c r="MW12" s="101">
        <v>0</v>
      </c>
      <c r="MX12" s="101">
        <v>0</v>
      </c>
      <c r="MY12" s="101">
        <v>0</v>
      </c>
      <c r="MZ12" s="101">
        <v>0</v>
      </c>
      <c r="NA12" s="101">
        <v>0</v>
      </c>
      <c r="NB12" s="101">
        <v>0</v>
      </c>
      <c r="NC12" s="101">
        <v>0</v>
      </c>
      <c r="ND12" s="101">
        <v>0</v>
      </c>
      <c r="NE12" s="101">
        <v>0</v>
      </c>
      <c r="NF12" s="101">
        <v>0</v>
      </c>
      <c r="NG12" s="101">
        <v>0</v>
      </c>
      <c r="NH12" s="101">
        <v>0</v>
      </c>
      <c r="NI12" s="101">
        <v>0</v>
      </c>
      <c r="NJ12" s="101">
        <v>0</v>
      </c>
      <c r="NK12" s="101">
        <v>0</v>
      </c>
      <c r="NL12" s="101">
        <v>0</v>
      </c>
      <c r="NM12" s="101">
        <v>0</v>
      </c>
      <c r="NN12" s="101">
        <v>0</v>
      </c>
      <c r="NO12" s="101">
        <v>0</v>
      </c>
      <c r="NP12" s="101">
        <v>0</v>
      </c>
      <c r="NQ12" s="101">
        <v>0</v>
      </c>
      <c r="NR12" s="101">
        <v>0</v>
      </c>
      <c r="NS12" s="101">
        <v>0</v>
      </c>
      <c r="NT12" s="101">
        <v>0</v>
      </c>
      <c r="NU12" s="101">
        <v>0</v>
      </c>
      <c r="NV12" s="101">
        <v>0</v>
      </c>
      <c r="NW12" s="101">
        <v>0</v>
      </c>
      <c r="NX12" s="101">
        <v>0</v>
      </c>
      <c r="NY12" s="101">
        <v>0</v>
      </c>
      <c r="NZ12" s="101">
        <v>0</v>
      </c>
      <c r="OA12" s="101">
        <v>0</v>
      </c>
      <c r="OB12" s="101">
        <v>0</v>
      </c>
      <c r="OC12" s="101">
        <v>0</v>
      </c>
      <c r="OD12" s="101">
        <v>0</v>
      </c>
      <c r="OE12" s="101">
        <v>0</v>
      </c>
      <c r="OF12" s="101">
        <v>0</v>
      </c>
      <c r="OG12" s="101">
        <v>0</v>
      </c>
      <c r="OH12" s="101">
        <v>0</v>
      </c>
      <c r="OI12" s="101">
        <v>0</v>
      </c>
      <c r="OJ12" s="101">
        <v>0</v>
      </c>
      <c r="OK12" s="101">
        <v>0</v>
      </c>
      <c r="OL12" s="101">
        <v>0</v>
      </c>
      <c r="OM12" s="101">
        <v>0</v>
      </c>
      <c r="ON12" s="101">
        <v>0</v>
      </c>
      <c r="OO12" s="101">
        <v>0</v>
      </c>
      <c r="OP12" s="101">
        <v>0</v>
      </c>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2">_xlfn.ANCHORARRAY('Int BCA Ann Fail Prob'!C8)</f>
        <v>Pole</v>
      </c>
      <c r="D8" s="61" t="str" cm="1">
        <f t="array" ref="D8:D12">_xlfn.ANCHORARRAY('Int BCA Ann Fail Prob'!D8)</f>
        <v>Class 5</v>
      </c>
      <c r="E8" s="61" t="str" cm="1">
        <f t="array" ref="E8:E12">_xlfn.ANCHORARRAY('7. Project Characteristics'!G48)</f>
        <v>pole</v>
      </c>
      <c r="F8" s="69" cm="1">
        <f t="array" ref="F8:F12">(generic_bca_inputs[Replace Cost]*generic_bca_inputs[Replace %])+
(generic_bca_inputs[Repair Cost]*(1-generic_bca_inputs[Replace %]))*
(1+'7. Project Characteristics'!$G$17)^(F$7-generic_bca_inputs[Cost Data Year])</f>
        <v>2240.2921953094965</v>
      </c>
      <c r="G8" s="69" cm="1">
        <f t="array" ref="G8:G12">(generic_bca_inputs[Replace Cost]*generic_bca_inputs[Replace %])+
(generic_bca_inputs[Repair Cost]*(1-generic_bca_inputs[Replace %]))*
(1+'7. Project Characteristics'!$G$17)^(G$7-generic_bca_inputs[Cost Data Year])</f>
        <v>2245.0980392156862</v>
      </c>
      <c r="H8" s="69" cm="1">
        <f t="array" ref="H8:H12">(generic_bca_inputs[Replace Cost]*generic_bca_inputs[Replace %])+
(generic_bca_inputs[Repair Cost]*(1-generic_bca_inputs[Replace %]))*
(1+'7. Project Characteristics'!$G$17)^(H$7-generic_bca_inputs[Cost Data Year])</f>
        <v>2250</v>
      </c>
      <c r="I8" s="69" cm="1">
        <f t="array" ref="I8:I12">(generic_bca_inputs[Replace Cost]*generic_bca_inputs[Replace %])+
(generic_bca_inputs[Repair Cost]*(1-generic_bca_inputs[Replace %]))*
(1+'7. Project Characteristics'!$G$17)^(I$7-generic_bca_inputs[Cost Data Year])</f>
        <v>2255</v>
      </c>
      <c r="J8" s="69" cm="1">
        <f t="array" ref="J8:J12">(generic_bca_inputs[Replace Cost]*generic_bca_inputs[Replace %])+
(generic_bca_inputs[Repair Cost]*(1-generic_bca_inputs[Replace %]))*
(1+'7. Project Characteristics'!$G$17)^(J$7-generic_bca_inputs[Cost Data Year])</f>
        <v>2260.1</v>
      </c>
      <c r="K8" s="69" cm="1">
        <f t="array" ref="K8:K12">(generic_bca_inputs[Replace Cost]*generic_bca_inputs[Replace %])+
(generic_bca_inputs[Repair Cost]*(1-generic_bca_inputs[Replace %]))*
(1+'7. Project Characteristics'!$G$17)^(K$7-generic_bca_inputs[Cost Data Year])</f>
        <v>2265.3020000000001</v>
      </c>
      <c r="L8" s="69" cm="1">
        <f t="array" ref="L8:L12">(generic_bca_inputs[Replace Cost]*generic_bca_inputs[Replace %])+
(generic_bca_inputs[Repair Cost]*(1-generic_bca_inputs[Replace %]))*
(1+'7. Project Characteristics'!$G$17)^(L$7-generic_bca_inputs[Cost Data Year])</f>
        <v>2270.6080400000001</v>
      </c>
      <c r="M8" s="69" cm="1">
        <f t="array" ref="M8:M12">(generic_bca_inputs[Replace Cost]*generic_bca_inputs[Replace %])+
(generic_bca_inputs[Repair Cost]*(1-generic_bca_inputs[Replace %]))*
(1+'7. Project Characteristics'!$G$17)^(M$7-generic_bca_inputs[Cost Data Year])</f>
        <v>2276.0202008000001</v>
      </c>
      <c r="N8" s="69" cm="1">
        <f t="array" ref="N8:N12">(generic_bca_inputs[Replace Cost]*generic_bca_inputs[Replace %])+
(generic_bca_inputs[Repair Cost]*(1-generic_bca_inputs[Replace %]))*
(1+'7. Project Characteristics'!$G$17)^(N$7-generic_bca_inputs[Cost Data Year])</f>
        <v>2281.5406048160003</v>
      </c>
      <c r="O8" s="69" cm="1">
        <f t="array" ref="O8:O12">(generic_bca_inputs[Replace Cost]*generic_bca_inputs[Replace %])+
(generic_bca_inputs[Repair Cost]*(1-generic_bca_inputs[Replace %]))*
(1+'7. Project Characteristics'!$G$17)^(O$7-generic_bca_inputs[Cost Data Year])</f>
        <v>2287.1714169123197</v>
      </c>
      <c r="P8" s="69" cm="1">
        <f t="array" ref="P8:P12">(generic_bca_inputs[Replace Cost]*generic_bca_inputs[Replace %])+
(generic_bca_inputs[Repair Cost]*(1-generic_bca_inputs[Replace %]))*
(1+'7. Project Characteristics'!$G$17)^(P$7-generic_bca_inputs[Cost Data Year])</f>
        <v>2292.9148452505665</v>
      </c>
      <c r="Q8" s="69" cm="1">
        <f t="array" ref="Q8:Q12">(generic_bca_inputs[Replace Cost]*generic_bca_inputs[Replace %])+
(generic_bca_inputs[Repair Cost]*(1-generic_bca_inputs[Replace %]))*
(1+'7. Project Characteristics'!$G$17)^(Q$7-generic_bca_inputs[Cost Data Year])</f>
        <v>2298.7731421555777</v>
      </c>
      <c r="R8" s="69" cm="1">
        <f t="array" ref="R8:R12">(generic_bca_inputs[Replace Cost]*generic_bca_inputs[Replace %])+
(generic_bca_inputs[Repair Cost]*(1-generic_bca_inputs[Replace %]))*
(1+'7. Project Characteristics'!$G$17)^(R$7-generic_bca_inputs[Cost Data Year])</f>
        <v>2304.7486049986892</v>
      </c>
      <c r="S8" s="69" cm="1">
        <f t="array" ref="S8:S12">(generic_bca_inputs[Replace Cost]*generic_bca_inputs[Replace %])+
(generic_bca_inputs[Repair Cost]*(1-generic_bca_inputs[Replace %]))*
(1+'7. Project Characteristics'!$G$17)^(S$7-generic_bca_inputs[Cost Data Year])</f>
        <v>2310.843577098663</v>
      </c>
      <c r="T8" s="69" cm="1">
        <f t="array" ref="T8:T12">(generic_bca_inputs[Replace Cost]*generic_bca_inputs[Replace %])+
(generic_bca_inputs[Repair Cost]*(1-generic_bca_inputs[Replace %]))*
(1+'7. Project Characteristics'!$G$17)^(T$7-generic_bca_inputs[Cost Data Year])</f>
        <v>2317.0604486406364</v>
      </c>
      <c r="U8" s="69" cm="1">
        <f t="array" ref="U8:U12">(generic_bca_inputs[Replace Cost]*generic_bca_inputs[Replace %])+
(generic_bca_inputs[Repair Cost]*(1-generic_bca_inputs[Replace %]))*
(1+'7. Project Characteristics'!$G$17)^(U$7-generic_bca_inputs[Cost Data Year])</f>
        <v>2323.4016576134491</v>
      </c>
      <c r="V8" s="69" cm="1">
        <f t="array" ref="V8:V12">(generic_bca_inputs[Replace Cost]*generic_bca_inputs[Replace %])+
(generic_bca_inputs[Repair Cost]*(1-generic_bca_inputs[Replace %]))*
(1+'7. Project Characteristics'!$G$17)^(V$7-generic_bca_inputs[Cost Data Year])</f>
        <v>2329.8696907657181</v>
      </c>
      <c r="W8" s="69" cm="1">
        <f t="array" ref="W8:W12">(generic_bca_inputs[Replace Cost]*generic_bca_inputs[Replace %])+
(generic_bca_inputs[Repair Cost]*(1-generic_bca_inputs[Replace %]))*
(1+'7. Project Characteristics'!$G$17)^(W$7-generic_bca_inputs[Cost Data Year])</f>
        <v>2336.4670845810324</v>
      </c>
      <c r="X8" s="69" cm="1">
        <f t="array" ref="X8:X12">(generic_bca_inputs[Replace Cost]*generic_bca_inputs[Replace %])+
(generic_bca_inputs[Repair Cost]*(1-generic_bca_inputs[Replace %]))*
(1+'7. Project Characteristics'!$G$17)^(X$7-generic_bca_inputs[Cost Data Year])</f>
        <v>2343.1964262726528</v>
      </c>
      <c r="Y8" s="69" cm="1">
        <f t="array" ref="Y8:Y12">(generic_bca_inputs[Replace Cost]*generic_bca_inputs[Replace %])+
(generic_bca_inputs[Repair Cost]*(1-generic_bca_inputs[Replace %]))*
(1+'7. Project Characteristics'!$G$17)^(Y$7-generic_bca_inputs[Cost Data Year])</f>
        <v>2350.0603547981063</v>
      </c>
      <c r="Z8" s="69" cm="1">
        <f t="array" ref="Z8:Z12">(generic_bca_inputs[Replace Cost]*generic_bca_inputs[Replace %])+
(generic_bca_inputs[Repair Cost]*(1-generic_bca_inputs[Replace %]))*
(1+'7. Project Characteristics'!$G$17)^(Z$7-generic_bca_inputs[Cost Data Year])</f>
        <v>2357.0615618940683</v>
      </c>
      <c r="AA8" s="69" cm="1">
        <f t="array" ref="AA8:AA12">(generic_bca_inputs[Replace Cost]*generic_bca_inputs[Replace %])+
(generic_bca_inputs[Repair Cost]*(1-generic_bca_inputs[Replace %]))*
(1+'7. Project Characteristics'!$G$17)^(AA$7-generic_bca_inputs[Cost Data Year])</f>
        <v>2364.2027931319494</v>
      </c>
      <c r="AB8" s="69" cm="1">
        <f t="array" ref="AB8:AB12">(generic_bca_inputs[Replace Cost]*generic_bca_inputs[Replace %])+
(generic_bca_inputs[Repair Cost]*(1-generic_bca_inputs[Replace %]))*
(1+'7. Project Characteristics'!$G$17)^(AB$7-generic_bca_inputs[Cost Data Year])</f>
        <v>2371.4868489945884</v>
      </c>
      <c r="AC8" s="69" cm="1">
        <f t="array" ref="AC8:AC12">(generic_bca_inputs[Replace Cost]*generic_bca_inputs[Replace %])+
(generic_bca_inputs[Repair Cost]*(1-generic_bca_inputs[Replace %]))*
(1+'7. Project Characteristics'!$G$17)^(AC$7-generic_bca_inputs[Cost Data Year])</f>
        <v>2378.9165859744803</v>
      </c>
      <c r="AD8" s="69" cm="1">
        <f t="array" ref="AD8:AD12">(generic_bca_inputs[Replace Cost]*generic_bca_inputs[Replace %])+
(generic_bca_inputs[Repair Cost]*(1-generic_bca_inputs[Replace %]))*
(1+'7. Project Characteristics'!$G$17)^(AD$7-generic_bca_inputs[Cost Data Year])</f>
        <v>2386.4949176939699</v>
      </c>
      <c r="AE8" s="69" cm="1">
        <f t="array" ref="AE8:AE12">(generic_bca_inputs[Replace Cost]*generic_bca_inputs[Replace %])+
(generic_bca_inputs[Repair Cost]*(1-generic_bca_inputs[Replace %]))*
(1+'7. Project Characteristics'!$G$17)^(AE$7-generic_bca_inputs[Cost Data Year])</f>
        <v>2394.2248160478493</v>
      </c>
      <c r="AF8" s="69" cm="1">
        <f t="array" ref="AF8:AF12">(generic_bca_inputs[Replace Cost]*generic_bca_inputs[Replace %])+
(generic_bca_inputs[Repair Cost]*(1-generic_bca_inputs[Replace %]))*
(1+'7. Project Characteristics'!$G$17)^(AF$7-generic_bca_inputs[Cost Data Year])</f>
        <v>2402.1093123688061</v>
      </c>
      <c r="AG8" s="69" cm="1">
        <f t="array" ref="AG8:AG12">(generic_bca_inputs[Replace Cost]*generic_bca_inputs[Replace %])+
(generic_bca_inputs[Repair Cost]*(1-generic_bca_inputs[Replace %]))*
(1+'7. Project Characteristics'!$G$17)^(AG$7-generic_bca_inputs[Cost Data Year])</f>
        <v>2410.1514986161824</v>
      </c>
      <c r="AH8" s="69" cm="1">
        <f t="array" ref="AH8:AH12">(generic_bca_inputs[Replace Cost]*generic_bca_inputs[Replace %])+
(generic_bca_inputs[Repair Cost]*(1-generic_bca_inputs[Replace %]))*
(1+'7. Project Characteristics'!$G$17)^(AH$7-generic_bca_inputs[Cost Data Year])</f>
        <v>2418.3545285885061</v>
      </c>
      <c r="AI8" s="69" cm="1">
        <f t="array" ref="AI8:AI12">(generic_bca_inputs[Replace Cost]*generic_bca_inputs[Replace %])+
(generic_bca_inputs[Repair Cost]*(1-generic_bca_inputs[Replace %]))*
(1+'7. Project Characteristics'!$G$17)^(AI$7-generic_bca_inputs[Cost Data Year])</f>
        <v>2426.7216191602761</v>
      </c>
      <c r="AJ8" s="69" cm="1">
        <f t="array" ref="AJ8:AJ12">(generic_bca_inputs[Replace Cost]*generic_bca_inputs[Replace %])+
(generic_bca_inputs[Repair Cost]*(1-generic_bca_inputs[Replace %]))*
(1+'7. Project Characteristics'!$G$17)^(AJ$7-generic_bca_inputs[Cost Data Year])</f>
        <v>2435.2560515434816</v>
      </c>
      <c r="AK8" s="69" cm="1">
        <f t="array" ref="AK8:AK12">(generic_bca_inputs[Replace Cost]*generic_bca_inputs[Replace %])+
(generic_bca_inputs[Repair Cost]*(1-generic_bca_inputs[Replace %]))*
(1+'7. Project Characteristics'!$G$17)^(AK$7-generic_bca_inputs[Cost Data Year])</f>
        <v>2443.9611725743512</v>
      </c>
      <c r="AL8" s="69" cm="1">
        <f t="array" ref="AL8:AL12">(generic_bca_inputs[Replace Cost]*generic_bca_inputs[Replace %])+
(generic_bca_inputs[Repair Cost]*(1-generic_bca_inputs[Replace %]))*
(1+'7. Project Characteristics'!$G$17)^(AL$7-generic_bca_inputs[Cost Data Year])</f>
        <v>2452.8403960258383</v>
      </c>
      <c r="AM8" s="69" cm="1">
        <f t="array" ref="AM8:AM12">(generic_bca_inputs[Replace Cost]*generic_bca_inputs[Replace %])+
(generic_bca_inputs[Repair Cost]*(1-generic_bca_inputs[Replace %]))*
(1+'7. Project Characteristics'!$G$17)^(AM$7-generic_bca_inputs[Cost Data Year])</f>
        <v>2461.8972039463551</v>
      </c>
      <c r="AN8" s="69" cm="1">
        <f t="array" ref="AN8:AN12">(generic_bca_inputs[Replace Cost]*generic_bca_inputs[Replace %])+
(generic_bca_inputs[Repair Cost]*(1-generic_bca_inputs[Replace %]))*
(1+'7. Project Characteristics'!$G$17)^(AN$7-generic_bca_inputs[Cost Data Year])</f>
        <v>2471.1351480252824</v>
      </c>
      <c r="AO8" s="69" cm="1">
        <f t="array" ref="AO8:AO12">(generic_bca_inputs[Replace Cost]*generic_bca_inputs[Replace %])+
(generic_bca_inputs[Repair Cost]*(1-generic_bca_inputs[Replace %]))*
(1+'7. Project Characteristics'!$G$17)^(AO$7-generic_bca_inputs[Cost Data Year])</f>
        <v>2480.5578509857878</v>
      </c>
      <c r="AP8" s="69" cm="1">
        <f t="array" ref="AP8:AP12">(generic_bca_inputs[Replace Cost]*generic_bca_inputs[Replace %])+
(generic_bca_inputs[Repair Cost]*(1-generic_bca_inputs[Replace %]))*
(1+'7. Project Characteristics'!$G$17)^(AP$7-generic_bca_inputs[Cost Data Year])</f>
        <v>2490.1690080055037</v>
      </c>
      <c r="AQ8" s="69" cm="1">
        <f t="array" ref="AQ8:AQ12">(generic_bca_inputs[Replace Cost]*generic_bca_inputs[Replace %])+
(generic_bca_inputs[Repair Cost]*(1-generic_bca_inputs[Replace %]))*
(1+'7. Project Characteristics'!$G$17)^(AQ$7-generic_bca_inputs[Cost Data Year])</f>
        <v>2499.9723881656137</v>
      </c>
      <c r="AR8" s="69" cm="1">
        <f t="array" ref="AR8:AR12">(generic_bca_inputs[Replace Cost]*generic_bca_inputs[Replace %])+
(generic_bca_inputs[Repair Cost]*(1-generic_bca_inputs[Replace %]))*
(1+'7. Project Characteristics'!$G$17)^(AR$7-generic_bca_inputs[Cost Data Year])</f>
        <v>2509.9718359289259</v>
      </c>
      <c r="AS8" s="69" cm="1">
        <f t="array" ref="AS8:AS12">(generic_bca_inputs[Replace Cost]*generic_bca_inputs[Replace %])+
(generic_bca_inputs[Repair Cost]*(1-generic_bca_inputs[Replace %]))*
(1+'7. Project Characteristics'!$G$17)^(AS$7-generic_bca_inputs[Cost Data Year])</f>
        <v>2520.1712726475043</v>
      </c>
      <c r="AT8" s="69" cm="1">
        <f t="array" ref="AT8:AT12">(generic_bca_inputs[Replace Cost]*generic_bca_inputs[Replace %])+
(generic_bca_inputs[Repair Cost]*(1-generic_bca_inputs[Replace %]))*
(1+'7. Project Characteristics'!$G$17)^(AT$7-generic_bca_inputs[Cost Data Year])</f>
        <v>2530.5746981004545</v>
      </c>
      <c r="AU8" s="69" cm="1">
        <f t="array" ref="AU8:AU12">(generic_bca_inputs[Replace Cost]*generic_bca_inputs[Replace %])+
(generic_bca_inputs[Repair Cost]*(1-generic_bca_inputs[Replace %]))*
(1+'7. Project Characteristics'!$G$17)^(AU$7-generic_bca_inputs[Cost Data Year])</f>
        <v>2541.1861920624633</v>
      </c>
      <c r="AV8" s="69" cm="1">
        <f t="array" ref="AV8:AV12">(generic_bca_inputs[Replace Cost]*generic_bca_inputs[Replace %])+
(generic_bca_inputs[Repair Cost]*(1-generic_bca_inputs[Replace %]))*
(1+'7. Project Characteristics'!$G$17)^(AV$7-generic_bca_inputs[Cost Data Year])</f>
        <v>2552.0099159037127</v>
      </c>
      <c r="AW8" s="69" cm="1">
        <f t="array" ref="AW8:AW12">(generic_bca_inputs[Replace Cost]*generic_bca_inputs[Replace %])+
(generic_bca_inputs[Repair Cost]*(1-generic_bca_inputs[Replace %]))*
(1+'7. Project Characteristics'!$G$17)^(AW$7-generic_bca_inputs[Cost Data Year])</f>
        <v>2563.0501142217872</v>
      </c>
      <c r="AX8" s="69" cm="1">
        <f t="array" ref="AX8:AX12">(generic_bca_inputs[Replace Cost]*generic_bca_inputs[Replace %])+
(generic_bca_inputs[Repair Cost]*(1-generic_bca_inputs[Replace %]))*
(1+'7. Project Characteristics'!$G$17)^(AX$7-generic_bca_inputs[Cost Data Year])</f>
        <v>2574.3111165062228</v>
      </c>
      <c r="AY8" s="69" cm="1">
        <f t="array" ref="AY8:AY12">(generic_bca_inputs[Replace Cost]*generic_bca_inputs[Replace %])+
(generic_bca_inputs[Repair Cost]*(1-generic_bca_inputs[Replace %]))*
(1+'7. Project Characteristics'!$G$17)^(AY$7-generic_bca_inputs[Cost Data Year])</f>
        <v>2585.7973388363471</v>
      </c>
      <c r="AZ8" s="69" cm="1">
        <f t="array" ref="AZ8:AZ12">(generic_bca_inputs[Replace Cost]*generic_bca_inputs[Replace %])+
(generic_bca_inputs[Repair Cost]*(1-generic_bca_inputs[Replace %]))*
(1+'7. Project Characteristics'!$G$17)^(AZ$7-generic_bca_inputs[Cost Data Year])</f>
        <v>2597.5132856130745</v>
      </c>
      <c r="BA8" s="69" cm="1">
        <f t="array" ref="BA8:BA12">(generic_bca_inputs[Replace Cost]*generic_bca_inputs[Replace %])+
(generic_bca_inputs[Repair Cost]*(1-generic_bca_inputs[Replace %]))*
(1+'7. Project Characteristics'!$G$17)^(BA$7-generic_bca_inputs[Cost Data Year])</f>
        <v>2609.4635513253361</v>
      </c>
      <c r="BB8" s="69" cm="1">
        <f t="array" ref="BB8:BB12">(generic_bca_inputs[Replace Cost]*generic_bca_inputs[Replace %])+
(generic_bca_inputs[Repair Cost]*(1-generic_bca_inputs[Replace %]))*
(1+'7. Project Characteristics'!$G$17)^(BB$7-generic_bca_inputs[Cost Data Year])</f>
        <v>2621.6528223518426</v>
      </c>
      <c r="BC8" s="69" cm="1">
        <f t="array" ref="BC8:BC12">(generic_bca_inputs[Replace Cost]*generic_bca_inputs[Replace %])+
(generic_bca_inputs[Repair Cost]*(1-generic_bca_inputs[Replace %]))*
(1+'7. Project Characteristics'!$G$17)^(BC$7-generic_bca_inputs[Cost Data Year])</f>
        <v>2634.0858787988791</v>
      </c>
      <c r="BD8" s="69" cm="1">
        <f t="array" ref="BD8:BD12">(generic_bca_inputs[Replace Cost]*generic_bca_inputs[Replace %])+
(generic_bca_inputs[Repair Cost]*(1-generic_bca_inputs[Replace %]))*
(1+'7. Project Characteristics'!$G$17)^(BD$7-generic_bca_inputs[Cost Data Year])</f>
        <v>2646.767596374857</v>
      </c>
      <c r="BE8" s="69" cm="1">
        <f t="array" ref="BE8:BE12">(generic_bca_inputs[Replace Cost]*generic_bca_inputs[Replace %])+
(generic_bca_inputs[Repair Cost]*(1-generic_bca_inputs[Replace %]))*
(1+'7. Project Characteristics'!$G$17)^(BE$7-generic_bca_inputs[Cost Data Year])</f>
        <v>2659.7029483023543</v>
      </c>
      <c r="BF8" s="69" cm="1">
        <f t="array" ref="BF8:BF12">(generic_bca_inputs[Replace Cost]*generic_bca_inputs[Replace %])+
(generic_bca_inputs[Repair Cost]*(1-generic_bca_inputs[Replace %]))*
(1+'7. Project Characteristics'!$G$17)^(BF$7-generic_bca_inputs[Cost Data Year])</f>
        <v>2672.897007268401</v>
      </c>
      <c r="BG8" s="69" cm="1">
        <f t="array" ref="BG8:BG12">(generic_bca_inputs[Replace Cost]*generic_bca_inputs[Replace %])+
(generic_bca_inputs[Repair Cost]*(1-generic_bca_inputs[Replace %]))*
(1+'7. Project Characteristics'!$G$17)^(BG$7-generic_bca_inputs[Cost Data Year])</f>
        <v>2686.354947413769</v>
      </c>
      <c r="BH8" s="69" cm="1">
        <f t="array" ref="BH8:BH12">(generic_bca_inputs[Replace Cost]*generic_bca_inputs[Replace %])+
(generic_bca_inputs[Repair Cost]*(1-generic_bca_inputs[Replace %]))*
(1+'7. Project Characteristics'!$G$17)^(BH$7-generic_bca_inputs[Cost Data Year])</f>
        <v>2700.0820463620448</v>
      </c>
      <c r="BI8" s="69" cm="1">
        <f t="array" ref="BI8:BI12">(generic_bca_inputs[Replace Cost]*generic_bca_inputs[Replace %])+
(generic_bca_inputs[Repair Cost]*(1-generic_bca_inputs[Replace %]))*
(1+'7. Project Characteristics'!$G$17)^(BI$7-generic_bca_inputs[Cost Data Year])</f>
        <v>2714.0836872892855</v>
      </c>
      <c r="BJ8" s="69" cm="1">
        <f t="array" ref="BJ8:BJ12">(generic_bca_inputs[Replace Cost]*generic_bca_inputs[Replace %])+
(generic_bca_inputs[Repair Cost]*(1-generic_bca_inputs[Replace %]))*
(1+'7. Project Characteristics'!$G$17)^(BJ$7-generic_bca_inputs[Cost Data Year])</f>
        <v>2728.3653610350711</v>
      </c>
      <c r="BK8" s="69" cm="1">
        <f t="array" ref="BK8:BK12">(generic_bca_inputs[Replace Cost]*generic_bca_inputs[Replace %])+
(generic_bca_inputs[Repair Cost]*(1-generic_bca_inputs[Replace %]))*
(1+'7. Project Characteristics'!$G$17)^(BK$7-generic_bca_inputs[Cost Data Year])</f>
        <v>2742.9326682557726</v>
      </c>
      <c r="BL8" s="69" cm="1">
        <f t="array" ref="BL8:BL12">(generic_bca_inputs[Replace Cost]*generic_bca_inputs[Replace %])+
(generic_bca_inputs[Repair Cost]*(1-generic_bca_inputs[Replace %]))*
(1+'7. Project Characteristics'!$G$17)^(BL$7-generic_bca_inputs[Cost Data Year])</f>
        <v>2757.7913216208881</v>
      </c>
      <c r="BM8" s="69" cm="1">
        <f t="array" ref="BM8:BM12">(generic_bca_inputs[Replace Cost]*generic_bca_inputs[Replace %])+
(generic_bca_inputs[Repair Cost]*(1-generic_bca_inputs[Replace %]))*
(1+'7. Project Characteristics'!$G$17)^(BM$7-generic_bca_inputs[Cost Data Year])</f>
        <v>2772.9471480533057</v>
      </c>
      <c r="BN8" s="69" cm="1">
        <f t="array" ref="BN8:BN12">(generic_bca_inputs[Replace Cost]*generic_bca_inputs[Replace %])+
(generic_bca_inputs[Repair Cost]*(1-generic_bca_inputs[Replace %]))*
(1+'7. Project Characteristics'!$G$17)^(BN$7-generic_bca_inputs[Cost Data Year])</f>
        <v>2788.4060910143717</v>
      </c>
      <c r="BO8" s="69" cm="1">
        <f t="array" ref="BO8:BO12">(generic_bca_inputs[Replace Cost]*generic_bca_inputs[Replace %])+
(generic_bca_inputs[Repair Cost]*(1-generic_bca_inputs[Replace %]))*
(1+'7. Project Characteristics'!$G$17)^(BO$7-generic_bca_inputs[Cost Data Year])</f>
        <v>2804.1742128346591</v>
      </c>
      <c r="BP8" s="69" cm="1">
        <f t="array" ref="BP8:BP12">(generic_bca_inputs[Replace Cost]*generic_bca_inputs[Replace %])+
(generic_bca_inputs[Repair Cost]*(1-generic_bca_inputs[Replace %]))*
(1+'7. Project Characteristics'!$G$17)^(BP$7-generic_bca_inputs[Cost Data Year])</f>
        <v>2820.2576970913524</v>
      </c>
      <c r="BQ8" s="69" cm="1">
        <f t="array" ref="BQ8:BQ12">(generic_bca_inputs[Replace Cost]*generic_bca_inputs[Replace %])+
(generic_bca_inputs[Repair Cost]*(1-generic_bca_inputs[Replace %]))*
(1+'7. Project Characteristics'!$G$17)^(BQ$7-generic_bca_inputs[Cost Data Year])</f>
        <v>2836.6628510331793</v>
      </c>
      <c r="BR8" s="69" cm="1">
        <f t="array" ref="BR8:BR12">(generic_bca_inputs[Replace Cost]*generic_bca_inputs[Replace %])+
(generic_bca_inputs[Repair Cost]*(1-generic_bca_inputs[Replace %]))*
(1+'7. Project Characteristics'!$G$17)^(BR$7-generic_bca_inputs[Cost Data Year])</f>
        <v>2853.3961080538429</v>
      </c>
      <c r="BS8" s="69" cm="1">
        <f t="array" ref="BS8:BS12">(generic_bca_inputs[Replace Cost]*generic_bca_inputs[Replace %])+
(generic_bca_inputs[Repair Cost]*(1-generic_bca_inputs[Replace %]))*
(1+'7. Project Characteristics'!$G$17)^(BS$7-generic_bca_inputs[Cost Data Year])</f>
        <v>2870.4640302149201</v>
      </c>
      <c r="BT8" s="69" cm="1">
        <f t="array" ref="BT8:BT12">(generic_bca_inputs[Replace Cost]*generic_bca_inputs[Replace %])+
(generic_bca_inputs[Repair Cost]*(1-generic_bca_inputs[Replace %]))*
(1+'7. Project Characteristics'!$G$17)^(BT$7-generic_bca_inputs[Cost Data Year])</f>
        <v>2887.8733108192182</v>
      </c>
      <c r="BU8" s="69" cm="1">
        <f t="array" ref="BU8:BU12">(generic_bca_inputs[Replace Cost]*generic_bca_inputs[Replace %])+
(generic_bca_inputs[Repair Cost]*(1-generic_bca_inputs[Replace %]))*
(1+'7. Project Characteristics'!$G$17)^(BU$7-generic_bca_inputs[Cost Data Year])</f>
        <v>2905.6307770356029</v>
      </c>
      <c r="BV8" s="69" cm="1">
        <f t="array" ref="BV8:BV12">(generic_bca_inputs[Replace Cost]*generic_bca_inputs[Replace %])+
(generic_bca_inputs[Repair Cost]*(1-generic_bca_inputs[Replace %]))*
(1+'7. Project Characteristics'!$G$17)^(BV$7-generic_bca_inputs[Cost Data Year])</f>
        <v>2923.7433925763148</v>
      </c>
      <c r="BW8" s="69" cm="1">
        <f t="array" ref="BW8:BW12">(generic_bca_inputs[Replace Cost]*generic_bca_inputs[Replace %])+
(generic_bca_inputs[Repair Cost]*(1-generic_bca_inputs[Replace %]))*
(1+'7. Project Characteristics'!$G$17)^(BW$7-generic_bca_inputs[Cost Data Year])</f>
        <v>2942.218260427841</v>
      </c>
      <c r="BX8" s="69" cm="1">
        <f t="array" ref="BX8:BX12">(generic_bca_inputs[Replace Cost]*generic_bca_inputs[Replace %])+
(generic_bca_inputs[Repair Cost]*(1-generic_bca_inputs[Replace %]))*
(1+'7. Project Characteristics'!$G$17)^(BX$7-generic_bca_inputs[Cost Data Year])</f>
        <v>2961.062625636398</v>
      </c>
      <c r="BY8" s="69" cm="1">
        <f t="array" ref="BY8:BY12">(generic_bca_inputs[Replace Cost]*generic_bca_inputs[Replace %])+
(generic_bca_inputs[Repair Cost]*(1-generic_bca_inputs[Replace %]))*
(1+'7. Project Characteristics'!$G$17)^(BY$7-generic_bca_inputs[Cost Data Year])</f>
        <v>2980.2838781491259</v>
      </c>
      <c r="BZ8" s="69" cm="1">
        <f t="array" ref="BZ8:BZ12">(generic_bca_inputs[Replace Cost]*generic_bca_inputs[Replace %])+
(generic_bca_inputs[Repair Cost]*(1-generic_bca_inputs[Replace %]))*
(1+'7. Project Characteristics'!$G$17)^(BZ$7-generic_bca_inputs[Cost Data Year])</f>
        <v>2999.8895557121086</v>
      </c>
      <c r="CA8" s="69" cm="1">
        <f t="array" ref="CA8:CA12">(generic_bca_inputs[Replace Cost]*generic_bca_inputs[Replace %])+
(generic_bca_inputs[Repair Cost]*(1-generic_bca_inputs[Replace %]))*
(1+'7. Project Characteristics'!$G$17)^(CA$7-generic_bca_inputs[Cost Data Year])</f>
        <v>3019.8873468263505</v>
      </c>
      <c r="CB8" s="69" cm="1">
        <f t="array" ref="CB8:CB12">(generic_bca_inputs[Replace Cost]*generic_bca_inputs[Replace %])+
(generic_bca_inputs[Repair Cost]*(1-generic_bca_inputs[Replace %]))*
(1+'7. Project Characteristics'!$G$17)^(CB$7-generic_bca_inputs[Cost Data Year])</f>
        <v>3040.2850937628773</v>
      </c>
      <c r="CC8" s="69" cm="1">
        <f t="array" ref="CC8:CC12">(generic_bca_inputs[Replace Cost]*generic_bca_inputs[Replace %])+
(generic_bca_inputs[Repair Cost]*(1-generic_bca_inputs[Replace %]))*
(1+'7. Project Characteristics'!$G$17)^(CC$7-generic_bca_inputs[Cost Data Year])</f>
        <v>3061.0907956381352</v>
      </c>
      <c r="CD8" s="69" cm="1">
        <f t="array" ref="CD8:CD12">(generic_bca_inputs[Replace Cost]*generic_bca_inputs[Replace %])+
(generic_bca_inputs[Repair Cost]*(1-generic_bca_inputs[Replace %]))*
(1+'7. Project Characteristics'!$G$17)^(CD$7-generic_bca_inputs[Cost Data Year])</f>
        <v>3082.3126115508976</v>
      </c>
      <c r="CE8" s="69" cm="1">
        <f t="array" ref="CE8:CE12">(generic_bca_inputs[Replace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t="str">
        <v>Underground Cable</v>
      </c>
      <c r="D12" s="61" t="str">
        <v>Aluminum: XLPE</v>
      </c>
      <c r="E12" s="61" t="str">
        <v>km</v>
      </c>
      <c r="F12" s="69">
        <v>19223.375624759708</v>
      </c>
      <c r="G12" s="69">
        <v>19607.843137254902</v>
      </c>
      <c r="H12" s="69">
        <v>20000</v>
      </c>
      <c r="I12" s="69">
        <v>20400</v>
      </c>
      <c r="J12" s="69">
        <v>20808</v>
      </c>
      <c r="K12" s="69">
        <v>21224.16</v>
      </c>
      <c r="L12" s="69">
        <v>21648.643199999999</v>
      </c>
      <c r="M12" s="69">
        <v>22081.616064000002</v>
      </c>
      <c r="N12" s="69">
        <v>22523.24838528</v>
      </c>
      <c r="O12" s="69">
        <v>22973.713352985596</v>
      </c>
      <c r="P12" s="69">
        <v>23433.187620045312</v>
      </c>
      <c r="Q12" s="69">
        <v>23901.851372446217</v>
      </c>
      <c r="R12" s="69">
        <v>24379.888399895142</v>
      </c>
      <c r="S12" s="69">
        <v>24867.486167893039</v>
      </c>
      <c r="T12" s="69">
        <v>25364.835891250907</v>
      </c>
      <c r="U12" s="69">
        <v>25872.132609075921</v>
      </c>
      <c r="V12" s="69">
        <v>26389.575261257443</v>
      </c>
      <c r="W12" s="69">
        <v>26917.366766482584</v>
      </c>
      <c r="X12" s="69">
        <v>27455.714101812242</v>
      </c>
      <c r="Y12" s="69">
        <v>28004.828383848489</v>
      </c>
      <c r="Z12" s="69">
        <v>28564.924951525456</v>
      </c>
      <c r="AA12" s="69">
        <v>29136.223450555961</v>
      </c>
      <c r="AB12" s="69">
        <v>29718.947919567087</v>
      </c>
      <c r="AC12" s="69">
        <v>30313.326877958425</v>
      </c>
      <c r="AD12" s="69">
        <v>30919.593415517593</v>
      </c>
      <c r="AE12" s="69">
        <v>31537.98528382794</v>
      </c>
      <c r="AF12" s="69">
        <v>32168.744989504499</v>
      </c>
      <c r="AG12" s="69">
        <v>32812.11988929459</v>
      </c>
      <c r="AH12" s="69">
        <v>33468.362287080483</v>
      </c>
      <c r="AI12" s="69">
        <v>34137.729532822086</v>
      </c>
      <c r="AJ12" s="69">
        <v>34820.484123478542</v>
      </c>
      <c r="AK12" s="69">
        <v>35516.893805948108</v>
      </c>
      <c r="AL12" s="69">
        <v>36227.231682067068</v>
      </c>
      <c r="AM12" s="69">
        <v>36951.776315708405</v>
      </c>
      <c r="AN12" s="69">
        <v>37690.81184202258</v>
      </c>
      <c r="AO12" s="69">
        <v>38444.628078863032</v>
      </c>
      <c r="AP12" s="69">
        <v>39213.520640440292</v>
      </c>
      <c r="AQ12" s="69">
        <v>39997.791053249093</v>
      </c>
      <c r="AR12" s="69">
        <v>40797.746874314071</v>
      </c>
      <c r="AS12" s="69">
        <v>41613.701811800362</v>
      </c>
      <c r="AT12" s="69">
        <v>42445.975848036374</v>
      </c>
      <c r="AU12" s="69">
        <v>43294.895364997086</v>
      </c>
      <c r="AV12" s="69">
        <v>44160.793272297036</v>
      </c>
      <c r="AW12" s="69">
        <v>45044.009137742978</v>
      </c>
      <c r="AX12" s="69">
        <v>45944.88932049783</v>
      </c>
      <c r="AY12" s="69">
        <v>46863.787106907788</v>
      </c>
      <c r="AZ12" s="69">
        <v>47801.062849045949</v>
      </c>
      <c r="BA12" s="69">
        <v>48757.084106026865</v>
      </c>
      <c r="BB12" s="69">
        <v>49732.225788147407</v>
      </c>
      <c r="BC12" s="69">
        <v>50726.870303910342</v>
      </c>
      <c r="BD12" s="69">
        <v>51741.407709988554</v>
      </c>
      <c r="BE12" s="69">
        <v>52776.235864188326</v>
      </c>
      <c r="BF12" s="69">
        <v>53831.760581472096</v>
      </c>
      <c r="BG12" s="69">
        <v>54908.395793101532</v>
      </c>
      <c r="BH12" s="69">
        <v>56006.563708963571</v>
      </c>
      <c r="BI12" s="69">
        <v>57126.694983142828</v>
      </c>
      <c r="BJ12" s="69">
        <v>58269.228882805699</v>
      </c>
      <c r="BK12" s="69">
        <v>59434.613460461791</v>
      </c>
      <c r="BL12" s="69">
        <v>60623.305729671032</v>
      </c>
      <c r="BM12" s="69">
        <v>61835.771844264455</v>
      </c>
      <c r="BN12" s="69">
        <v>63072.487281149748</v>
      </c>
      <c r="BO12" s="69">
        <v>64333.937026772735</v>
      </c>
      <c r="BP12" s="69">
        <v>65620.615767308205</v>
      </c>
      <c r="BQ12" s="69">
        <v>66933.02808265436</v>
      </c>
      <c r="BR12" s="69">
        <v>68271.688644307447</v>
      </c>
      <c r="BS12" s="69">
        <v>69637.12241719359</v>
      </c>
      <c r="BT12" s="69">
        <v>71029.864865537471</v>
      </c>
      <c r="BU12" s="69">
        <v>72450.462162848227</v>
      </c>
      <c r="BV12" s="69">
        <v>73899.471406105178</v>
      </c>
      <c r="BW12" s="69">
        <v>75377.460834227284</v>
      </c>
      <c r="BX12" s="69">
        <v>76885.010050911835</v>
      </c>
      <c r="BY12" s="69">
        <v>78422.710251930068</v>
      </c>
      <c r="BZ12" s="69">
        <v>79991.164456968676</v>
      </c>
      <c r="CA12" s="69">
        <v>81590.987746108047</v>
      </c>
      <c r="CB12" s="69">
        <v>83222.807501030213</v>
      </c>
      <c r="CC12" s="69">
        <v>84887.263651050802</v>
      </c>
      <c r="CD12" s="69">
        <v>86585.008924071823</v>
      </c>
      <c r="CE12" s="69">
        <v>88316.709102553243</v>
      </c>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493</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Fail Costs'!C8)</f>
        <v>Pole</v>
      </c>
      <c r="D8" s="61" t="str" cm="1">
        <f t="array" ref="D8:D12">_xlfn.ANCHORARRAY('Int BCA Ann Fail Costs'!D8)</f>
        <v>Class 5</v>
      </c>
      <c r="E8" s="116" cm="1">
        <f t="array" ref="E8:E12">_xlfn.ANCHORARRAY(F8)+_xlfn.BYROW(_xlfn.ANCHORARRAY(G8):_xlfn.ANCHORARRAY(CC8),_xlfn.LAMBDA(_xlpm.array,NPV('7. Project Characteristics'!$G$18,_xlpm.array)))</f>
        <v>3908.8426583438568</v>
      </c>
      <c r="F8" s="70" cm="1">
        <f t="array" ref="F8:F12">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2">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2">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2">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2">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2">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2">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2">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2">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2">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2">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2">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2">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2">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2">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2">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2">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2">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2">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2">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2">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2">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2">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2">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2">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2">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2">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2">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2">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2">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2">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2">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2">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2">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2">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2">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2">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2">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2">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2">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2">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2">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2">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2">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2">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2">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2">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2">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2">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2">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2">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2">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2">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2">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2">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2">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2">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2">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2">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2">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2">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2">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2">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2">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2">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2">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2">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2">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2">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2">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2">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2">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2">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2">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2">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2">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2">_xlfn.ANCHORARRAY('Int BCA Ann Fail Costs'!C8)</f>
        <v>Pole</v>
      </c>
      <c r="CF8" s="61" t="str" cm="1">
        <f t="array" ref="CF8:CF12">_xlfn.ANCHORARRAY('Int BCA Ann Fail Costs'!D8)</f>
        <v>Class 5</v>
      </c>
      <c r="CG8" s="116" cm="1">
        <f t="array" ref="CG8:CG12">_xlfn.ANCHORARRAY(CH8)+_xlfn.BYROW(_xlfn.ANCHORARRAY(CI8):_xlfn.ANCHORARRAY(FE8),_xlfn.LAMBDA(_xlpm.array,NPV('7. Project Characteristics'!$G$18,_xlpm.array)))</f>
        <v>0</v>
      </c>
      <c r="CH8" s="70" cm="1">
        <f t="array" ref="CH8:CH12">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2">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2">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2">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2">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2">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2">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2">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2">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2">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2">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2">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2">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2">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2">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2">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2">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2">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2">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2">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2">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2">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2">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2">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2">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2">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2">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2">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2">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2">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2">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2">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2">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2">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2">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2">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2">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2">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2">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2">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2">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2">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2">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2">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2">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2">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2">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2">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2">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2">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2">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2">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2">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2">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2">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2">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2">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2">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2">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2">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2">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2">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2">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2">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2">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2">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2">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2">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2">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2">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2">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2">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2">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2">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2">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2">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2">_xlfn.ANCHORARRAY('Int BCA Ann Fail Costs'!C8)</f>
        <v>Pole</v>
      </c>
      <c r="FH8" s="61" t="str" cm="1">
        <f t="array" ref="FH8:FH12">_xlfn.ANCHORARRAY('Int BCA Ann Fail Costs'!D8)</f>
        <v>Class 5</v>
      </c>
      <c r="FI8" s="116" cm="1">
        <f t="array" ref="FI8:FI12">_xlfn.ANCHORARRAY(FJ8)+_xlfn.BYROW(_xlfn.ANCHORARRAY(FK8):_xlfn.ANCHORARRAY(IG8),_xlfn.LAMBDA(_xlpm.array,NPV('7. Project Characteristics'!$G$18,_xlpm.array)))</f>
        <v>0</v>
      </c>
      <c r="FJ8" s="70" cm="1">
        <f t="array" ref="FJ8:FJ12">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2">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2">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2">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2">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2">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2">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2">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2">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2">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2">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2">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2">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2">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2">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2">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2">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2">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2">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2">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2">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2">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2">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2">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2">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2">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2">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2">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2">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2">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2">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2">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2">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2">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2">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2">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2">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2">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2">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2">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2">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2">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2">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2">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2">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2">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2">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2">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2">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2">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2">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2">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2">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2">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2">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2">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2">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2">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2">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2">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2">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2">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2">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2">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2">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2">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2">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2">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2">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2">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2">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2">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2">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2">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2">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2">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282553.55580007506</v>
      </c>
      <c r="CH9" s="70">
        <v>37134.597029874385</v>
      </c>
      <c r="CI9" s="70">
        <v>37247.506413571391</v>
      </c>
      <c r="CJ9" s="70">
        <v>37362.109919192328</v>
      </c>
      <c r="CK9" s="70">
        <v>37478.442941763955</v>
      </c>
      <c r="CL9" s="70">
        <v>37596.541614465357</v>
      </c>
      <c r="CM9" s="70">
        <v>37716.463951926409</v>
      </c>
      <c r="CN9" s="70">
        <v>37838.226578005946</v>
      </c>
      <c r="CO9" s="70">
        <v>37961.867936709408</v>
      </c>
      <c r="CP9" s="70">
        <v>38087.427273686939</v>
      </c>
      <c r="CQ9" s="70">
        <v>38214.944652921666</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62498.385427993446</v>
      </c>
      <c r="CH10" s="70">
        <v>0</v>
      </c>
      <c r="CI10" s="70">
        <v>0</v>
      </c>
      <c r="CJ10" s="70">
        <v>0</v>
      </c>
      <c r="CK10" s="70">
        <v>0</v>
      </c>
      <c r="CL10" s="70">
        <v>0</v>
      </c>
      <c r="CM10" s="70">
        <v>0</v>
      </c>
      <c r="CN10" s="70">
        <v>0</v>
      </c>
      <c r="CO10" s="70">
        <v>0</v>
      </c>
      <c r="CP10" s="70">
        <v>0</v>
      </c>
      <c r="CQ10" s="70">
        <v>0</v>
      </c>
      <c r="CR10" s="70">
        <v>8517.548423911905</v>
      </c>
      <c r="CS10" s="70">
        <v>8555.4372445315203</v>
      </c>
      <c r="CT10" s="70">
        <v>8593.7995892597755</v>
      </c>
      <c r="CU10" s="70">
        <v>8632.6457857139212</v>
      </c>
      <c r="CV10" s="70">
        <v>8671.986385206259</v>
      </c>
      <c r="CW10" s="70">
        <v>8711.9411788871112</v>
      </c>
      <c r="CX10" s="70">
        <v>8752.4127102661005</v>
      </c>
      <c r="CY10" s="70">
        <v>8793.4122473035568</v>
      </c>
      <c r="CZ10" s="70">
        <v>8834.9513019831575</v>
      </c>
      <c r="DA10" s="70">
        <v>8877.041635565658</v>
      </c>
      <c r="DB10" s="70">
        <v>9000.0410371762518</v>
      </c>
      <c r="DC10" s="70">
        <v>9124.051097202404</v>
      </c>
      <c r="DD10" s="70">
        <v>9249.0974100234744</v>
      </c>
      <c r="DE10" s="70">
        <v>9375.2061895306197</v>
      </c>
      <c r="DF10" s="70">
        <v>9502.4042836695353</v>
      </c>
      <c r="DG10" s="70">
        <v>9612.9702951704476</v>
      </c>
      <c r="DH10" s="70">
        <v>9724.5766364608226</v>
      </c>
      <c r="DI10" s="70">
        <v>9837.2490090008105</v>
      </c>
      <c r="DJ10" s="70">
        <v>9951.0137261770487</v>
      </c>
      <c r="DK10" s="70">
        <v>10065.897727499141</v>
      </c>
      <c r="DL10" s="70">
        <v>10290.157453990469</v>
      </c>
      <c r="DM10" s="70">
        <v>10516.286137348234</v>
      </c>
      <c r="DN10" s="70">
        <v>10744.333499604774</v>
      </c>
      <c r="DO10" s="70">
        <v>10974.35050409098</v>
      </c>
      <c r="DP10" s="70">
        <v>11206.389385199409</v>
      </c>
      <c r="DQ10" s="70">
        <v>11356.519912632988</v>
      </c>
      <c r="DR10" s="70">
        <v>11508.196014478788</v>
      </c>
      <c r="DS10" s="70">
        <v>11661.456382711298</v>
      </c>
      <c r="DT10" s="70">
        <v>11816.340638754235</v>
      </c>
      <c r="DU10" s="70">
        <v>11972.889355181702</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116">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116">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116">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199999999999999" x14ac:dyDescent="0.2"/>
  <cols>
    <col min="3" max="3" width="19.7109375" customWidth="1"/>
    <col min="4" max="4" width="18.7109375" customWidth="1"/>
    <col min="5" max="5" width="12.7109375" bestFit="1" customWidth="1"/>
    <col min="6" max="81" width="11.7109375" customWidth="1"/>
    <col min="85"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PWFC'!C8)</f>
        <v>Pole</v>
      </c>
      <c r="D8" s="61" t="str" cm="1">
        <f t="array" ref="D8:D12">_xlfn.ANCHORARRAY('Int BCA Ann PWFC'!D8)</f>
        <v>Class 5</v>
      </c>
      <c r="E8" s="72" cm="1">
        <f t="array" ref="E8:E12">_xlfn.ANCHORARRAY(F8)+_xlfn.BYROW(_xlfn.ANCHORARRAY(G8):_xlfn.ANCHORARRAY(CC8),_xlfn.LAMBDA(_xlpm.array,NPV('7. Project Characteristics'!$G$18-'7. Project Characteristics'!$G$17,_xlpm.array)))</f>
        <v>0</v>
      </c>
      <c r="F8" s="70"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2">_xlfn.ANCHORARRAY(C8)</f>
        <v>Pole</v>
      </c>
      <c r="CF8" s="61" t="str" cm="1">
        <f t="array" ref="CF8:CF12">_xlfn.ANCHORARRAY(D8)</f>
        <v>Class 5</v>
      </c>
      <c r="CG8" s="103" cm="1">
        <f t="array" ref="CG8:CG12">_xlfn.ANCHORARRAY(CH8)+_xlfn.BYROW(_xlfn.ANCHORARRAY(CI8):_xlfn.ANCHORARRAY(FE8),_xlfn.LAMBDA(_xlpm.array,NPV('7. Project Characteristics'!$G$18-'7. Project Characteristics'!$G$17,_xlpm.array)))</f>
        <v>0</v>
      </c>
      <c r="CH8" s="70" cm="1">
        <f t="array" ref="CH8:CH12">IF(CH$7&gt;(SUM($F$7,'7. Project Characteristics'!$G$28)-1),ROW(_xlfn.ANCHORARRAY($CE8))*0,
_xlfn.XLOOKUP(CH$7,'Int BCA Ann Fail Prob'!$IN$7:$LM$7,_xlfn.ANCHORARRAY('Int BCA Ann Fail Prob'!$IN$8):_xlfn.ANCHORARRAY('Int BCA Ann Fail Prob'!$LM$8)))
*('7. Project Characteristics'!$G$39)</f>
        <v>0</v>
      </c>
      <c r="CI8" s="70" cm="1">
        <f t="array" ref="CI8:CI12">IF(CI$7&gt;(SUM($F$7,'7. Project Characteristics'!$G$28)-1),ROW(_xlfn.ANCHORARRAY($CE8))*0,
_xlfn.XLOOKUP(CI$7,'Int BCA Ann Fail Prob'!$IN$7:$LM$7,_xlfn.ANCHORARRAY('Int BCA Ann Fail Prob'!$IN$8):_xlfn.ANCHORARRAY('Int BCA Ann Fail Prob'!$LM$8)))
*('7. Project Characteristics'!$G$39)</f>
        <v>0</v>
      </c>
      <c r="CJ8" s="70" cm="1">
        <f t="array" ref="CJ8:CJ12">IF(CJ$7&gt;(SUM($F$7,'7. Project Characteristics'!$G$28)-1),ROW(_xlfn.ANCHORARRAY($CE8))*0,
_xlfn.XLOOKUP(CJ$7,'Int BCA Ann Fail Prob'!$IN$7:$LM$7,_xlfn.ANCHORARRAY('Int BCA Ann Fail Prob'!$IN$8):_xlfn.ANCHORARRAY('Int BCA Ann Fail Prob'!$LM$8)))
*('7. Project Characteristics'!$G$39)</f>
        <v>0</v>
      </c>
      <c r="CK8" s="70" cm="1">
        <f t="array" ref="CK8:CK12">IF(CK$7&gt;(SUM($F$7,'7. Project Characteristics'!$G$28)-1),ROW(_xlfn.ANCHORARRAY($CE8))*0,
_xlfn.XLOOKUP(CK$7,'Int BCA Ann Fail Prob'!$IN$7:$LM$7,_xlfn.ANCHORARRAY('Int BCA Ann Fail Prob'!$IN$8):_xlfn.ANCHORARRAY('Int BCA Ann Fail Prob'!$LM$8)))
*('7. Project Characteristics'!$G$39)</f>
        <v>0</v>
      </c>
      <c r="CL8" s="70" cm="1">
        <f t="array" ref="CL8:CL12">IF(CL$7&gt;(SUM($F$7,'7. Project Characteristics'!$G$28)-1),ROW(_xlfn.ANCHORARRAY($CE8))*0,
_xlfn.XLOOKUP(CL$7,'Int BCA Ann Fail Prob'!$IN$7:$LM$7,_xlfn.ANCHORARRAY('Int BCA Ann Fail Prob'!$IN$8):_xlfn.ANCHORARRAY('Int BCA Ann Fail Prob'!$LM$8)))
*('7. Project Characteristics'!$G$39)</f>
        <v>0</v>
      </c>
      <c r="CM8" s="70" cm="1">
        <f t="array" ref="CM8:CM12">IF(CM$7&gt;(SUM($F$7,'7. Project Characteristics'!$G$28)-1),ROW(_xlfn.ANCHORARRAY($CE8))*0,
_xlfn.XLOOKUP(CM$7,'Int BCA Ann Fail Prob'!$IN$7:$LM$7,_xlfn.ANCHORARRAY('Int BCA Ann Fail Prob'!$IN$8):_xlfn.ANCHORARRAY('Int BCA Ann Fail Prob'!$LM$8)))
*('7. Project Characteristics'!$G$39)</f>
        <v>0</v>
      </c>
      <c r="CN8" s="70" cm="1">
        <f t="array" ref="CN8:CN12">IF(CN$7&gt;(SUM($F$7,'7. Project Characteristics'!$G$28)-1),ROW(_xlfn.ANCHORARRAY($CE8))*0,
_xlfn.XLOOKUP(CN$7,'Int BCA Ann Fail Prob'!$IN$7:$LM$7,_xlfn.ANCHORARRAY('Int BCA Ann Fail Prob'!$IN$8):_xlfn.ANCHORARRAY('Int BCA Ann Fail Prob'!$LM$8)))
*('7. Project Characteristics'!$G$39)</f>
        <v>0</v>
      </c>
      <c r="CO8" s="70" cm="1">
        <f t="array" ref="CO8:CO12">IF(CO$7&gt;(SUM($F$7,'7. Project Characteristics'!$G$28)-1),ROW(_xlfn.ANCHORARRAY($CE8))*0,
_xlfn.XLOOKUP(CO$7,'Int BCA Ann Fail Prob'!$IN$7:$LM$7,_xlfn.ANCHORARRAY('Int BCA Ann Fail Prob'!$IN$8):_xlfn.ANCHORARRAY('Int BCA Ann Fail Prob'!$LM$8)))
*('7. Project Characteristics'!$G$39)</f>
        <v>0</v>
      </c>
      <c r="CP8" s="70" cm="1">
        <f t="array" ref="CP8:CP12">IF(CP$7&gt;(SUM($F$7,'7. Project Characteristics'!$G$28)-1),ROW(_xlfn.ANCHORARRAY($CE8))*0,
_xlfn.XLOOKUP(CP$7,'Int BCA Ann Fail Prob'!$IN$7:$LM$7,_xlfn.ANCHORARRAY('Int BCA Ann Fail Prob'!$IN$8):_xlfn.ANCHORARRAY('Int BCA Ann Fail Prob'!$LM$8)))
*('7. Project Characteristics'!$G$39)</f>
        <v>0</v>
      </c>
      <c r="CQ8" s="70" cm="1">
        <f t="array" ref="CQ8:CQ12">IF(CQ$7&gt;(SUM($F$7,'7. Project Characteristics'!$G$28)-1),ROW(_xlfn.ANCHORARRAY($CE8))*0,
_xlfn.XLOOKUP(CQ$7,'Int BCA Ann Fail Prob'!$IN$7:$LM$7,_xlfn.ANCHORARRAY('Int BCA Ann Fail Prob'!$IN$8):_xlfn.ANCHORARRAY('Int BCA Ann Fail Prob'!$LM$8)))
*('7. Project Characteristics'!$G$39)</f>
        <v>0</v>
      </c>
      <c r="CR8" s="70" cm="1">
        <f t="array" ref="CR8:CR12">IF(CR$7&gt;(SUM($F$7,'7. Project Characteristics'!$G$28)-1),ROW(_xlfn.ANCHORARRAY($CE8))*0,
_xlfn.XLOOKUP(CR$7,'Int BCA Ann Fail Prob'!$IN$7:$LM$7,_xlfn.ANCHORARRAY('Int BCA Ann Fail Prob'!$IN$8):_xlfn.ANCHORARRAY('Int BCA Ann Fail Prob'!$LM$8)))
*('7. Project Characteristics'!$G$39)</f>
        <v>0</v>
      </c>
      <c r="CS8" s="70" cm="1">
        <f t="array" ref="CS8:CS12">IF(CS$7&gt;(SUM($F$7,'7. Project Characteristics'!$G$28)-1),ROW(_xlfn.ANCHORARRAY($CE8))*0,
_xlfn.XLOOKUP(CS$7,'Int BCA Ann Fail Prob'!$IN$7:$LM$7,_xlfn.ANCHORARRAY('Int BCA Ann Fail Prob'!$IN$8):_xlfn.ANCHORARRAY('Int BCA Ann Fail Prob'!$LM$8)))
*('7. Project Characteristics'!$G$39)</f>
        <v>0</v>
      </c>
      <c r="CT8" s="70" cm="1">
        <f t="array" ref="CT8:CT12">IF(CT$7&gt;(SUM($F$7,'7. Project Characteristics'!$G$28)-1),ROW(_xlfn.ANCHORARRAY($CE8))*0,
_xlfn.XLOOKUP(CT$7,'Int BCA Ann Fail Prob'!$IN$7:$LM$7,_xlfn.ANCHORARRAY('Int BCA Ann Fail Prob'!$IN$8):_xlfn.ANCHORARRAY('Int BCA Ann Fail Prob'!$LM$8)))
*('7. Project Characteristics'!$G$39)</f>
        <v>0</v>
      </c>
      <c r="CU8" s="70" cm="1">
        <f t="array" ref="CU8:CU12">IF(CU$7&gt;(SUM($F$7,'7. Project Characteristics'!$G$28)-1),ROW(_xlfn.ANCHORARRAY($CE8))*0,
_xlfn.XLOOKUP(CU$7,'Int BCA Ann Fail Prob'!$IN$7:$LM$7,_xlfn.ANCHORARRAY('Int BCA Ann Fail Prob'!$IN$8):_xlfn.ANCHORARRAY('Int BCA Ann Fail Prob'!$LM$8)))
*('7. Project Characteristics'!$G$39)</f>
        <v>0</v>
      </c>
      <c r="CV8" s="70" cm="1">
        <f t="array" ref="CV8:CV12">IF(CV$7&gt;(SUM($F$7,'7. Project Characteristics'!$G$28)-1),ROW(_xlfn.ANCHORARRAY($CE8))*0,
_xlfn.XLOOKUP(CV$7,'Int BCA Ann Fail Prob'!$IN$7:$LM$7,_xlfn.ANCHORARRAY('Int BCA Ann Fail Prob'!$IN$8):_xlfn.ANCHORARRAY('Int BCA Ann Fail Prob'!$LM$8)))
*('7. Project Characteristics'!$G$39)</f>
        <v>0</v>
      </c>
      <c r="CW8" s="70" cm="1">
        <f t="array" ref="CW8:CW12">IF(CW$7&gt;(SUM($F$7,'7. Project Characteristics'!$G$28)-1),ROW(_xlfn.ANCHORARRAY($CE8))*0,
_xlfn.XLOOKUP(CW$7,'Int BCA Ann Fail Prob'!$IN$7:$LM$7,_xlfn.ANCHORARRAY('Int BCA Ann Fail Prob'!$IN$8):_xlfn.ANCHORARRAY('Int BCA Ann Fail Prob'!$LM$8)))
*('7. Project Characteristics'!$G$39)</f>
        <v>0</v>
      </c>
      <c r="CX8" s="70" cm="1">
        <f t="array" ref="CX8:CX12">IF(CX$7&gt;(SUM($F$7,'7. Project Characteristics'!$G$28)-1),ROW(_xlfn.ANCHORARRAY($CE8))*0,
_xlfn.XLOOKUP(CX$7,'Int BCA Ann Fail Prob'!$IN$7:$LM$7,_xlfn.ANCHORARRAY('Int BCA Ann Fail Prob'!$IN$8):_xlfn.ANCHORARRAY('Int BCA Ann Fail Prob'!$LM$8)))
*('7. Project Characteristics'!$G$39)</f>
        <v>0</v>
      </c>
      <c r="CY8" s="70" cm="1">
        <f t="array" ref="CY8:CY12">IF(CY$7&gt;(SUM($F$7,'7. Project Characteristics'!$G$28)-1),ROW(_xlfn.ANCHORARRAY($CE8))*0,
_xlfn.XLOOKUP(CY$7,'Int BCA Ann Fail Prob'!$IN$7:$LM$7,_xlfn.ANCHORARRAY('Int BCA Ann Fail Prob'!$IN$8):_xlfn.ANCHORARRAY('Int BCA Ann Fail Prob'!$LM$8)))
*('7. Project Characteristics'!$G$39)</f>
        <v>0</v>
      </c>
      <c r="CZ8" s="70" cm="1">
        <f t="array" ref="CZ8:CZ12">IF(CZ$7&gt;(SUM($F$7,'7. Project Characteristics'!$G$28)-1),ROW(_xlfn.ANCHORARRAY($CE8))*0,
_xlfn.XLOOKUP(CZ$7,'Int BCA Ann Fail Prob'!$IN$7:$LM$7,_xlfn.ANCHORARRAY('Int BCA Ann Fail Prob'!$IN$8):_xlfn.ANCHORARRAY('Int BCA Ann Fail Prob'!$LM$8)))
*('7. Project Characteristics'!$G$39)</f>
        <v>0</v>
      </c>
      <c r="DA8" s="70" cm="1">
        <f t="array" ref="DA8:DA12">IF(DA$7&gt;(SUM($F$7,'7. Project Characteristics'!$G$28)-1),ROW(_xlfn.ANCHORARRAY($CE8))*0,
_xlfn.XLOOKUP(DA$7,'Int BCA Ann Fail Prob'!$IN$7:$LM$7,_xlfn.ANCHORARRAY('Int BCA Ann Fail Prob'!$IN$8):_xlfn.ANCHORARRAY('Int BCA Ann Fail Prob'!$LM$8)))
*('7. Project Characteristics'!$G$39)</f>
        <v>0</v>
      </c>
      <c r="DB8" s="70" cm="1">
        <f t="array" ref="DB8:DB12">IF(DB$7&gt;(SUM($F$7,'7. Project Characteristics'!$G$28)-1),ROW(_xlfn.ANCHORARRAY($CE8))*0,
_xlfn.XLOOKUP(DB$7,'Int BCA Ann Fail Prob'!$IN$7:$LM$7,_xlfn.ANCHORARRAY('Int BCA Ann Fail Prob'!$IN$8):_xlfn.ANCHORARRAY('Int BCA Ann Fail Prob'!$LM$8)))
*('7. Project Characteristics'!$G$39)</f>
        <v>0</v>
      </c>
      <c r="DC8" s="70" cm="1">
        <f t="array" ref="DC8:DC12">IF(DC$7&gt;(SUM($F$7,'7. Project Characteristics'!$G$28)-1),ROW(_xlfn.ANCHORARRAY($CE8))*0,
_xlfn.XLOOKUP(DC$7,'Int BCA Ann Fail Prob'!$IN$7:$LM$7,_xlfn.ANCHORARRAY('Int BCA Ann Fail Prob'!$IN$8):_xlfn.ANCHORARRAY('Int BCA Ann Fail Prob'!$LM$8)))
*('7. Project Characteristics'!$G$39)</f>
        <v>0</v>
      </c>
      <c r="DD8" s="70" cm="1">
        <f t="array" ref="DD8:DD12">IF(DD$7&gt;(SUM($F$7,'7. Project Characteristics'!$G$28)-1),ROW(_xlfn.ANCHORARRAY($CE8))*0,
_xlfn.XLOOKUP(DD$7,'Int BCA Ann Fail Prob'!$IN$7:$LM$7,_xlfn.ANCHORARRAY('Int BCA Ann Fail Prob'!$IN$8):_xlfn.ANCHORARRAY('Int BCA Ann Fail Prob'!$LM$8)))
*('7. Project Characteristics'!$G$39)</f>
        <v>0</v>
      </c>
      <c r="DE8" s="70" cm="1">
        <f t="array" ref="DE8:DE12">IF(DE$7&gt;(SUM($F$7,'7. Project Characteristics'!$G$28)-1),ROW(_xlfn.ANCHORARRAY($CE8))*0,
_xlfn.XLOOKUP(DE$7,'Int BCA Ann Fail Prob'!$IN$7:$LM$7,_xlfn.ANCHORARRAY('Int BCA Ann Fail Prob'!$IN$8):_xlfn.ANCHORARRAY('Int BCA Ann Fail Prob'!$LM$8)))
*('7. Project Characteristics'!$G$39)</f>
        <v>0</v>
      </c>
      <c r="DF8" s="70" cm="1">
        <f t="array" ref="DF8:DF12">IF(DF$7&gt;(SUM($F$7,'7. Project Characteristics'!$G$28)-1),ROW(_xlfn.ANCHORARRAY($CE8))*0,
_xlfn.XLOOKUP(DF$7,'Int BCA Ann Fail Prob'!$IN$7:$LM$7,_xlfn.ANCHORARRAY('Int BCA Ann Fail Prob'!$IN$8):_xlfn.ANCHORARRAY('Int BCA Ann Fail Prob'!$LM$8)))
*('7. Project Characteristics'!$G$39)</f>
        <v>0</v>
      </c>
      <c r="DG8" s="70" cm="1">
        <f t="array" ref="DG8:DG12">IF(DG$7&gt;(SUM($F$7,'7. Project Characteristics'!$G$28)-1),ROW(_xlfn.ANCHORARRAY($CE8))*0,
_xlfn.XLOOKUP(DG$7,'Int BCA Ann Fail Prob'!$IN$7:$LM$7,_xlfn.ANCHORARRAY('Int BCA Ann Fail Prob'!$IN$8):_xlfn.ANCHORARRAY('Int BCA Ann Fail Prob'!$LM$8)))
*('7. Project Characteristics'!$G$39)</f>
        <v>0</v>
      </c>
      <c r="DH8" s="70" cm="1">
        <f t="array" ref="DH8:DH12">IF(DH$7&gt;(SUM($F$7,'7. Project Characteristics'!$G$28)-1),ROW(_xlfn.ANCHORARRAY($CE8))*0,
_xlfn.XLOOKUP(DH$7,'Int BCA Ann Fail Prob'!$IN$7:$LM$7,_xlfn.ANCHORARRAY('Int BCA Ann Fail Prob'!$IN$8):_xlfn.ANCHORARRAY('Int BCA Ann Fail Prob'!$LM$8)))
*('7. Project Characteristics'!$G$39)</f>
        <v>0</v>
      </c>
      <c r="DI8" s="70" cm="1">
        <f t="array" ref="DI8:DI12">IF(DI$7&gt;(SUM($F$7,'7. Project Characteristics'!$G$28)-1),ROW(_xlfn.ANCHORARRAY($CE8))*0,
_xlfn.XLOOKUP(DI$7,'Int BCA Ann Fail Prob'!$IN$7:$LM$7,_xlfn.ANCHORARRAY('Int BCA Ann Fail Prob'!$IN$8):_xlfn.ANCHORARRAY('Int BCA Ann Fail Prob'!$LM$8)))
*('7. Project Characteristics'!$G$39)</f>
        <v>0</v>
      </c>
      <c r="DJ8" s="70" cm="1">
        <f t="array" ref="DJ8:DJ12">IF(DJ$7&gt;(SUM($F$7,'7. Project Characteristics'!$G$28)-1),ROW(_xlfn.ANCHORARRAY($CE8))*0,
_xlfn.XLOOKUP(DJ$7,'Int BCA Ann Fail Prob'!$IN$7:$LM$7,_xlfn.ANCHORARRAY('Int BCA Ann Fail Prob'!$IN$8):_xlfn.ANCHORARRAY('Int BCA Ann Fail Prob'!$LM$8)))
*('7. Project Characteristics'!$G$39)</f>
        <v>0</v>
      </c>
      <c r="DK8" s="70" cm="1">
        <f t="array" ref="DK8:DK12">IF(DK$7&gt;(SUM($F$7,'7. Project Characteristics'!$G$28)-1),ROW(_xlfn.ANCHORARRAY($CE8))*0,
_xlfn.XLOOKUP(DK$7,'Int BCA Ann Fail Prob'!$IN$7:$LM$7,_xlfn.ANCHORARRAY('Int BCA Ann Fail Prob'!$IN$8):_xlfn.ANCHORARRAY('Int BCA Ann Fail Prob'!$LM$8)))
*('7. Project Characteristics'!$G$39)</f>
        <v>0</v>
      </c>
      <c r="DL8" s="70" cm="1">
        <f t="array" ref="DL8:DL12">IF(DL$7&gt;(SUM($F$7,'7. Project Characteristics'!$G$28)-1),ROW(_xlfn.ANCHORARRAY($CE8))*0,
_xlfn.XLOOKUP(DL$7,'Int BCA Ann Fail Prob'!$IN$7:$LM$7,_xlfn.ANCHORARRAY('Int BCA Ann Fail Prob'!$IN$8):_xlfn.ANCHORARRAY('Int BCA Ann Fail Prob'!$LM$8)))
*('7. Project Characteristics'!$G$39)</f>
        <v>0</v>
      </c>
      <c r="DM8" s="70" cm="1">
        <f t="array" ref="DM8:DM12">IF(DM$7&gt;(SUM($F$7,'7. Project Characteristics'!$G$28)-1),ROW(_xlfn.ANCHORARRAY($CE8))*0,
_xlfn.XLOOKUP(DM$7,'Int BCA Ann Fail Prob'!$IN$7:$LM$7,_xlfn.ANCHORARRAY('Int BCA Ann Fail Prob'!$IN$8):_xlfn.ANCHORARRAY('Int BCA Ann Fail Prob'!$LM$8)))
*('7. Project Characteristics'!$G$39)</f>
        <v>0</v>
      </c>
      <c r="DN8" s="70" cm="1">
        <f t="array" ref="DN8:DN12">IF(DN$7&gt;(SUM($F$7,'7. Project Characteristics'!$G$28)-1),ROW(_xlfn.ANCHORARRAY($CE8))*0,
_xlfn.XLOOKUP(DN$7,'Int BCA Ann Fail Prob'!$IN$7:$LM$7,_xlfn.ANCHORARRAY('Int BCA Ann Fail Prob'!$IN$8):_xlfn.ANCHORARRAY('Int BCA Ann Fail Prob'!$LM$8)))
*('7. Project Characteristics'!$G$39)</f>
        <v>0</v>
      </c>
      <c r="DO8" s="70" cm="1">
        <f t="array" ref="DO8:DO12">IF(DO$7&gt;(SUM($F$7,'7. Project Characteristics'!$G$28)-1),ROW(_xlfn.ANCHORARRAY($CE8))*0,
_xlfn.XLOOKUP(DO$7,'Int BCA Ann Fail Prob'!$IN$7:$LM$7,_xlfn.ANCHORARRAY('Int BCA Ann Fail Prob'!$IN$8):_xlfn.ANCHORARRAY('Int BCA Ann Fail Prob'!$LM$8)))
*('7. Project Characteristics'!$G$39)</f>
        <v>0</v>
      </c>
      <c r="DP8" s="70" cm="1">
        <f t="array" ref="DP8:DP12">IF(DP$7&gt;(SUM($F$7,'7. Project Characteristics'!$G$28)-1),ROW(_xlfn.ANCHORARRAY($CE8))*0,
_xlfn.XLOOKUP(DP$7,'Int BCA Ann Fail Prob'!$IN$7:$LM$7,_xlfn.ANCHORARRAY('Int BCA Ann Fail Prob'!$IN$8):_xlfn.ANCHORARRAY('Int BCA Ann Fail Prob'!$LM$8)))
*('7. Project Characteristics'!$G$39)</f>
        <v>0</v>
      </c>
      <c r="DQ8" s="70" cm="1">
        <f t="array" ref="DQ8:DQ12">IF(DQ$7&gt;(SUM($F$7,'7. Project Characteristics'!$G$28)-1),ROW(_xlfn.ANCHORARRAY($CE8))*0,
_xlfn.XLOOKUP(DQ$7,'Int BCA Ann Fail Prob'!$IN$7:$LM$7,_xlfn.ANCHORARRAY('Int BCA Ann Fail Prob'!$IN$8):_xlfn.ANCHORARRAY('Int BCA Ann Fail Prob'!$LM$8)))
*('7. Project Characteristics'!$G$39)</f>
        <v>0</v>
      </c>
      <c r="DR8" s="70" cm="1">
        <f t="array" ref="DR8:DR12">IF(DR$7&gt;(SUM($F$7,'7. Project Characteristics'!$G$28)-1),ROW(_xlfn.ANCHORARRAY($CE8))*0,
_xlfn.XLOOKUP(DR$7,'Int BCA Ann Fail Prob'!$IN$7:$LM$7,_xlfn.ANCHORARRAY('Int BCA Ann Fail Prob'!$IN$8):_xlfn.ANCHORARRAY('Int BCA Ann Fail Prob'!$LM$8)))
*('7. Project Characteristics'!$G$39)</f>
        <v>0</v>
      </c>
      <c r="DS8" s="70" cm="1">
        <f t="array" ref="DS8:DS12">IF(DS$7&gt;(SUM($F$7,'7. Project Characteristics'!$G$28)-1),ROW(_xlfn.ANCHORARRAY($CE8))*0,
_xlfn.XLOOKUP(DS$7,'Int BCA Ann Fail Prob'!$IN$7:$LM$7,_xlfn.ANCHORARRAY('Int BCA Ann Fail Prob'!$IN$8):_xlfn.ANCHORARRAY('Int BCA Ann Fail Prob'!$LM$8)))
*('7. Project Characteristics'!$G$39)</f>
        <v>0</v>
      </c>
      <c r="DT8" s="70" cm="1">
        <f t="array" ref="DT8:DT12">IF(DT$7&gt;(SUM($F$7,'7. Project Characteristics'!$G$28)-1),ROW(_xlfn.ANCHORARRAY($CE8))*0,
_xlfn.XLOOKUP(DT$7,'Int BCA Ann Fail Prob'!$IN$7:$LM$7,_xlfn.ANCHORARRAY('Int BCA Ann Fail Prob'!$IN$8):_xlfn.ANCHORARRAY('Int BCA Ann Fail Prob'!$LM$8)))
*('7. Project Characteristics'!$G$39)</f>
        <v>0</v>
      </c>
      <c r="DU8" s="70" cm="1">
        <f t="array" ref="DU8:DU12">IF(DU$7&gt;(SUM($F$7,'7. Project Characteristics'!$G$28)-1),ROW(_xlfn.ANCHORARRAY($CE8))*0,
_xlfn.XLOOKUP(DU$7,'Int BCA Ann Fail Prob'!$IN$7:$LM$7,_xlfn.ANCHORARRAY('Int BCA Ann Fail Prob'!$IN$8):_xlfn.ANCHORARRAY('Int BCA Ann Fail Prob'!$LM$8)))
*('7. Project Characteristics'!$G$39)</f>
        <v>0</v>
      </c>
      <c r="DV8" s="70" cm="1">
        <f t="array" ref="DV8:DV12">IF(DV$7&gt;(SUM($F$7,'7. Project Characteristics'!$G$28)-1),ROW(_xlfn.ANCHORARRAY($CE8))*0,
_xlfn.XLOOKUP(DV$7,'Int BCA Ann Fail Prob'!$IN$7:$LM$7,_xlfn.ANCHORARRAY('Int BCA Ann Fail Prob'!$IN$8):_xlfn.ANCHORARRAY('Int BCA Ann Fail Prob'!$LM$8)))
*('7. Project Characteristics'!$G$39)</f>
        <v>0</v>
      </c>
      <c r="DW8" s="70" cm="1">
        <f t="array" ref="DW8:DW12">IF(DW$7&gt;(SUM($F$7,'7. Project Characteristics'!$G$28)-1),ROW(_xlfn.ANCHORARRAY($CE8))*0,
_xlfn.XLOOKUP(DW$7,'Int BCA Ann Fail Prob'!$IN$7:$LM$7,_xlfn.ANCHORARRAY('Int BCA Ann Fail Prob'!$IN$8):_xlfn.ANCHORARRAY('Int BCA Ann Fail Prob'!$LM$8)))
*('7. Project Characteristics'!$G$39)</f>
        <v>0</v>
      </c>
      <c r="DX8" s="70" cm="1">
        <f t="array" ref="DX8:DX12">IF(DX$7&gt;(SUM($F$7,'7. Project Characteristics'!$G$28)-1),ROW(_xlfn.ANCHORARRAY($CE8))*0,
_xlfn.XLOOKUP(DX$7,'Int BCA Ann Fail Prob'!$IN$7:$LM$7,_xlfn.ANCHORARRAY('Int BCA Ann Fail Prob'!$IN$8):_xlfn.ANCHORARRAY('Int BCA Ann Fail Prob'!$LM$8)))
*('7. Project Characteristics'!$G$39)</f>
        <v>0</v>
      </c>
      <c r="DY8" s="70" cm="1">
        <f t="array" ref="DY8:DY12">IF(DY$7&gt;(SUM($F$7,'7. Project Characteristics'!$G$28)-1),ROW(_xlfn.ANCHORARRAY($CE8))*0,
_xlfn.XLOOKUP(DY$7,'Int BCA Ann Fail Prob'!$IN$7:$LM$7,_xlfn.ANCHORARRAY('Int BCA Ann Fail Prob'!$IN$8):_xlfn.ANCHORARRAY('Int BCA Ann Fail Prob'!$LM$8)))
*('7. Project Characteristics'!$G$39)</f>
        <v>0</v>
      </c>
      <c r="DZ8" s="70" cm="1">
        <f t="array" ref="DZ8:DZ12">IF(DZ$7&gt;(SUM($F$7,'7. Project Characteristics'!$G$28)-1),ROW(_xlfn.ANCHORARRAY($CE8))*0,
_xlfn.XLOOKUP(DZ$7,'Int BCA Ann Fail Prob'!$IN$7:$LM$7,_xlfn.ANCHORARRAY('Int BCA Ann Fail Prob'!$IN$8):_xlfn.ANCHORARRAY('Int BCA Ann Fail Prob'!$LM$8)))
*('7. Project Characteristics'!$G$39)</f>
        <v>0</v>
      </c>
      <c r="EA8" s="70" cm="1">
        <f t="array" ref="EA8:EA12">IF(EA$7&gt;(SUM($F$7,'7. Project Characteristics'!$G$28)-1),ROW(_xlfn.ANCHORARRAY($CE8))*0,
_xlfn.XLOOKUP(EA$7,'Int BCA Ann Fail Prob'!$IN$7:$LM$7,_xlfn.ANCHORARRAY('Int BCA Ann Fail Prob'!$IN$8):_xlfn.ANCHORARRAY('Int BCA Ann Fail Prob'!$LM$8)))
*('7. Project Characteristics'!$G$39)</f>
        <v>0</v>
      </c>
      <c r="EB8" s="70" cm="1">
        <f t="array" ref="EB8:EB12">IF(EB$7&gt;(SUM($F$7,'7. Project Characteristics'!$G$28)-1),ROW(_xlfn.ANCHORARRAY($CE8))*0,
_xlfn.XLOOKUP(EB$7,'Int BCA Ann Fail Prob'!$IN$7:$LM$7,_xlfn.ANCHORARRAY('Int BCA Ann Fail Prob'!$IN$8):_xlfn.ANCHORARRAY('Int BCA Ann Fail Prob'!$LM$8)))
*('7. Project Characteristics'!$G$39)</f>
        <v>0</v>
      </c>
      <c r="EC8" s="70" cm="1">
        <f t="array" ref="EC8:EC12">IF(EC$7&gt;(SUM($F$7,'7. Project Characteristics'!$G$28)-1),ROW(_xlfn.ANCHORARRAY($CE8))*0,
_xlfn.XLOOKUP(EC$7,'Int BCA Ann Fail Prob'!$IN$7:$LM$7,_xlfn.ANCHORARRAY('Int BCA Ann Fail Prob'!$IN$8):_xlfn.ANCHORARRAY('Int BCA Ann Fail Prob'!$LM$8)))
*('7. Project Characteristics'!$G$39)</f>
        <v>0</v>
      </c>
      <c r="ED8" s="70" cm="1">
        <f t="array" ref="ED8:ED12">IF(ED$7&gt;(SUM($F$7,'7. Project Characteristics'!$G$28)-1),ROW(_xlfn.ANCHORARRAY($CE8))*0,
_xlfn.XLOOKUP(ED$7,'Int BCA Ann Fail Prob'!$IN$7:$LM$7,_xlfn.ANCHORARRAY('Int BCA Ann Fail Prob'!$IN$8):_xlfn.ANCHORARRAY('Int BCA Ann Fail Prob'!$LM$8)))
*('7. Project Characteristics'!$G$39)</f>
        <v>0</v>
      </c>
      <c r="EE8" s="70" cm="1">
        <f t="array" ref="EE8:EE12">IF(EE$7&gt;(SUM($F$7,'7. Project Characteristics'!$G$28)-1),ROW(_xlfn.ANCHORARRAY($CE8))*0,
_xlfn.XLOOKUP(EE$7,'Int BCA Ann Fail Prob'!$IN$7:$LM$7,_xlfn.ANCHORARRAY('Int BCA Ann Fail Prob'!$IN$8):_xlfn.ANCHORARRAY('Int BCA Ann Fail Prob'!$LM$8)))
*('7. Project Characteristics'!$G$39)</f>
        <v>0</v>
      </c>
      <c r="EF8" s="70" cm="1">
        <f t="array" ref="EF8:EF12">IF(EF$7&gt;(SUM($F$7,'7. Project Characteristics'!$G$28)-1),ROW(_xlfn.ANCHORARRAY($CE8))*0,
_xlfn.XLOOKUP(EF$7,'Int BCA Ann Fail Prob'!$IN$7:$LM$7,_xlfn.ANCHORARRAY('Int BCA Ann Fail Prob'!$IN$8):_xlfn.ANCHORARRAY('Int BCA Ann Fail Prob'!$LM$8)))
*('7. Project Characteristics'!$G$39)</f>
        <v>0</v>
      </c>
      <c r="EG8" s="70" cm="1">
        <f t="array" ref="EG8:EG12">IF(EG$7&gt;(SUM($F$7,'7. Project Characteristics'!$G$28)-1),ROW(_xlfn.ANCHORARRAY($CE8))*0,
_xlfn.XLOOKUP(EG$7,'Int BCA Ann Fail Prob'!$IN$7:$LM$7,_xlfn.ANCHORARRAY('Int BCA Ann Fail Prob'!$IN$8):_xlfn.ANCHORARRAY('Int BCA Ann Fail Prob'!$LM$8)))
*('7. Project Characteristics'!$G$39)</f>
        <v>0</v>
      </c>
      <c r="EH8" s="70" cm="1">
        <f t="array" ref="EH8:EH12">IF(EH$7&gt;(SUM($F$7,'7. Project Characteristics'!$G$28)-1),ROW(_xlfn.ANCHORARRAY($CE8))*0,
_xlfn.XLOOKUP(EH$7,'Int BCA Ann Fail Prob'!$IN$7:$LM$7,_xlfn.ANCHORARRAY('Int BCA Ann Fail Prob'!$IN$8):_xlfn.ANCHORARRAY('Int BCA Ann Fail Prob'!$LM$8)))
*('7. Project Characteristics'!$G$39)</f>
        <v>0</v>
      </c>
      <c r="EI8" s="70" cm="1">
        <f t="array" ref="EI8:EI12">IF(EI$7&gt;(SUM($F$7,'7. Project Characteristics'!$G$28)-1),ROW(_xlfn.ANCHORARRAY($CE8))*0,
_xlfn.XLOOKUP(EI$7,'Int BCA Ann Fail Prob'!$IN$7:$LM$7,_xlfn.ANCHORARRAY('Int BCA Ann Fail Prob'!$IN$8):_xlfn.ANCHORARRAY('Int BCA Ann Fail Prob'!$LM$8)))
*('7. Project Characteristics'!$G$39)</f>
        <v>0</v>
      </c>
      <c r="EJ8" s="70" cm="1">
        <f t="array" ref="EJ8:EJ12">IF(EJ$7&gt;(SUM($F$7,'7. Project Characteristics'!$G$28)-1),ROW(_xlfn.ANCHORARRAY($CE8))*0,
_xlfn.XLOOKUP(EJ$7,'Int BCA Ann Fail Prob'!$IN$7:$LM$7,_xlfn.ANCHORARRAY('Int BCA Ann Fail Prob'!$IN$8):_xlfn.ANCHORARRAY('Int BCA Ann Fail Prob'!$LM$8)))
*('7. Project Characteristics'!$G$39)</f>
        <v>0</v>
      </c>
      <c r="EK8" s="70" cm="1">
        <f t="array" ref="EK8:EK12">IF(EK$7&gt;(SUM($F$7,'7. Project Characteristics'!$G$28)-1),ROW(_xlfn.ANCHORARRAY($CE8))*0,
_xlfn.XLOOKUP(EK$7,'Int BCA Ann Fail Prob'!$IN$7:$LM$7,_xlfn.ANCHORARRAY('Int BCA Ann Fail Prob'!$IN$8):_xlfn.ANCHORARRAY('Int BCA Ann Fail Prob'!$LM$8)))
*('7. Project Characteristics'!$G$39)</f>
        <v>0</v>
      </c>
      <c r="EL8" s="70" cm="1">
        <f t="array" ref="EL8:EL12">IF(EL$7&gt;(SUM($F$7,'7. Project Characteristics'!$G$28)-1),ROW(_xlfn.ANCHORARRAY($CE8))*0,
_xlfn.XLOOKUP(EL$7,'Int BCA Ann Fail Prob'!$IN$7:$LM$7,_xlfn.ANCHORARRAY('Int BCA Ann Fail Prob'!$IN$8):_xlfn.ANCHORARRAY('Int BCA Ann Fail Prob'!$LM$8)))
*('7. Project Characteristics'!$G$39)</f>
        <v>0</v>
      </c>
      <c r="EM8" s="70" cm="1">
        <f t="array" ref="EM8:EM12">IF(EM$7&gt;(SUM($F$7,'7. Project Characteristics'!$G$28)-1),ROW(_xlfn.ANCHORARRAY($CE8))*0,
_xlfn.XLOOKUP(EM$7,'Int BCA Ann Fail Prob'!$IN$7:$LM$7,_xlfn.ANCHORARRAY('Int BCA Ann Fail Prob'!$IN$8):_xlfn.ANCHORARRAY('Int BCA Ann Fail Prob'!$LM$8)))
*('7. Project Characteristics'!$G$39)</f>
        <v>0</v>
      </c>
      <c r="EN8" s="70" cm="1">
        <f t="array" ref="EN8:EN12">IF(EN$7&gt;(SUM($F$7,'7. Project Characteristics'!$G$28)-1),ROW(_xlfn.ANCHORARRAY($CE8))*0,
_xlfn.XLOOKUP(EN$7,'Int BCA Ann Fail Prob'!$IN$7:$LM$7,_xlfn.ANCHORARRAY('Int BCA Ann Fail Prob'!$IN$8):_xlfn.ANCHORARRAY('Int BCA Ann Fail Prob'!$LM$8)))
*('7. Project Characteristics'!$G$39)</f>
        <v>0</v>
      </c>
      <c r="EO8" s="70" cm="1">
        <f t="array" ref="EO8:EO12">IF(EO$7&gt;(SUM($F$7,'7. Project Characteristics'!$G$28)-1),ROW(_xlfn.ANCHORARRAY($CE8))*0,
_xlfn.XLOOKUP(EO$7,'Int BCA Ann Fail Prob'!$IN$7:$LM$7,_xlfn.ANCHORARRAY('Int BCA Ann Fail Prob'!$IN$8):_xlfn.ANCHORARRAY('Int BCA Ann Fail Prob'!$LM$8)))
*('7. Project Characteristics'!$G$39)</f>
        <v>0</v>
      </c>
      <c r="EP8" s="70" cm="1">
        <f t="array" ref="EP8:EP12">IF(EP$7&gt;(SUM($F$7,'7. Project Characteristics'!$G$28)-1),ROW(_xlfn.ANCHORARRAY($CE8))*0,
_xlfn.XLOOKUP(EP$7,'Int BCA Ann Fail Prob'!$IN$7:$LM$7,_xlfn.ANCHORARRAY('Int BCA Ann Fail Prob'!$IN$8):_xlfn.ANCHORARRAY('Int BCA Ann Fail Prob'!$LM$8)))
*('7. Project Characteristics'!$G$39)</f>
        <v>0</v>
      </c>
      <c r="EQ8" s="70" cm="1">
        <f t="array" ref="EQ8:EQ12">IF(EQ$7&gt;(SUM($F$7,'7. Project Characteristics'!$G$28)-1),ROW(_xlfn.ANCHORARRAY($CE8))*0,
_xlfn.XLOOKUP(EQ$7,'Int BCA Ann Fail Prob'!$IN$7:$LM$7,_xlfn.ANCHORARRAY('Int BCA Ann Fail Prob'!$IN$8):_xlfn.ANCHORARRAY('Int BCA Ann Fail Prob'!$LM$8)))
*('7. Project Characteristics'!$G$39)</f>
        <v>0</v>
      </c>
      <c r="ER8" s="70" cm="1">
        <f t="array" ref="ER8:ER12">IF(ER$7&gt;(SUM($F$7,'7. Project Characteristics'!$G$28)-1),ROW(_xlfn.ANCHORARRAY($CE8))*0,
_xlfn.XLOOKUP(ER$7,'Int BCA Ann Fail Prob'!$IN$7:$LM$7,_xlfn.ANCHORARRAY('Int BCA Ann Fail Prob'!$IN$8):_xlfn.ANCHORARRAY('Int BCA Ann Fail Prob'!$LM$8)))
*('7. Project Characteristics'!$G$39)</f>
        <v>0</v>
      </c>
      <c r="ES8" s="70" cm="1">
        <f t="array" ref="ES8:ES12">IF(ES$7&gt;(SUM($F$7,'7. Project Characteristics'!$G$28)-1),ROW(_xlfn.ANCHORARRAY($CE8))*0,
_xlfn.XLOOKUP(ES$7,'Int BCA Ann Fail Prob'!$IN$7:$LM$7,_xlfn.ANCHORARRAY('Int BCA Ann Fail Prob'!$IN$8):_xlfn.ANCHORARRAY('Int BCA Ann Fail Prob'!$LM$8)))
*('7. Project Characteristics'!$G$39)</f>
        <v>0</v>
      </c>
      <c r="ET8" s="70" cm="1">
        <f t="array" ref="ET8:ET12">IF(ET$7&gt;(SUM($F$7,'7. Project Characteristics'!$G$28)-1),ROW(_xlfn.ANCHORARRAY($CE8))*0,
_xlfn.XLOOKUP(ET$7,'Int BCA Ann Fail Prob'!$IN$7:$LM$7,_xlfn.ANCHORARRAY('Int BCA Ann Fail Prob'!$IN$8):_xlfn.ANCHORARRAY('Int BCA Ann Fail Prob'!$LM$8)))
*('7. Project Characteristics'!$G$39)</f>
        <v>0</v>
      </c>
      <c r="EU8" s="70" cm="1">
        <f t="array" ref="EU8:EU12">IF(EU$7&gt;(SUM($F$7,'7. Project Characteristics'!$G$28)-1),ROW(_xlfn.ANCHORARRAY($CE8))*0,
_xlfn.XLOOKUP(EU$7,'Int BCA Ann Fail Prob'!$IN$7:$LM$7,_xlfn.ANCHORARRAY('Int BCA Ann Fail Prob'!$IN$8):_xlfn.ANCHORARRAY('Int BCA Ann Fail Prob'!$LM$8)))
*('7. Project Characteristics'!$G$39)</f>
        <v>0</v>
      </c>
      <c r="EV8" s="70" cm="1">
        <f t="array" ref="EV8:EV12">IF(EV$7&gt;(SUM($F$7,'7. Project Characteristics'!$G$28)-1),ROW(_xlfn.ANCHORARRAY($CE8))*0,
_xlfn.XLOOKUP(EV$7,'Int BCA Ann Fail Prob'!$IN$7:$LM$7,_xlfn.ANCHORARRAY('Int BCA Ann Fail Prob'!$IN$8):_xlfn.ANCHORARRAY('Int BCA Ann Fail Prob'!$LM$8)))
*('7. Project Characteristics'!$G$39)</f>
        <v>0</v>
      </c>
      <c r="EW8" s="70" cm="1">
        <f t="array" ref="EW8:EW12">IF(EW$7&gt;(SUM($F$7,'7. Project Characteristics'!$G$28)-1),ROW(_xlfn.ANCHORARRAY($CE8))*0,
_xlfn.XLOOKUP(EW$7,'Int BCA Ann Fail Prob'!$IN$7:$LM$7,_xlfn.ANCHORARRAY('Int BCA Ann Fail Prob'!$IN$8):_xlfn.ANCHORARRAY('Int BCA Ann Fail Prob'!$LM$8)))
*('7. Project Characteristics'!$G$39)</f>
        <v>0</v>
      </c>
      <c r="EX8" s="70" cm="1">
        <f t="array" ref="EX8:EX12">IF(EX$7&gt;(SUM($F$7,'7. Project Characteristics'!$G$28)-1),ROW(_xlfn.ANCHORARRAY($CE8))*0,
_xlfn.XLOOKUP(EX$7,'Int BCA Ann Fail Prob'!$IN$7:$LM$7,_xlfn.ANCHORARRAY('Int BCA Ann Fail Prob'!$IN$8):_xlfn.ANCHORARRAY('Int BCA Ann Fail Prob'!$LM$8)))
*('7. Project Characteristics'!$G$39)</f>
        <v>0</v>
      </c>
      <c r="EY8" s="70" cm="1">
        <f t="array" ref="EY8:EY12">IF(EY$7&gt;(SUM($F$7,'7. Project Characteristics'!$G$28)-1),ROW(_xlfn.ANCHORARRAY($CE8))*0,
_xlfn.XLOOKUP(EY$7,'Int BCA Ann Fail Prob'!$IN$7:$LM$7,_xlfn.ANCHORARRAY('Int BCA Ann Fail Prob'!$IN$8):_xlfn.ANCHORARRAY('Int BCA Ann Fail Prob'!$LM$8)))
*('7. Project Characteristics'!$G$39)</f>
        <v>0</v>
      </c>
      <c r="EZ8" s="70" cm="1">
        <f t="array" ref="EZ8:EZ12">IF(EZ$7&gt;(SUM($F$7,'7. Project Characteristics'!$G$28)-1),ROW(_xlfn.ANCHORARRAY($CE8))*0,
_xlfn.XLOOKUP(EZ$7,'Int BCA Ann Fail Prob'!$IN$7:$LM$7,_xlfn.ANCHORARRAY('Int BCA Ann Fail Prob'!$IN$8):_xlfn.ANCHORARRAY('Int BCA Ann Fail Prob'!$LM$8)))
*('7. Project Characteristics'!$G$39)</f>
        <v>0</v>
      </c>
      <c r="FA8" s="70" cm="1">
        <f t="array" ref="FA8:FA12">IF(FA$7&gt;(SUM($F$7,'7. Project Characteristics'!$G$28)-1),ROW(_xlfn.ANCHORARRAY($CE8))*0,
_xlfn.XLOOKUP(FA$7,'Int BCA Ann Fail Prob'!$IN$7:$LM$7,_xlfn.ANCHORARRAY('Int BCA Ann Fail Prob'!$IN$8):_xlfn.ANCHORARRAY('Int BCA Ann Fail Prob'!$LM$8)))
*('7. Project Characteristics'!$G$39)</f>
        <v>0</v>
      </c>
      <c r="FB8" s="70" cm="1">
        <f t="array" ref="FB8:FB12">IF(FB$7&gt;(SUM($F$7,'7. Project Characteristics'!$G$28)-1),ROW(_xlfn.ANCHORARRAY($CE8))*0,
_xlfn.XLOOKUP(FB$7,'Int BCA Ann Fail Prob'!$IN$7:$LM$7,_xlfn.ANCHORARRAY('Int BCA Ann Fail Prob'!$IN$8):_xlfn.ANCHORARRAY('Int BCA Ann Fail Prob'!$LM$8)))
*('7. Project Characteristics'!$G$39)</f>
        <v>0</v>
      </c>
      <c r="FC8" s="70" cm="1">
        <f t="array" ref="FC8:FC12">IF(FC$7&gt;(SUM($F$7,'7. Project Characteristics'!$G$28)-1),ROW(_xlfn.ANCHORARRAY($CE8))*0,
_xlfn.XLOOKUP(FC$7,'Int BCA Ann Fail Prob'!$IN$7:$LM$7,_xlfn.ANCHORARRAY('Int BCA Ann Fail Prob'!$IN$8):_xlfn.ANCHORARRAY('Int BCA Ann Fail Prob'!$LM$8)))
*('7. Project Characteristics'!$G$39)</f>
        <v>0</v>
      </c>
      <c r="FD8" s="70" cm="1">
        <f t="array" ref="FD8:FD12">IF(FD$7&gt;(SUM($F$7,'7. Project Characteristics'!$G$28)-1),ROW(_xlfn.ANCHORARRAY($CE8))*0,
_xlfn.XLOOKUP(FD$7,'Int BCA Ann Fail Prob'!$IN$7:$LM$7,_xlfn.ANCHORARRAY('Int BCA Ann Fail Prob'!$IN$8):_xlfn.ANCHORARRAY('Int BCA Ann Fail Prob'!$LM$8)))
*('7. Project Characteristics'!$G$39)</f>
        <v>0</v>
      </c>
      <c r="FE8" s="70" cm="1">
        <f t="array" ref="FE8:FE12">IF(FE$7&gt;(SUM($F$7,'7. Project Characteristics'!$G$28)-1),ROW(_xlfn.ANCHORARRAY($CE8))*0,
_xlfn.XLOOKUP(FE$7,'Int BCA Ann Fail Prob'!$IN$7:$LM$7,_xlfn.ANCHORARRAY('Int BCA Ann Fail Prob'!$IN$8):_xlfn.ANCHORARRAY('Int BCA Ann Fail Prob'!$LM$8)))
*('7. Project Characteristics'!$G$39)</f>
        <v>0</v>
      </c>
      <c r="FG8" s="61" t="str" cm="1">
        <f t="array" ref="FG8:FG12">_xlfn.ANCHORARRAY(CE8)</f>
        <v>Pole</v>
      </c>
      <c r="FH8" s="61" t="str" cm="1">
        <f t="array" ref="FH8:FH12">_xlfn.ANCHORARRAY(CF8)</f>
        <v>Class 5</v>
      </c>
      <c r="FI8" s="72" cm="1">
        <f t="array" ref="FI8:FI12">_xlfn.ANCHORARRAY(FJ8)+_xlfn.BYROW(_xlfn.ANCHORARRAY(FK8):_xlfn.ANCHORARRAY(IG8),_xlfn.LAMBDA(_xlpm.array,NPV('7. Project Characteristics'!$G$18-'7. Project Characteristics'!$G$17,_xlpm.array)))</f>
        <v>0</v>
      </c>
      <c r="FJ8" s="70" cm="1">
        <f t="array" ref="FJ8:FJ12">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2">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2">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2">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2">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2">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2">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2">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2">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2">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2">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2">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2">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2">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2">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2">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2">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2">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2">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2">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2">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2">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2">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2">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2">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2">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2">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2">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2">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2">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2">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2">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2">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2">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2">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2">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2">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2">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2">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2">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2">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2">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2">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2">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2">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2">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2">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2">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2">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2">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2">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2">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2">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2">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2">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2">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2">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2">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2">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2">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2">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2">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2">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2">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2">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2">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2">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2">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2">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2">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2">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2">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2">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2">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2">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2">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6438919.6808812097</v>
      </c>
      <c r="F9" s="70">
        <v>791044.31574935606</v>
      </c>
      <c r="G9" s="70">
        <v>791804.63149871211</v>
      </c>
      <c r="H9" s="70">
        <v>792564.94724806817</v>
      </c>
      <c r="I9" s="70">
        <v>793325.26299742423</v>
      </c>
      <c r="J9" s="70">
        <v>794085.5787467804</v>
      </c>
      <c r="K9" s="70">
        <v>794846.33975150785</v>
      </c>
      <c r="L9" s="70">
        <v>795607.10075623519</v>
      </c>
      <c r="M9" s="70">
        <v>796367.86176096252</v>
      </c>
      <c r="N9" s="70">
        <v>797128.62276568986</v>
      </c>
      <c r="O9" s="70">
        <v>797889.38377041719</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1728550.8985285338</v>
      </c>
      <c r="F10" s="70">
        <v>0</v>
      </c>
      <c r="G10" s="70">
        <v>0</v>
      </c>
      <c r="H10" s="70">
        <v>0</v>
      </c>
      <c r="I10" s="70">
        <v>0</v>
      </c>
      <c r="J10" s="70">
        <v>0</v>
      </c>
      <c r="K10" s="70">
        <v>0</v>
      </c>
      <c r="L10" s="70">
        <v>0</v>
      </c>
      <c r="M10" s="70">
        <v>0</v>
      </c>
      <c r="N10" s="70">
        <v>0</v>
      </c>
      <c r="O10" s="70">
        <v>0</v>
      </c>
      <c r="P10" s="70">
        <v>163114.05410251682</v>
      </c>
      <c r="Q10" s="70">
        <v>163467.49825708062</v>
      </c>
      <c r="R10" s="70">
        <v>163820.94241164444</v>
      </c>
      <c r="S10" s="70">
        <v>164174.38656620821</v>
      </c>
      <c r="T10" s="70">
        <v>164527.83072077204</v>
      </c>
      <c r="U10" s="70">
        <v>164883.33803795173</v>
      </c>
      <c r="V10" s="70">
        <v>165238.84535513143</v>
      </c>
      <c r="W10" s="70">
        <v>165594.35267231116</v>
      </c>
      <c r="X10" s="70">
        <v>165949.85998949085</v>
      </c>
      <c r="Y10" s="70">
        <v>166305.36730667055</v>
      </c>
      <c r="Z10" s="70">
        <v>168162.10268614331</v>
      </c>
      <c r="AA10" s="70">
        <v>170018.83806561609</v>
      </c>
      <c r="AB10" s="70">
        <v>171875.57344508884</v>
      </c>
      <c r="AC10" s="70">
        <v>173732.30882456162</v>
      </c>
      <c r="AD10" s="70">
        <v>175589.04420403446</v>
      </c>
      <c r="AE10" s="70">
        <v>177118.75661703089</v>
      </c>
      <c r="AF10" s="70">
        <v>178648.46903002734</v>
      </c>
      <c r="AG10" s="70">
        <v>180178.18144302379</v>
      </c>
      <c r="AH10" s="70">
        <v>181707.89385602027</v>
      </c>
      <c r="AI10" s="70">
        <v>183237.60626901675</v>
      </c>
      <c r="AJ10" s="70">
        <v>186731.30381943629</v>
      </c>
      <c r="AK10" s="70">
        <v>190225.00136985589</v>
      </c>
      <c r="AL10" s="70">
        <v>193718.69892027543</v>
      </c>
      <c r="AM10" s="70">
        <v>197212.39647069501</v>
      </c>
      <c r="AN10" s="70">
        <v>200706.09402111455</v>
      </c>
      <c r="AO10" s="70">
        <v>202700.77823815489</v>
      </c>
      <c r="AP10" s="70">
        <v>204695.4624551952</v>
      </c>
      <c r="AQ10" s="70">
        <v>206690.14667223554</v>
      </c>
      <c r="AR10" s="70">
        <v>208684.83088927588</v>
      </c>
      <c r="AS10" s="70">
        <v>210679.51510631625</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Aluminum: XLPE</v>
      </c>
      <c r="E12" s="72">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Aluminum: XLPE</v>
      </c>
      <c r="CG12" s="72">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Aluminum: XLPE</v>
      </c>
      <c r="FI12" s="72">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2">_xlfn.ANCHORARRAY('Int BCA Ann PWFC'!C8)</f>
        <v>Pole</v>
      </c>
      <c r="D8" s="61" t="str" cm="1">
        <f t="array" ref="D8:D12">_xlfn.ANCHORARRAY('Int BCA Ann PWFC'!D8)</f>
        <v>Class 5</v>
      </c>
      <c r="E8" s="140" cm="1">
        <f t="array" ref="E8:E12">_xlfn.ANCHORARRAY(F8)+_xlfn.BYROW(_xlfn.ANCHORARRAY(G8):_xlfn.ANCHORARRAY(CC8),_xlfn.LAMBDA(_xlpm.array,SUM(_xlpm.array)))</f>
        <v>0</v>
      </c>
      <c r="F8" s="119"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2">_xlfn.ANCHORARRAY(C8)</f>
        <v>Pole</v>
      </c>
      <c r="CF8" s="61" t="str" cm="1">
        <f t="array" ref="CF8:CF12">_xlfn.ANCHORARRAY(D8)</f>
        <v>Class 5</v>
      </c>
      <c r="CG8" s="141" cm="1">
        <f t="array" ref="CG8:CG12">_xlfn.ANCHORARRAY(CH8)+_xlfn.BYROW(_xlfn.ANCHORARRAY(CI8):_xlfn.ANCHORARRAY(FE8),_xlfn.LAMBDA(_xlpm.array,SUM(_xlpm.array)))</f>
        <v>0</v>
      </c>
      <c r="CH8" s="119" cm="1">
        <f t="array" ref="CH8:CH12">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2">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2">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2">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2">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2">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2">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2">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2">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2">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2">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2">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2">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2">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2">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2">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2">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2">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2">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2">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2">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2">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2">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2">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2">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2">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2">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2">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2">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2">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2">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2">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2">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2">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2">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2">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2">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2">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2">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2">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2">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2">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2">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2">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2">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2">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2">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2">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2">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2">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2">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2">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2">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2">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2">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2">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2">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2">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2">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2">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2">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2">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2">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2">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2">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2">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2">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2">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2">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2">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2">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2">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2">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2">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2">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2">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5626419.8348073252</v>
      </c>
      <c r="F9" s="119">
        <v>560218.45645185735</v>
      </c>
      <c r="G9" s="119">
        <v>560756.91290371458</v>
      </c>
      <c r="H9" s="119">
        <v>561295.36935557192</v>
      </c>
      <c r="I9" s="119">
        <v>561833.82580742927</v>
      </c>
      <c r="J9" s="119">
        <v>562372.28225928661</v>
      </c>
      <c r="K9" s="119">
        <v>562911.05404148879</v>
      </c>
      <c r="L9" s="119">
        <v>563449.82582369086</v>
      </c>
      <c r="M9" s="119">
        <v>563988.59760589292</v>
      </c>
      <c r="N9" s="119">
        <v>564527.3693880951</v>
      </c>
      <c r="O9" s="119">
        <v>565066.14117029705</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3830935.5914429724</v>
      </c>
      <c r="F10" s="119">
        <v>0</v>
      </c>
      <c r="G10" s="119">
        <v>0</v>
      </c>
      <c r="H10" s="119">
        <v>0</v>
      </c>
      <c r="I10" s="119">
        <v>0</v>
      </c>
      <c r="J10" s="119">
        <v>0</v>
      </c>
      <c r="K10" s="119">
        <v>0</v>
      </c>
      <c r="L10" s="119">
        <v>0</v>
      </c>
      <c r="M10" s="119">
        <v>0</v>
      </c>
      <c r="N10" s="119">
        <v>0</v>
      </c>
      <c r="O10" s="119">
        <v>0</v>
      </c>
      <c r="P10" s="119">
        <v>115517.55293046121</v>
      </c>
      <c r="Q10" s="119">
        <v>115767.86247035608</v>
      </c>
      <c r="R10" s="119">
        <v>116018.17201025094</v>
      </c>
      <c r="S10" s="119">
        <v>116268.48155014579</v>
      </c>
      <c r="T10" s="119">
        <v>116518.79109004066</v>
      </c>
      <c r="U10" s="119">
        <v>116770.5617639745</v>
      </c>
      <c r="V10" s="119">
        <v>117022.33243790835</v>
      </c>
      <c r="W10" s="119">
        <v>117274.1031118422</v>
      </c>
      <c r="X10" s="119">
        <v>117525.87378577604</v>
      </c>
      <c r="Y10" s="119">
        <v>117777.64445970989</v>
      </c>
      <c r="Z10" s="119">
        <v>119092.58650229624</v>
      </c>
      <c r="AA10" s="119">
        <v>120407.52854488262</v>
      </c>
      <c r="AB10" s="119">
        <v>121722.47058746897</v>
      </c>
      <c r="AC10" s="119">
        <v>123037.41263005535</v>
      </c>
      <c r="AD10" s="119">
        <v>124352.35467264174</v>
      </c>
      <c r="AE10" s="119">
        <v>125435.69868986319</v>
      </c>
      <c r="AF10" s="119">
        <v>126519.04270708466</v>
      </c>
      <c r="AG10" s="119">
        <v>127602.38672430614</v>
      </c>
      <c r="AH10" s="119">
        <v>128685.73074152762</v>
      </c>
      <c r="AI10" s="119">
        <v>129769.07475874912</v>
      </c>
      <c r="AJ10" s="119">
        <v>132243.31521536829</v>
      </c>
      <c r="AK10" s="119">
        <v>134717.55567198747</v>
      </c>
      <c r="AL10" s="119">
        <v>137191.79612860663</v>
      </c>
      <c r="AM10" s="119">
        <v>139666.03658522581</v>
      </c>
      <c r="AN10" s="119">
        <v>142140.27704184497</v>
      </c>
      <c r="AO10" s="119">
        <v>143552.91460326986</v>
      </c>
      <c r="AP10" s="119">
        <v>144965.55216469479</v>
      </c>
      <c r="AQ10" s="119">
        <v>146378.18972611972</v>
      </c>
      <c r="AR10" s="119">
        <v>147790.82728754464</v>
      </c>
      <c r="AS10" s="119">
        <v>149203.4648489696</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t="str">
        <v>Underground Cable</v>
      </c>
      <c r="D12" s="61" t="str">
        <v>Aluminum: XLPE</v>
      </c>
      <c r="E12" s="140">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0</v>
      </c>
      <c r="AG12" s="119">
        <v>0</v>
      </c>
      <c r="AH12" s="119">
        <v>0</v>
      </c>
      <c r="AI12" s="119">
        <v>0</v>
      </c>
      <c r="AJ12" s="119">
        <v>0</v>
      </c>
      <c r="AK12" s="119">
        <v>0</v>
      </c>
      <c r="AL12" s="119">
        <v>0</v>
      </c>
      <c r="AM12" s="119">
        <v>0</v>
      </c>
      <c r="AN12" s="119">
        <v>0</v>
      </c>
      <c r="AO12" s="119">
        <v>0</v>
      </c>
      <c r="AP12" s="119">
        <v>0</v>
      </c>
      <c r="AQ12" s="119">
        <v>0</v>
      </c>
      <c r="AR12" s="119">
        <v>0</v>
      </c>
      <c r="AS12" s="119">
        <v>0</v>
      </c>
      <c r="AT12" s="119">
        <v>0</v>
      </c>
      <c r="AU12" s="119">
        <v>0</v>
      </c>
      <c r="AV12" s="119">
        <v>0</v>
      </c>
      <c r="AW12" s="119">
        <v>0</v>
      </c>
      <c r="AX12" s="119">
        <v>0</v>
      </c>
      <c r="AY12" s="119">
        <v>0</v>
      </c>
      <c r="AZ12" s="119">
        <v>0</v>
      </c>
      <c r="BA12" s="119">
        <v>0</v>
      </c>
      <c r="BB12" s="119">
        <v>0</v>
      </c>
      <c r="BC12" s="119">
        <v>0</v>
      </c>
      <c r="BD12" s="119">
        <v>0</v>
      </c>
      <c r="BE12" s="119">
        <v>0</v>
      </c>
      <c r="BF12" s="119">
        <v>0</v>
      </c>
      <c r="BG12" s="119">
        <v>0</v>
      </c>
      <c r="BH12" s="119">
        <v>0</v>
      </c>
      <c r="BI12" s="119">
        <v>0</v>
      </c>
      <c r="BJ12" s="119">
        <v>0</v>
      </c>
      <c r="BK12" s="119">
        <v>0</v>
      </c>
      <c r="BL12" s="119">
        <v>0</v>
      </c>
      <c r="BM12" s="119">
        <v>0</v>
      </c>
      <c r="BN12" s="119">
        <v>0</v>
      </c>
      <c r="BO12" s="119">
        <v>0</v>
      </c>
      <c r="BP12" s="119">
        <v>0</v>
      </c>
      <c r="BQ12" s="119">
        <v>0</v>
      </c>
      <c r="BR12" s="119">
        <v>0</v>
      </c>
      <c r="BS12" s="119">
        <v>0</v>
      </c>
      <c r="BT12" s="119">
        <v>0</v>
      </c>
      <c r="BU12" s="119">
        <v>0</v>
      </c>
      <c r="BV12" s="119">
        <v>0</v>
      </c>
      <c r="BW12" s="119">
        <v>0</v>
      </c>
      <c r="BX12" s="119">
        <v>0</v>
      </c>
      <c r="BY12" s="119">
        <v>0</v>
      </c>
      <c r="BZ12" s="119">
        <v>0</v>
      </c>
      <c r="CA12" s="119">
        <v>0</v>
      </c>
      <c r="CB12" s="119">
        <v>0</v>
      </c>
      <c r="CC12" s="119">
        <v>0</v>
      </c>
      <c r="CE12" s="61" t="str">
        <v>Underground Cable</v>
      </c>
      <c r="CF12" s="61" t="str">
        <v>Aluminum: XLPE</v>
      </c>
      <c r="CG12" s="140">
        <v>0</v>
      </c>
      <c r="CH12" s="119">
        <v>0</v>
      </c>
      <c r="CI12" s="119">
        <v>0</v>
      </c>
      <c r="CJ12" s="119">
        <v>0</v>
      </c>
      <c r="CK12" s="119">
        <v>0</v>
      </c>
      <c r="CL12" s="119">
        <v>0</v>
      </c>
      <c r="CM12" s="119">
        <v>0</v>
      </c>
      <c r="CN12" s="119">
        <v>0</v>
      </c>
      <c r="CO12" s="119">
        <v>0</v>
      </c>
      <c r="CP12" s="119">
        <v>0</v>
      </c>
      <c r="CQ12" s="119">
        <v>0</v>
      </c>
      <c r="CR12" s="119">
        <v>0</v>
      </c>
      <c r="CS12" s="119">
        <v>0</v>
      </c>
      <c r="CT12" s="119">
        <v>0</v>
      </c>
      <c r="CU12" s="119">
        <v>0</v>
      </c>
      <c r="CV12" s="119">
        <v>0</v>
      </c>
      <c r="CW12" s="119">
        <v>0</v>
      </c>
      <c r="CX12" s="119">
        <v>0</v>
      </c>
      <c r="CY12" s="119">
        <v>0</v>
      </c>
      <c r="CZ12" s="119">
        <v>0</v>
      </c>
      <c r="DA12" s="119">
        <v>0</v>
      </c>
      <c r="DB12" s="119">
        <v>0</v>
      </c>
      <c r="DC12" s="119">
        <v>0</v>
      </c>
      <c r="DD12" s="119">
        <v>0</v>
      </c>
      <c r="DE12" s="119">
        <v>0</v>
      </c>
      <c r="DF12" s="119">
        <v>0</v>
      </c>
      <c r="DG12" s="119">
        <v>0</v>
      </c>
      <c r="DH12" s="119">
        <v>0</v>
      </c>
      <c r="DI12" s="119">
        <v>0</v>
      </c>
      <c r="DJ12" s="119">
        <v>0</v>
      </c>
      <c r="DK12" s="119">
        <v>0</v>
      </c>
      <c r="DL12" s="119">
        <v>0</v>
      </c>
      <c r="DM12" s="119">
        <v>0</v>
      </c>
      <c r="DN12" s="119">
        <v>0</v>
      </c>
      <c r="DO12" s="119">
        <v>0</v>
      </c>
      <c r="DP12" s="119">
        <v>0</v>
      </c>
      <c r="DQ12" s="119">
        <v>0</v>
      </c>
      <c r="DR12" s="119">
        <v>0</v>
      </c>
      <c r="DS12" s="119">
        <v>0</v>
      </c>
      <c r="DT12" s="119">
        <v>0</v>
      </c>
      <c r="DU12" s="119">
        <v>0</v>
      </c>
      <c r="DV12" s="119">
        <v>0</v>
      </c>
      <c r="DW12" s="119">
        <v>0</v>
      </c>
      <c r="DX12" s="119">
        <v>0</v>
      </c>
      <c r="DY12" s="119">
        <v>0</v>
      </c>
      <c r="DZ12" s="119">
        <v>0</v>
      </c>
      <c r="EA12" s="119">
        <v>0</v>
      </c>
      <c r="EB12" s="119">
        <v>0</v>
      </c>
      <c r="EC12" s="119">
        <v>0</v>
      </c>
      <c r="ED12" s="119">
        <v>0</v>
      </c>
      <c r="EE12" s="119">
        <v>0</v>
      </c>
      <c r="EF12" s="119">
        <v>0</v>
      </c>
      <c r="EG12" s="119">
        <v>0</v>
      </c>
      <c r="EH12" s="119">
        <v>0</v>
      </c>
      <c r="EI12" s="119">
        <v>0</v>
      </c>
      <c r="EJ12" s="119">
        <v>0</v>
      </c>
      <c r="EK12" s="119">
        <v>0</v>
      </c>
      <c r="EL12" s="119">
        <v>0</v>
      </c>
      <c r="EM12" s="119">
        <v>0</v>
      </c>
      <c r="EN12" s="119">
        <v>0</v>
      </c>
      <c r="EO12" s="119">
        <v>0</v>
      </c>
      <c r="EP12" s="119">
        <v>0</v>
      </c>
      <c r="EQ12" s="119">
        <v>0</v>
      </c>
      <c r="ER12" s="119">
        <v>0</v>
      </c>
      <c r="ES12" s="119">
        <v>0</v>
      </c>
      <c r="ET12" s="119">
        <v>0</v>
      </c>
      <c r="EU12" s="119">
        <v>0</v>
      </c>
      <c r="EV12" s="119">
        <v>0</v>
      </c>
      <c r="EW12" s="119">
        <v>0</v>
      </c>
      <c r="EX12" s="119">
        <v>0</v>
      </c>
      <c r="EY12" s="119">
        <v>0</v>
      </c>
      <c r="EZ12" s="119">
        <v>0</v>
      </c>
      <c r="FA12" s="119">
        <v>0</v>
      </c>
      <c r="FB12" s="119">
        <v>0</v>
      </c>
      <c r="FC12" s="119">
        <v>0</v>
      </c>
      <c r="FD12" s="119">
        <v>0</v>
      </c>
      <c r="FE12" s="119">
        <v>0</v>
      </c>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199999999999999" x14ac:dyDescent="0.2"/>
  <sheetData>
    <row r="1" spans="1:23" x14ac:dyDescent="0.2">
      <c r="A1" s="8"/>
    </row>
    <row r="2" spans="1:23" ht="17.399999999999999" thickBot="1" x14ac:dyDescent="0.35">
      <c r="B2" s="1"/>
      <c r="C2" s="1" t="s">
        <v>501</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8" x14ac:dyDescent="0.3">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8" x14ac:dyDescent="0.3">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8" x14ac:dyDescent="0.3">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8" x14ac:dyDescent="0.3">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9">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t="s">
        <v>517</v>
      </c>
      <c r="C16" s="234" t="s">
        <v>518</v>
      </c>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E19" t="str">
        <v>ThedfordUnderground CableAluminum: XLPE</v>
      </c>
      <c r="F19" s="2" t="s">
        <v>457</v>
      </c>
      <c r="G19" s="76" t="s">
        <v>517</v>
      </c>
      <c r="H19" s="235" t="s">
        <v>519</v>
      </c>
      <c r="I19" s="234">
        <v>0</v>
      </c>
      <c r="J19" s="236" t="str">
        <f>_xlfn.XLOOKUP(asset_summary[[#This Row],[Asset Class]],ac_unit_bases[Asset Class],ac_unit_bases[Unit Basis],"")</f>
        <v>km</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115</v>
      </c>
      <c r="I16" s="154" t="str">
        <f>_xlfn.XLOOKUP(ac_failure_modes[[#This Row],[Climate Peril]],cp_unit_bases[Climate Peril],cp_unit_bases[Unit Basis],"")</f>
        <v>kph (10-min avg.)</v>
      </c>
      <c r="K16" s="4"/>
    </row>
    <row r="17" spans="2:11" ht="11.25" customHeight="1" x14ac:dyDescent="0.2">
      <c r="E17" s="76" t="s">
        <v>517</v>
      </c>
      <c r="F17" s="237" t="s">
        <v>519</v>
      </c>
      <c r="G17" s="76" t="s">
        <v>1</v>
      </c>
      <c r="H17" s="234" t="s">
        <v>20</v>
      </c>
      <c r="I17" s="238" t="str">
        <f>_xlfn.XLOOKUP(ac_failure_modes[[#This Row],[Climate Peril]],cp_unit_bases[Climate Peril],cp_unit_bases[Unit Basis],"")</f>
        <v>kph (10-min avg.)</v>
      </c>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
      <c r="C10" s="55" t="s">
        <v>13</v>
      </c>
      <c r="D10" s="253" t="s">
        <v>457</v>
      </c>
      <c r="E10" s="253"/>
      <c r="F10" s="253"/>
    </row>
    <row r="11" spans="1:23" ht="12" customHeight="1" x14ac:dyDescent="0.2">
      <c r="C11" s="55" t="s">
        <v>195</v>
      </c>
      <c r="D11" s="253" t="s">
        <v>191</v>
      </c>
      <c r="E11" s="253"/>
      <c r="F11" s="253"/>
    </row>
    <row r="12" spans="1:23" x14ac:dyDescent="0.2">
      <c r="C12" s="55" t="s">
        <v>0</v>
      </c>
      <c r="D12" s="253" t="s">
        <v>1</v>
      </c>
      <c r="E12" s="253"/>
      <c r="F12" s="253"/>
    </row>
    <row r="13" spans="1:23" x14ac:dyDescent="0.2">
      <c r="C13" s="55" t="s">
        <v>18</v>
      </c>
      <c r="D13" s="252" t="str">
        <f>IF(D12="Wind","kph (10-min avg.)","mm ice accretion")</f>
        <v>kph (10-min avg.)</v>
      </c>
      <c r="E13" s="252"/>
      <c r="F13" s="252"/>
    </row>
    <row r="14" spans="1:23" x14ac:dyDescent="0.2">
      <c r="C14" s="55" t="s">
        <v>2</v>
      </c>
      <c r="D14" s="254">
        <v>80</v>
      </c>
      <c r="E14" s="254"/>
      <c r="F14" s="254"/>
    </row>
    <row r="16" spans="1:23" ht="11.1"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80</v>
      </c>
      <c r="E18" s="150" t="str">
        <f>D13</f>
        <v>kph (10-min avg.)</v>
      </c>
      <c r="F18" s="149" t="str">
        <f>D10</f>
        <v>Thedford</v>
      </c>
      <c r="G18" s="149" cm="1">
        <f t="array" ref="G18:W18">IF(_xlfn.XLOOKUP(_xlfn.ANCHORARRAY(G17),$D$22:$D$38,$O$22:$O$38)="-",0,_xlfn.XLOOKUP(_xlfn.ANCHORARRAY(G17),$D$22:$D$38,$O$22:$O$38))</f>
        <v>0.1160679741016739</v>
      </c>
      <c r="H18" s="149">
        <v>0.11659561250565681</v>
      </c>
      <c r="I18" s="149">
        <v>0.11712341656483587</v>
      </c>
      <c r="J18" s="149">
        <v>0.11765138097123787</v>
      </c>
      <c r="K18" s="149">
        <v>0.11781640189791351</v>
      </c>
      <c r="L18" s="149">
        <v>0.11798143780859094</v>
      </c>
      <c r="M18" s="149">
        <v>0.1187573025329032</v>
      </c>
      <c r="N18" s="149">
        <v>0.11936830926557188</v>
      </c>
      <c r="O18" s="149">
        <v>0.12087182535270059</v>
      </c>
      <c r="P18" s="149">
        <v>0.12176450245145327</v>
      </c>
      <c r="Q18" s="149">
        <v>0.12344327516717638</v>
      </c>
      <c r="R18" s="149">
        <v>0.12422926220466929</v>
      </c>
      <c r="S18" s="149">
        <v>0.1250154534748964</v>
      </c>
      <c r="T18" s="149">
        <v>0.12605847983243551</v>
      </c>
      <c r="U18" s="149">
        <v>0.12710180222633055</v>
      </c>
      <c r="V18" s="149">
        <v>0.12710180222633055</v>
      </c>
      <c r="W18" s="149">
        <v>0.12710180222633055</v>
      </c>
    </row>
    <row r="20" spans="2:23" ht="11.25" customHeight="1" x14ac:dyDescent="0.2">
      <c r="E20" s="250" t="s">
        <v>194</v>
      </c>
      <c r="F20" s="250"/>
      <c r="G20" s="250"/>
      <c r="H20" s="250"/>
      <c r="I20" s="250"/>
      <c r="J20" s="218"/>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80</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0.1160679741016739</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80</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0.11659561250565681</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80</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0.11712341656483587</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80</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0.11765138097123787</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80</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0.11781640189791351</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80</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0.11798143780859094</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80</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0.1187573025329032</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80</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0.11936830926557188</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80</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0.12087182535270059</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80</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0.12176450245145327</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80</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0.12344327516717638</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80</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0.12422926220466929</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80</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0.1250154534748964</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80</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0.12605847983243551</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80</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0.12710180222633055</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80</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0.12710180222633055</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80</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0.12710180222633055</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80</v>
      </c>
      <c r="F44" s="44">
        <f t="shared" ref="F44:I44" si="6">E44</f>
        <v>80</v>
      </c>
      <c r="G44" s="44">
        <f t="shared" si="6"/>
        <v>80</v>
      </c>
      <c r="H44" s="44">
        <f t="shared" si="6"/>
        <v>80</v>
      </c>
      <c r="I44" s="44">
        <f t="shared" si="6"/>
        <v>80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5A535E-1AD5-4332-BB09-CF34B7CB38BA}"/>
</file>

<file path=customXml/itemProps2.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 ds:uri="18c4c99b-0bc1-4dd5-829e-ad5714449cd6"/>
    <ds:schemaRef ds:uri="83abfa7a-daeb-4e82-8a7e-c5824009c764"/>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2026-01-14T18:14:15Z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