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ontarioenergyboard.sharepoint.com/sites/CoSApplications/Shared Documents/EB-2025-0252 Alectra/Discovery/IRs/OEB Staff/"/>
    </mc:Choice>
  </mc:AlternateContent>
  <xr:revisionPtr revIDLastSave="7" documentId="8_{6A073AF6-8E1D-4490-BF0C-771FAA4CAFE8}" xr6:coauthVersionLast="47" xr6:coauthVersionMax="47" xr10:uidLastSave="{890474EA-2813-4D67-8319-A81FF6C4348D}"/>
  <bookViews>
    <workbookView xWindow="-93" yWindow="-93" windowWidth="25786" windowHeight="13866" xr2:uid="{4D418622-3A5B-4270-BB3B-4A0EC10E5685}"/>
  </bookViews>
  <sheets>
    <sheet name="Real Actuals" sheetId="3" r:id="rId1"/>
  </sheets>
  <definedNames>
    <definedName name="\A">#REF!</definedName>
    <definedName name="\b">#REF!</definedName>
    <definedName name="\P">#REF!</definedName>
    <definedName name="__123Graph_D" hidden="1">#REF!</definedName>
    <definedName name="__123Graph_E" hidden="1">#REF!</definedName>
    <definedName name="__FDS_HYPERLINK_TOGGLE_STATE__" hidden="1">"ON"</definedName>
    <definedName name="__Key1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xlnm._FilterDatabase" localSheetId="0" hidden="1">'Real Actuals'!#REF!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f3555860" localSheetId="0">'Real Actuals'!$A$3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_xlcn.WorksheetConnection_T9A2C161" hidden="1">#REF!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ountNames">#REF!</definedName>
    <definedName name="Actual">#REF!</definedName>
    <definedName name="adf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ltCFStart">#REF!</definedName>
    <definedName name="amor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#REF!</definedName>
    <definedName name="APPENDIX">#REF!</definedName>
    <definedName name="area1">#REF!,#REF!,#REF!,#REF!,#REF!,#REF!</definedName>
    <definedName name="area2">#REF!,#REF!</definedName>
    <definedName name="AS2DocOpenMode" hidden="1">"AS2DocumentEdit"</definedName>
    <definedName name="AS2HasNoAutoHeaderFooter" hidden="1">" "</definedName>
    <definedName name="Avg_Burdened_Rate_of_Email_Users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Year">#REF!</definedName>
    <definedName name="cafe_validation_temp" hidden="1">#REF!</definedName>
    <definedName name="CAPITAL">#REF!</definedName>
    <definedName name="CASHFLOW">#REF!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F">#REF!</definedName>
    <definedName name="CFStart">#REF!</definedName>
    <definedName name="CIQWBGuid" hidden="1">"2de395d8-5f10-4a3a-843c-d290bc7f8287"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BT">#REF!</definedName>
    <definedName name="Department_List">#REF!</definedName>
    <definedName name="Deptid">#REF!</definedName>
    <definedName name="dividend">#REF!</definedName>
    <definedName name="e" hidden="1">#REF!</definedName>
    <definedName name="EB">#REF!</definedName>
    <definedName name="EBNUMBER">#REF!</definedName>
    <definedName name="ee" hidden="1">#REF!</definedName>
    <definedName name="Essbase_Ret">#REF!</definedName>
    <definedName name="etet" hidden="1">#REF!</definedName>
    <definedName name="ExchangeRate">#REF!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ill" hidden="1">#REF!</definedName>
    <definedName name="firstTimeRunReport">0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SubTotalMatch" localSheetId="0">OFFSET(ForecastSubTotalRecordMatch, 1, 0, [0]!nVariables, 1)</definedName>
    <definedName name="ForecastSubTotalMatch">OFFSET(ForecastSubTotalRecordMatch, 1, 0, nVariables, 1)</definedName>
    <definedName name="formRange" localSheetId="0">OFFSET(sPic, 1, 1, [0]!nVariables, [0]!Years+1)</definedName>
    <definedName name="formRange">OFFSET(sPic, 1, 1, nVariables, Years+1)</definedName>
    <definedName name="FS_LINES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hidden="1">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raph" hidden="1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INCOME">#REF!</definedName>
    <definedName name="Internal_Resource_Burdened_Rate_Yearl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hidden="1">#REF!</definedName>
    <definedName name="m" hidden="1">{#N/A,#N/A,FALSE,"Aging Summary";#N/A,#N/A,FALSE,"Ratio Analysis";#N/A,#N/A,FALSE,"Test 120 Day Accts";#N/A,#N/A,FALSE,"Tickmarks"}</definedName>
    <definedName name="Main">#REF!</definedName>
    <definedName name="Max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">#REF!</definedName>
    <definedName name="Mississauga">#REF!</definedName>
    <definedName name="Mississauga___St._Catherines">#REF!</definedName>
    <definedName name="mmm">#REF!</definedName>
    <definedName name="Mnum">#REF!</definedName>
    <definedName name="n" hidden="1">{#N/A,#N/A,FALSE,"Aging Summary";#N/A,#N/A,FALSE,"Ratio Analysis";#N/A,#N/A,FALSE,"Test 120 Day Accts";#N/A,#N/A,FALSE,"Tickmarks"}</definedName>
    <definedName name="nnn">#REF!</definedName>
    <definedName name="nOfScoreFunctions">COUNTA(#REF!)-1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ofalse">INDEX(#REF!, MATCH("false",#REF!, 0))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otrue">INDEX(#REF!, MATCH("true",#REF!, 0))</definedName>
    <definedName name="p" hidden="1">{#N/A,#N/A,FALSE,"Aging Summary";#N/A,#N/A,FALSE,"Ratio Analysis";#N/A,#N/A,FALSE,"Test 120 Day Accts";#N/A,#N/A,FALSE,"Tickmarks"}</definedName>
    <definedName name="Pages2000b">#REF!,#REF!,#REF!,#REF!,#REF!,#REF!,#REF!</definedName>
    <definedName name="PagesAll">#REF!,#REF!,#REF!,#REF!,#REF!,#REF!,#REF!,#REF!,#REF!,#REF!,#REF!,#REF!</definedName>
    <definedName name="pp" hidden="1">{#N/A,#N/A,FALSE,"Aging Summary";#N/A,#N/A,FALSE,"Ratio Analysis";#N/A,#N/A,FALSE,"Test 120 Day Accts";#N/A,#N/A,FALSE,"Tickmarks"}</definedName>
    <definedName name="_xlnm.Print_Area" localSheetId="0">'Real Actuals'!$A$3:$AH$60</definedName>
    <definedName name="_xlnm.Print_Area">#REF!</definedName>
    <definedName name="qbs_table">#REF!</definedName>
    <definedName name="Retearn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Scenario">#REF!</definedName>
    <definedName name="ScoreFunctions">OFFSET(#REF!, 1, 0, nOfScoreFunctions, 1)</definedName>
    <definedName name="SCriteria">#REF!</definedName>
    <definedName name="sFunction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ss">#REF!</definedName>
    <definedName name="St._Catherines">#REF!</definedName>
    <definedName name="StartYear">#REF!</definedName>
    <definedName name="sub_table">#REF!</definedName>
    <definedName name="TableReportAll">#REF!,#REF!,#REF!</definedName>
    <definedName name="Target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M1REBUILDOPTION">1</definedName>
    <definedName name="Total_Email_Users_to_Migrate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SD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RIANCECOMMENTS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OLVERC" localSheetId="0">#REF!</definedName>
    <definedName name="VOLVERC">#REF!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IP_ACCRUAL">#REF!</definedName>
    <definedName name="Working_Version">"Retrieve_1"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lyFinancialMatch" localSheetId="0">OFFSET(YearlyFinancialRecordMatch, 1, 0, [0]!nVariables, 1)</definedName>
    <definedName name="YearlyFinancialMatch">OFFSET(YearlyFinancialRecordMatch, 1, 0, nVariables, 1)</definedName>
    <definedName name="yearNom">INDEX(#REF!, MATCH("ForecastColumnHeaders",#REF!, 0))</definedName>
    <definedName name="Years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3" l="1"/>
  <c r="K19" i="3"/>
  <c r="D54" i="3"/>
  <c r="G50" i="3"/>
  <c r="H19" i="3"/>
  <c r="D16" i="3"/>
  <c r="E54" i="3"/>
  <c r="N48" i="3"/>
  <c r="N50" i="3" s="1"/>
  <c r="M48" i="3"/>
  <c r="M50" i="3" s="1"/>
  <c r="L48" i="3"/>
  <c r="L50" i="3" s="1"/>
  <c r="K48" i="3"/>
  <c r="K50" i="3" s="1"/>
  <c r="J48" i="3"/>
  <c r="J50" i="3" s="1"/>
  <c r="H48" i="3"/>
  <c r="N37" i="3"/>
  <c r="M37" i="3"/>
  <c r="L37" i="3"/>
  <c r="K37" i="3"/>
  <c r="J37" i="3"/>
  <c r="H37" i="3"/>
  <c r="N28" i="3"/>
  <c r="M28" i="3"/>
  <c r="L28" i="3"/>
  <c r="K28" i="3"/>
  <c r="J28" i="3"/>
  <c r="N19" i="3"/>
  <c r="M19" i="3"/>
  <c r="J19" i="3"/>
  <c r="Z37" i="3"/>
  <c r="AF49" i="3"/>
  <c r="AF47" i="3"/>
  <c r="AF46" i="3"/>
  <c r="AF44" i="3"/>
  <c r="AF43" i="3"/>
  <c r="AF42" i="3"/>
  <c r="AF41" i="3"/>
  <c r="AF40" i="3"/>
  <c r="AF36" i="3"/>
  <c r="AF35" i="3"/>
  <c r="AF34" i="3"/>
  <c r="AF33" i="3"/>
  <c r="AF32" i="3"/>
  <c r="AF31" i="3"/>
  <c r="AF27" i="3"/>
  <c r="AF26" i="3"/>
  <c r="AF25" i="3"/>
  <c r="AF24" i="3"/>
  <c r="AF23" i="3"/>
  <c r="AF22" i="3"/>
  <c r="AF17" i="3"/>
  <c r="AF14" i="3"/>
  <c r="AF12" i="3"/>
  <c r="AF11" i="3"/>
  <c r="AF10" i="3"/>
  <c r="AF9" i="3"/>
  <c r="N52" i="3" l="1"/>
  <c r="J52" i="3"/>
  <c r="K52" i="3"/>
  <c r="L52" i="3"/>
  <c r="M52" i="3"/>
  <c r="R48" i="3"/>
  <c r="D37" i="3"/>
  <c r="O47" i="3"/>
  <c r="O46" i="3"/>
  <c r="O44" i="3"/>
  <c r="O42" i="3"/>
  <c r="O41" i="3"/>
  <c r="O40" i="3"/>
  <c r="O35" i="3"/>
  <c r="O34" i="3"/>
  <c r="O33" i="3"/>
  <c r="O31" i="3"/>
  <c r="O27" i="3"/>
  <c r="O24" i="3"/>
  <c r="O23" i="3"/>
  <c r="O17" i="3"/>
  <c r="O15" i="3"/>
  <c r="O14" i="3"/>
  <c r="O12" i="3"/>
  <c r="O11" i="3"/>
  <c r="O10" i="3"/>
  <c r="D19" i="3"/>
  <c r="E45" i="3"/>
  <c r="F45" i="3"/>
  <c r="G45" i="3"/>
  <c r="H45" i="3"/>
  <c r="I45" i="3"/>
  <c r="P45" i="3"/>
  <c r="Q45" i="3"/>
  <c r="R45" i="3"/>
  <c r="Y45" i="3"/>
  <c r="Z45" i="3"/>
  <c r="AA45" i="3"/>
  <c r="AA54" i="3" s="1"/>
  <c r="AB45" i="3"/>
  <c r="AC45" i="3"/>
  <c r="D45" i="3"/>
  <c r="E16" i="3"/>
  <c r="F16" i="3"/>
  <c r="G16" i="3"/>
  <c r="H16" i="3"/>
  <c r="I16" i="3"/>
  <c r="P16" i="3"/>
  <c r="Q16" i="3"/>
  <c r="R16" i="3"/>
  <c r="Y16" i="3"/>
  <c r="Z16" i="3"/>
  <c r="AA16" i="3"/>
  <c r="AB16" i="3"/>
  <c r="AC16" i="3"/>
  <c r="AE10" i="3" l="1"/>
  <c r="AE23" i="3"/>
  <c r="AE44" i="3"/>
  <c r="AF45" i="3"/>
  <c r="O16" i="3"/>
  <c r="AE31" i="3"/>
  <c r="O9" i="3"/>
  <c r="AE42" i="3"/>
  <c r="O13" i="3"/>
  <c r="O18" i="3"/>
  <c r="O25" i="3"/>
  <c r="O32" i="3"/>
  <c r="O36" i="3"/>
  <c r="O43" i="3"/>
  <c r="O49" i="3"/>
  <c r="T48" i="3"/>
  <c r="O26" i="3"/>
  <c r="AE11" i="3"/>
  <c r="AF16" i="3"/>
  <c r="O22" i="3"/>
  <c r="AE35" i="3"/>
  <c r="R54" i="3"/>
  <c r="O45" i="3"/>
  <c r="Z54" i="3"/>
  <c r="Y54" i="3"/>
  <c r="Q54" i="3"/>
  <c r="AC54" i="3"/>
  <c r="AB54" i="3"/>
  <c r="H54" i="3"/>
  <c r="G54" i="3"/>
  <c r="F54" i="3"/>
  <c r="N54" i="3"/>
  <c r="AE34" i="3" l="1"/>
  <c r="AG34" i="3" s="1"/>
  <c r="AE36" i="3"/>
  <c r="W37" i="3"/>
  <c r="AE32" i="3"/>
  <c r="AE27" i="3"/>
  <c r="AG27" i="3" s="1"/>
  <c r="AE33" i="3"/>
  <c r="AG33" i="3" s="1"/>
  <c r="W28" i="3"/>
  <c r="V28" i="3"/>
  <c r="U28" i="3"/>
  <c r="AE12" i="3"/>
  <c r="AG12" i="3" s="1"/>
  <c r="W54" i="3"/>
  <c r="V54" i="3"/>
  <c r="AE17" i="3"/>
  <c r="AG17" i="3" s="1"/>
  <c r="AE24" i="3"/>
  <c r="AG24" i="3" s="1"/>
  <c r="AE14" i="3"/>
  <c r="AG14" i="3" s="1"/>
  <c r="V19" i="3"/>
  <c r="U19" i="3"/>
  <c r="T19" i="3"/>
  <c r="W19" i="3"/>
  <c r="AE16" i="3"/>
  <c r="AG16" i="3" s="1"/>
  <c r="AE41" i="3"/>
  <c r="AG41" i="3" s="1"/>
  <c r="AE46" i="3"/>
  <c r="AG46" i="3" s="1"/>
  <c r="AE47" i="3"/>
  <c r="AG47" i="3" s="1"/>
  <c r="AF54" i="3"/>
  <c r="AE40" i="3"/>
  <c r="AG40" i="3" s="1"/>
  <c r="AG32" i="3"/>
  <c r="AG42" i="3"/>
  <c r="AG36" i="3"/>
  <c r="W48" i="3"/>
  <c r="AG23" i="3"/>
  <c r="AG11" i="3"/>
  <c r="AG44" i="3"/>
  <c r="AG10" i="3"/>
  <c r="AG35" i="3"/>
  <c r="AG31" i="3"/>
  <c r="V48" i="3"/>
  <c r="U48" i="3"/>
  <c r="U37" i="3"/>
  <c r="V37" i="3"/>
  <c r="K54" i="3"/>
  <c r="L54" i="3"/>
  <c r="M54" i="3"/>
  <c r="J54" i="3"/>
  <c r="V50" i="3" l="1"/>
  <c r="V52" i="3" s="1"/>
  <c r="V55" i="3" s="1"/>
  <c r="U54" i="3"/>
  <c r="O54" i="3"/>
  <c r="AE9" i="3"/>
  <c r="AG9" i="3" s="1"/>
  <c r="AE26" i="3"/>
  <c r="AG26" i="3" s="1"/>
  <c r="AE49" i="3"/>
  <c r="AG49" i="3" s="1"/>
  <c r="AE48" i="3"/>
  <c r="AE22" i="3"/>
  <c r="AG22" i="3" s="1"/>
  <c r="AE43" i="3"/>
  <c r="AG43" i="3" s="1"/>
  <c r="T54" i="3"/>
  <c r="U50" i="3"/>
  <c r="U52" i="3" s="1"/>
  <c r="T28" i="3"/>
  <c r="AE28" i="3" s="1"/>
  <c r="AE25" i="3"/>
  <c r="AG25" i="3" s="1"/>
  <c r="T50" i="3"/>
  <c r="T37" i="3"/>
  <c r="AE37" i="3" s="1"/>
  <c r="AE19" i="3"/>
  <c r="W50" i="3"/>
  <c r="AE45" i="3"/>
  <c r="W52" i="3"/>
  <c r="W55" i="3" s="1"/>
  <c r="AG45" i="3"/>
  <c r="T52" i="3" l="1"/>
  <c r="T55" i="3" s="1"/>
  <c r="AE55" i="3" s="1"/>
  <c r="AE54" i="3"/>
  <c r="U55" i="3"/>
  <c r="AE50" i="3"/>
  <c r="AC48" i="3"/>
  <c r="AC50" i="3" s="1"/>
  <c r="AB48" i="3"/>
  <c r="AB50" i="3" s="1"/>
  <c r="AA48" i="3"/>
  <c r="AA50" i="3" s="1"/>
  <c r="Z48" i="3"/>
  <c r="Y48" i="3"/>
  <c r="R50" i="3"/>
  <c r="Q48" i="3"/>
  <c r="Q50" i="3" s="1"/>
  <c r="G48" i="3"/>
  <c r="F48" i="3"/>
  <c r="E48" i="3"/>
  <c r="D48" i="3"/>
  <c r="O48" i="3" s="1"/>
  <c r="AC37" i="3"/>
  <c r="AB37" i="3"/>
  <c r="AA37" i="3"/>
  <c r="AF37" i="3" s="1"/>
  <c r="Y37" i="3"/>
  <c r="R37" i="3"/>
  <c r="Q37" i="3"/>
  <c r="G37" i="3"/>
  <c r="F37" i="3"/>
  <c r="E37" i="3"/>
  <c r="AC28" i="3"/>
  <c r="AB28" i="3"/>
  <c r="AA28" i="3"/>
  <c r="Z28" i="3"/>
  <c r="AF28" i="3" s="1"/>
  <c r="Y28" i="3"/>
  <c r="R28" i="3"/>
  <c r="Q28" i="3"/>
  <c r="H28" i="3"/>
  <c r="G28" i="3"/>
  <c r="F28" i="3"/>
  <c r="E28" i="3"/>
  <c r="D28" i="3"/>
  <c r="O28" i="3" s="1"/>
  <c r="AC19" i="3"/>
  <c r="AB19" i="3"/>
  <c r="AA19" i="3"/>
  <c r="Z19" i="3"/>
  <c r="AF19" i="3" s="1"/>
  <c r="Y19" i="3"/>
  <c r="R19" i="3"/>
  <c r="Q19" i="3"/>
  <c r="G19" i="3"/>
  <c r="F19" i="3"/>
  <c r="E19" i="3"/>
  <c r="O19" i="3"/>
  <c r="Z50" i="3" l="1"/>
  <c r="AF50" i="3" s="1"/>
  <c r="AF48" i="3"/>
  <c r="O37" i="3"/>
  <c r="R52" i="3"/>
  <c r="R55" i="3" s="1"/>
  <c r="AG28" i="3"/>
  <c r="F50" i="3"/>
  <c r="E50" i="3"/>
  <c r="AC52" i="3"/>
  <c r="AC55" i="3" s="1"/>
  <c r="H50" i="3"/>
  <c r="Y50" i="3"/>
  <c r="D50" i="3"/>
  <c r="O50" i="3" s="1"/>
  <c r="AG48" i="3"/>
  <c r="Q52" i="3"/>
  <c r="Q55" i="3" s="1"/>
  <c r="AA52" i="3"/>
  <c r="AA55" i="3" s="1"/>
  <c r="Z52" i="3"/>
  <c r="Z55" i="3" s="1"/>
  <c r="AF55" i="3" s="1"/>
  <c r="AB52" i="3"/>
  <c r="AB55" i="3" s="1"/>
  <c r="AG37" i="3" l="1"/>
  <c r="AG19" i="3"/>
  <c r="F52" i="3"/>
  <c r="L55" i="3" s="1"/>
  <c r="E52" i="3"/>
  <c r="K55" i="3" s="1"/>
  <c r="D52" i="3"/>
  <c r="G52" i="3"/>
  <c r="Y52" i="3"/>
  <c r="Y55" i="3" s="1"/>
  <c r="H52" i="3"/>
  <c r="E55" i="3" l="1"/>
  <c r="F55" i="3"/>
  <c r="D55" i="3"/>
  <c r="H55" i="3"/>
  <c r="M55" i="3"/>
  <c r="G55" i="3"/>
  <c r="AG50" i="3"/>
  <c r="AG54" i="3"/>
  <c r="J55" i="3" l="1"/>
  <c r="O52" i="3"/>
  <c r="N55" i="3"/>
  <c r="AG55" i="3" s="1"/>
  <c r="O55" i="3" l="1"/>
</calcChain>
</file>

<file path=xl/sharedStrings.xml><?xml version="1.0" encoding="utf-8"?>
<sst xmlns="http://schemas.openxmlformats.org/spreadsheetml/2006/main" count="135" uniqueCount="70">
  <si>
    <t>in $MM</t>
  </si>
  <si>
    <t>Actual Expenditures</t>
  </si>
  <si>
    <t>Project Group</t>
  </si>
  <si>
    <t>SYSTEM ACCESS</t>
  </si>
  <si>
    <t>Network Metering</t>
  </si>
  <si>
    <t>Customer Connections</t>
  </si>
  <si>
    <t>Road Authority &amp; Transit Projects</t>
  </si>
  <si>
    <t>Total SYSTEM ACCESS</t>
  </si>
  <si>
    <t>SYSTEM RENEWAL</t>
  </si>
  <si>
    <t>Overhead Asset Renewal</t>
  </si>
  <si>
    <t>Reactive Capital</t>
  </si>
  <si>
    <t>Rear Lot Conversion</t>
  </si>
  <si>
    <t>Substation Renewal</t>
  </si>
  <si>
    <t>Transformer Renewal</t>
  </si>
  <si>
    <t>Underground Asset Renewal</t>
  </si>
  <si>
    <t>Total SYSTEM RENEWAL</t>
  </si>
  <si>
    <t>SYSTEM SERVICE</t>
  </si>
  <si>
    <t>SCADA &amp; Automation</t>
  </si>
  <si>
    <t>Capacity (Lines)</t>
  </si>
  <si>
    <t>Capacity (Stations)</t>
  </si>
  <si>
    <t>System Control, Communications &amp; Performance</t>
  </si>
  <si>
    <t>Safety &amp; Security</t>
  </si>
  <si>
    <t xml:space="preserve">Distributed Energy Resources (DER) Integration </t>
  </si>
  <si>
    <t>Total SYSTEM SERVICE</t>
  </si>
  <si>
    <t>GENERAL PLANT</t>
  </si>
  <si>
    <t>Facilities Management</t>
  </si>
  <si>
    <t>Information Technology</t>
  </si>
  <si>
    <t>Fleet Renewal</t>
  </si>
  <si>
    <t>Connection and Cost Recovery Agreements</t>
  </si>
  <si>
    <t>Sub-Total</t>
  </si>
  <si>
    <t>Miscellaneous Projects</t>
  </si>
  <si>
    <t>Total GENERAL PLANT</t>
  </si>
  <si>
    <t>Total</t>
  </si>
  <si>
    <t>Notes:</t>
  </si>
  <si>
    <t>Capital expenditures are provided net of capital contributions.</t>
  </si>
  <si>
    <t>Renewable Generation</t>
  </si>
  <si>
    <t>Transit Connections</t>
  </si>
  <si>
    <t>DER Wholesale Market Preparedness</t>
  </si>
  <si>
    <t>Advanced Distribution Management System</t>
  </si>
  <si>
    <t>Planning Tools and Automation</t>
  </si>
  <si>
    <t>Customer-Initiated Relocations</t>
  </si>
  <si>
    <t>Transmitter-Related Upgrades</t>
  </si>
  <si>
    <t>[A]</t>
  </si>
  <si>
    <t>[B]</t>
  </si>
  <si>
    <t>[A/B]</t>
  </si>
  <si>
    <t>Total Plant</t>
  </si>
  <si>
    <t>K-Bar</t>
  </si>
  <si>
    <t>Ratemaking Treatment</t>
  </si>
  <si>
    <t>F/Y</t>
  </si>
  <si>
    <t>Other IT</t>
  </si>
  <si>
    <t>Forecasts: Bridge Years</t>
  </si>
  <si>
    <t>Other Network Metering</t>
  </si>
  <si>
    <t>AMI Renewal</t>
  </si>
  <si>
    <t>Other Customer Connections</t>
  </si>
  <si>
    <t>Subtotal: K-Bar Additions</t>
  </si>
  <si>
    <t>Subtotal: Forecasted/Y Factored Additions</t>
  </si>
  <si>
    <t xml:space="preserve">Alternative Ratemaking Treatments of Capital Projects from Alectra's Appendix 2-AA- Table 5.4.1 - 8 </t>
  </si>
  <si>
    <t>Forecast/Y Factor</t>
  </si>
  <si>
    <t>Alectra used MIFRS accounting in preparing their forecast.</t>
  </si>
  <si>
    <t>Next Plan Averages</t>
  </si>
  <si>
    <t>Actual Expenditures Adjusted to Forecasted 2024 Prices and Customers</t>
  </si>
  <si>
    <t>Hypothetical K-Bar Budget</t>
  </si>
  <si>
    <t>Hypothetical K-bar Budgets: Next Plan</t>
  </si>
  <si>
    <t>Shaded rows are those rows that PEG believes merit consideration for K-bar treatment.</t>
  </si>
  <si>
    <t>By Ratemaking Treatment</t>
  </si>
  <si>
    <t>Alectra's Forecast</t>
  </si>
  <si>
    <t>Comparison</t>
  </si>
  <si>
    <t>Average</t>
  </si>
  <si>
    <t>NA</t>
  </si>
  <si>
    <t xml:space="preserve">Alectra Forecasts: Next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</si>
</sst>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499984740745262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2" fillId="5" borderId="4" xfId="0" applyFont="1" applyFill="1" applyBorder="1"/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 wrapText="1" indent="5"/>
    </xf>
    <xf numFmtId="164" fontId="2" fillId="6" borderId="4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4" borderId="7" xfId="0" applyFont="1" applyFill="1" applyBorder="1"/>
    <xf numFmtId="3" fontId="0" fillId="0" borderId="0" xfId="0" applyNumberFormat="1" applyAlignment="1">
      <alignment horizontal="center"/>
    </xf>
    <xf numFmtId="166" fontId="0" fillId="0" borderId="0" xfId="0" applyNumberFormat="1"/>
    <xf numFmtId="10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3" fillId="8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/>
    <xf numFmtId="164" fontId="2" fillId="0" borderId="4" xfId="0" applyNumberFormat="1" applyFont="1" applyBorder="1"/>
    <xf numFmtId="164" fontId="3" fillId="0" borderId="4" xfId="0" applyNumberFormat="1" applyFont="1" applyBorder="1"/>
    <xf numFmtId="2" fontId="3" fillId="0" borderId="4" xfId="0" applyNumberFormat="1" applyFont="1" applyBorder="1"/>
    <xf numFmtId="164" fontId="3" fillId="8" borderId="4" xfId="0" applyNumberFormat="1" applyFont="1" applyFill="1" applyBorder="1"/>
    <xf numFmtId="2" fontId="3" fillId="8" borderId="4" xfId="0" applyNumberFormat="1" applyFont="1" applyFill="1" applyBorder="1"/>
    <xf numFmtId="164" fontId="2" fillId="0" borderId="0" xfId="0" applyNumberFormat="1" applyFont="1" applyAlignment="1">
      <alignment horizontal="center"/>
    </xf>
    <xf numFmtId="0" fontId="3" fillId="9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6" borderId="4" xfId="0" applyFont="1" applyFill="1" applyBorder="1"/>
    <xf numFmtId="2" fontId="2" fillId="6" borderId="4" xfId="0" applyNumberFormat="1" applyFont="1" applyFill="1" applyBorder="1"/>
    <xf numFmtId="164" fontId="2" fillId="6" borderId="4" xfId="0" applyNumberFormat="1" applyFont="1" applyFill="1" applyBorder="1"/>
    <xf numFmtId="0" fontId="2" fillId="6" borderId="4" xfId="0" applyFont="1" applyFill="1" applyBorder="1" applyAlignment="1">
      <alignment vertical="center" wrapText="1"/>
    </xf>
    <xf numFmtId="0" fontId="2" fillId="11" borderId="0" xfId="0" applyFont="1" applyFill="1"/>
    <xf numFmtId="0" fontId="2" fillId="11" borderId="0" xfId="0" applyFont="1" applyFill="1" applyAlignment="1">
      <alignment horizontal="center" wrapText="1"/>
    </xf>
    <xf numFmtId="0" fontId="2" fillId="11" borderId="4" xfId="0" applyFont="1" applyFill="1" applyBorder="1"/>
    <xf numFmtId="0" fontId="2" fillId="11" borderId="6" xfId="0" applyFont="1" applyFill="1" applyBorder="1" applyAlignment="1">
      <alignment horizontal="center"/>
    </xf>
    <xf numFmtId="0" fontId="0" fillId="11" borderId="0" xfId="0" applyFill="1"/>
    <xf numFmtId="0" fontId="2" fillId="11" borderId="5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vertical="center" wrapText="1"/>
    </xf>
    <xf numFmtId="164" fontId="3" fillId="11" borderId="4" xfId="0" applyNumberFormat="1" applyFont="1" applyFill="1" applyBorder="1" applyAlignment="1">
      <alignment horizontal="center" vertical="center"/>
    </xf>
    <xf numFmtId="0" fontId="3" fillId="11" borderId="0" xfId="0" applyFont="1" applyFill="1" applyAlignment="1">
      <alignment vertical="center" wrapText="1"/>
    </xf>
    <xf numFmtId="164" fontId="3" fillId="11" borderId="0" xfId="0" applyNumberFormat="1" applyFont="1" applyFill="1" applyAlignment="1">
      <alignment horizontal="center" vertical="center"/>
    </xf>
    <xf numFmtId="164" fontId="3" fillId="11" borderId="0" xfId="0" applyNumberFormat="1" applyFont="1" applyFill="1"/>
    <xf numFmtId="2" fontId="3" fillId="11" borderId="0" xfId="0" applyNumberFormat="1" applyFont="1" applyFill="1"/>
    <xf numFmtId="164" fontId="3" fillId="11" borderId="4" xfId="0" applyNumberFormat="1" applyFont="1" applyFill="1" applyBorder="1"/>
    <xf numFmtId="2" fontId="3" fillId="11" borderId="4" xfId="0" applyNumberFormat="1" applyFont="1" applyFill="1" applyBorder="1"/>
    <xf numFmtId="0" fontId="3" fillId="11" borderId="0" xfId="0" applyFont="1" applyFill="1"/>
    <xf numFmtId="0" fontId="5" fillId="11" borderId="0" xfId="0" applyFont="1" applyFill="1" applyAlignment="1">
      <alignment horizontal="left" vertical="center"/>
    </xf>
    <xf numFmtId="0" fontId="6" fillId="11" borderId="0" xfId="0" applyFont="1" applyFill="1"/>
    <xf numFmtId="0" fontId="7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 vertical="center" wrapText="1"/>
    </xf>
    <xf numFmtId="0" fontId="2" fillId="11" borderId="0" xfId="0" applyFont="1" applyFill="1" applyAlignment="1">
      <alignment horizontal="justify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2" fillId="11" borderId="7" xfId="0" applyFont="1" applyFill="1" applyBorder="1"/>
    <xf numFmtId="164" fontId="2" fillId="11" borderId="4" xfId="0" applyNumberFormat="1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/>
    <xf numFmtId="164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5"/>
    </xf>
    <xf numFmtId="0" fontId="2" fillId="6" borderId="4" xfId="0" applyFont="1" applyFill="1" applyBorder="1" applyAlignment="1">
      <alignment horizontal="left" indent="5"/>
    </xf>
    <xf numFmtId="0" fontId="3" fillId="9" borderId="3" xfId="0" applyFont="1" applyFill="1" applyBorder="1" applyAlignment="1">
      <alignment horizontal="center" vertical="center" wrapText="1"/>
    </xf>
    <xf numFmtId="0" fontId="2" fillId="11" borderId="9" xfId="0" applyFont="1" applyFill="1" applyBorder="1"/>
    <xf numFmtId="0" fontId="2" fillId="4" borderId="7" xfId="0" applyFont="1" applyFill="1" applyBorder="1" applyAlignment="1">
      <alignment wrapText="1"/>
    </xf>
    <xf numFmtId="0" fontId="2" fillId="7" borderId="7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 wrapText="1"/>
    </xf>
    <xf numFmtId="0" fontId="3" fillId="12" borderId="4" xfId="0" applyFont="1" applyFill="1" applyBorder="1"/>
    <xf numFmtId="0" fontId="3" fillId="11" borderId="4" xfId="0" applyFont="1" applyFill="1" applyBorder="1"/>
    <xf numFmtId="164" fontId="3" fillId="11" borderId="4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6" borderId="4" xfId="0" applyFont="1" applyFill="1" applyBorder="1"/>
    <xf numFmtId="164" fontId="3" fillId="6" borderId="0" xfId="0" applyNumberFormat="1" applyFont="1" applyFill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0" fontId="2" fillId="6" borderId="0" xfId="0" applyFont="1" applyFill="1"/>
    <xf numFmtId="164" fontId="3" fillId="6" borderId="4" xfId="0" applyNumberFormat="1" applyFont="1" applyFill="1" applyBorder="1"/>
    <xf numFmtId="2" fontId="3" fillId="6" borderId="4" xfId="0" applyNumberFormat="1" applyFont="1" applyFill="1" applyBorder="1"/>
    <xf numFmtId="0" fontId="7" fillId="11" borderId="0" xfId="0" applyFont="1" applyFill="1"/>
    <xf numFmtId="0" fontId="2" fillId="0" borderId="9" xfId="0" applyFont="1" applyBorder="1" applyAlignment="1">
      <alignment horizontal="left" wrapText="1" indent="5"/>
    </xf>
    <xf numFmtId="165" fontId="2" fillId="0" borderId="0" xfId="1" applyNumberFormat="1" applyFont="1"/>
    <xf numFmtId="0" fontId="9" fillId="11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1" borderId="8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6" fillId="11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F1459-B336-44A1-9DFF-7BDEDD9D0C05}">
  <sheetPr>
    <pageSetUpPr fitToPage="1"/>
  </sheetPr>
  <dimension ref="A3:AG78"/>
  <sheetViews>
    <sheetView tabSelected="1" zoomScale="110" zoomScaleNormal="110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L20" sqref="L20"/>
    </sheetView>
  </sheetViews>
  <sheetFormatPr defaultColWidth="8.64453125" defaultRowHeight="13.7" x14ac:dyDescent="0.4"/>
  <cols>
    <col min="1" max="1" width="6.05859375" style="1" customWidth="1"/>
    <col min="2" max="2" width="9.87890625" style="1" customWidth="1"/>
    <col min="3" max="3" width="42.05859375" style="1" customWidth="1"/>
    <col min="4" max="4" width="7.52734375" style="1" customWidth="1"/>
    <col min="5" max="5" width="6.52734375" style="1" customWidth="1"/>
    <col min="6" max="6" width="7.46875" style="1" customWidth="1"/>
    <col min="7" max="7" width="6.64453125" style="1" customWidth="1"/>
    <col min="8" max="8" width="6.52734375" style="1" customWidth="1"/>
    <col min="9" max="9" width="0.87890625" style="36" customWidth="1"/>
    <col min="10" max="10" width="6.87890625" style="1" customWidth="1"/>
    <col min="11" max="11" width="7" style="1" customWidth="1"/>
    <col min="12" max="12" width="6.64453125" style="1" customWidth="1"/>
    <col min="13" max="13" width="6.87890625" style="1" customWidth="1"/>
    <col min="14" max="14" width="7.05859375" style="1" customWidth="1"/>
    <col min="15" max="15" width="9.87890625" style="1" customWidth="1"/>
    <col min="16" max="16" width="0.52734375" style="36" customWidth="1"/>
    <col min="17" max="17" width="7" style="1" customWidth="1"/>
    <col min="18" max="23" width="7.46875" style="1" customWidth="1"/>
    <col min="24" max="24" width="0.87890625" style="1" customWidth="1"/>
    <col min="25" max="25" width="6.64453125" style="1" customWidth="1"/>
    <col min="26" max="26" width="7.05859375" style="1" customWidth="1"/>
    <col min="27" max="28" width="6.52734375" style="1" customWidth="1"/>
    <col min="29" max="29" width="6.64453125" style="1" customWidth="1"/>
    <col min="30" max="30" width="0.87890625" style="36" customWidth="1"/>
    <col min="31" max="31" width="11.05859375" style="1" customWidth="1"/>
    <col min="32" max="32" width="8.52734375" style="1" customWidth="1"/>
    <col min="33" max="33" width="10.64453125" style="1" customWidth="1"/>
    <col min="34" max="34" width="1.46875" style="1" customWidth="1"/>
    <col min="35" max="16384" width="8.64453125" style="1"/>
  </cols>
  <sheetData>
    <row r="3" spans="1:33" ht="18.350000000000001" x14ac:dyDescent="0.65">
      <c r="A3" s="85" t="s">
        <v>56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</row>
    <row r="4" spans="1:33" ht="32.25" customHeight="1" x14ac:dyDescent="0.4">
      <c r="A4" s="89" t="s">
        <v>47</v>
      </c>
      <c r="B4" s="89"/>
      <c r="C4" s="36"/>
      <c r="D4" s="36"/>
      <c r="E4" s="36"/>
      <c r="F4" s="36"/>
      <c r="G4" s="36"/>
      <c r="H4" s="36"/>
      <c r="J4" s="36"/>
      <c r="K4" s="36"/>
      <c r="L4" s="36"/>
      <c r="M4" s="36"/>
      <c r="N4" s="36"/>
      <c r="O4" s="36"/>
      <c r="Q4" s="36"/>
      <c r="R4" s="36"/>
      <c r="S4" s="36"/>
      <c r="T4" s="36"/>
      <c r="U4" s="36"/>
      <c r="V4" s="36"/>
      <c r="W4" s="36"/>
      <c r="Y4" s="36"/>
      <c r="Z4" s="36"/>
      <c r="AA4" s="36"/>
      <c r="AB4" s="36"/>
      <c r="AC4" s="36"/>
      <c r="AE4" s="87" t="s">
        <v>59</v>
      </c>
      <c r="AF4" s="87"/>
      <c r="AG4" s="87"/>
    </row>
    <row r="5" spans="1:33" s="36" customFormat="1" ht="49.5" customHeight="1" x14ac:dyDescent="0.4">
      <c r="A5" s="36" t="s">
        <v>46</v>
      </c>
      <c r="B5" s="37" t="s">
        <v>57</v>
      </c>
      <c r="C5" s="68" t="s">
        <v>0</v>
      </c>
      <c r="D5" s="90" t="s">
        <v>1</v>
      </c>
      <c r="E5" s="91"/>
      <c r="F5" s="91"/>
      <c r="G5" s="91"/>
      <c r="H5" s="92"/>
      <c r="I5" s="39"/>
      <c r="J5" s="93" t="s">
        <v>60</v>
      </c>
      <c r="K5" s="95"/>
      <c r="L5" s="95"/>
      <c r="M5" s="95"/>
      <c r="N5" s="95"/>
      <c r="O5" s="94"/>
      <c r="P5" s="39"/>
      <c r="Q5" s="93" t="s">
        <v>50</v>
      </c>
      <c r="R5" s="94"/>
      <c r="S5" s="93" t="s">
        <v>62</v>
      </c>
      <c r="T5" s="95"/>
      <c r="U5" s="95"/>
      <c r="V5" s="95"/>
      <c r="W5" s="94"/>
      <c r="X5" s="60"/>
      <c r="Y5" s="93" t="s">
        <v>69</v>
      </c>
      <c r="Z5" s="95"/>
      <c r="AA5" s="95"/>
      <c r="AB5" s="95"/>
      <c r="AC5" s="94"/>
      <c r="AE5" s="71" t="s">
        <v>61</v>
      </c>
      <c r="AF5" s="71" t="s">
        <v>65</v>
      </c>
      <c r="AG5" s="71" t="s">
        <v>66</v>
      </c>
    </row>
    <row r="6" spans="1:33" ht="14.35" x14ac:dyDescent="0.5">
      <c r="A6" s="40"/>
      <c r="B6" s="40"/>
      <c r="C6" s="2" t="s">
        <v>2</v>
      </c>
      <c r="D6" s="67">
        <v>2020</v>
      </c>
      <c r="E6" s="29">
        <v>2021</v>
      </c>
      <c r="F6" s="29">
        <v>2022</v>
      </c>
      <c r="G6" s="29">
        <v>2023</v>
      </c>
      <c r="H6" s="29">
        <v>2024</v>
      </c>
      <c r="I6" s="56"/>
      <c r="J6" s="30">
        <v>2020</v>
      </c>
      <c r="K6" s="30">
        <v>2021</v>
      </c>
      <c r="L6" s="30">
        <v>2022</v>
      </c>
      <c r="M6" s="30">
        <v>2023</v>
      </c>
      <c r="N6" s="30">
        <v>2024</v>
      </c>
      <c r="O6" s="30" t="s">
        <v>67</v>
      </c>
      <c r="P6" s="56"/>
      <c r="Q6" s="3">
        <v>2025</v>
      </c>
      <c r="R6" s="3">
        <v>2026</v>
      </c>
      <c r="S6" s="4">
        <v>2027</v>
      </c>
      <c r="T6" s="4">
        <v>2028</v>
      </c>
      <c r="U6" s="4">
        <v>2029</v>
      </c>
      <c r="V6" s="4">
        <v>2030</v>
      </c>
      <c r="W6" s="4">
        <v>2031</v>
      </c>
      <c r="X6" s="2"/>
      <c r="Y6" s="4">
        <v>2027</v>
      </c>
      <c r="Z6" s="4">
        <v>2028</v>
      </c>
      <c r="AA6" s="4">
        <v>2029</v>
      </c>
      <c r="AB6" s="4">
        <v>2030</v>
      </c>
      <c r="AC6" s="4">
        <v>2031</v>
      </c>
      <c r="AE6" s="70" t="s">
        <v>42</v>
      </c>
      <c r="AF6" s="70" t="s">
        <v>43</v>
      </c>
      <c r="AG6" s="70" t="s">
        <v>44</v>
      </c>
    </row>
    <row r="7" spans="1:33" x14ac:dyDescent="0.4">
      <c r="A7" s="36"/>
      <c r="B7" s="41"/>
      <c r="C7" s="69"/>
      <c r="D7" s="15"/>
      <c r="E7" s="15"/>
      <c r="F7" s="15"/>
      <c r="G7" s="15"/>
      <c r="H7" s="15"/>
      <c r="I7" s="57"/>
      <c r="J7" s="15"/>
      <c r="K7" s="15"/>
      <c r="L7" s="15"/>
      <c r="M7" s="15"/>
      <c r="N7" s="15"/>
      <c r="O7" s="15"/>
      <c r="P7" s="57"/>
      <c r="Q7" s="15"/>
      <c r="R7" s="15"/>
      <c r="S7" s="15"/>
      <c r="T7" s="15"/>
      <c r="U7" s="15"/>
      <c r="V7" s="15"/>
      <c r="W7" s="15"/>
      <c r="X7" s="61"/>
      <c r="Y7" s="15"/>
      <c r="Z7" s="15"/>
      <c r="AA7" s="15"/>
      <c r="AB7" s="15"/>
      <c r="AC7" s="15"/>
    </row>
    <row r="8" spans="1:33" x14ac:dyDescent="0.4">
      <c r="A8" s="36"/>
      <c r="B8" s="36"/>
      <c r="C8" s="5" t="s">
        <v>3</v>
      </c>
      <c r="D8" s="6"/>
      <c r="E8" s="6"/>
      <c r="F8" s="6"/>
      <c r="G8" s="6"/>
      <c r="H8" s="6"/>
      <c r="I8" s="38"/>
      <c r="J8" s="6"/>
      <c r="K8" s="6"/>
      <c r="L8" s="6"/>
      <c r="M8" s="6"/>
      <c r="N8" s="6"/>
      <c r="O8" s="6"/>
      <c r="P8" s="38"/>
      <c r="Q8" s="6"/>
      <c r="R8" s="6"/>
      <c r="S8" s="6"/>
      <c r="T8" s="6"/>
      <c r="U8" s="6"/>
      <c r="V8" s="6"/>
      <c r="W8" s="6"/>
      <c r="X8" s="14"/>
      <c r="Y8" s="6"/>
      <c r="Z8" s="6"/>
      <c r="AA8" s="6"/>
      <c r="AB8" s="6"/>
      <c r="AC8" s="6"/>
      <c r="AD8" s="38"/>
      <c r="AE8" s="6"/>
      <c r="AF8" s="6"/>
      <c r="AG8" s="6"/>
    </row>
    <row r="9" spans="1:33" ht="14.35" x14ac:dyDescent="0.5">
      <c r="A9" s="40"/>
      <c r="B9" s="36"/>
      <c r="C9" s="9" t="s">
        <v>4</v>
      </c>
      <c r="D9" s="31">
        <v>17</v>
      </c>
      <c r="E9" s="31">
        <v>14.3</v>
      </c>
      <c r="F9" s="31">
        <v>14</v>
      </c>
      <c r="G9" s="31">
        <v>16.600000000000001</v>
      </c>
      <c r="H9" s="31">
        <v>23</v>
      </c>
      <c r="I9" s="58"/>
      <c r="J9" s="31">
        <v>25.043466504141779</v>
      </c>
      <c r="K9" s="31">
        <v>19.683998508890184</v>
      </c>
      <c r="L9" s="31">
        <v>17.04751796394725</v>
      </c>
      <c r="M9" s="31">
        <v>17.994219190442461</v>
      </c>
      <c r="N9" s="31">
        <v>23</v>
      </c>
      <c r="O9" s="31">
        <f>AVERAGE(J9:N9)</f>
        <v>20.553840433484332</v>
      </c>
      <c r="P9" s="58"/>
      <c r="Q9" s="31">
        <v>25.8</v>
      </c>
      <c r="R9" s="31">
        <v>26.3</v>
      </c>
      <c r="S9" s="31" t="s">
        <v>68</v>
      </c>
      <c r="T9" s="31">
        <v>22.568305260262409</v>
      </c>
      <c r="U9" s="31">
        <v>23.141318929989165</v>
      </c>
      <c r="V9" s="31">
        <v>23.727673673427915</v>
      </c>
      <c r="W9" s="31">
        <v>24.327967196767986</v>
      </c>
      <c r="X9" s="31"/>
      <c r="Y9" s="31">
        <v>54.1</v>
      </c>
      <c r="Z9" s="31">
        <v>69.900000000000006</v>
      </c>
      <c r="AA9" s="31">
        <v>68.599999999999994</v>
      </c>
      <c r="AB9" s="31">
        <v>59.8</v>
      </c>
      <c r="AC9" s="31">
        <v>53</v>
      </c>
      <c r="AD9" s="38"/>
      <c r="AE9" s="23">
        <f>AVERAGE(T9:W9)</f>
        <v>23.441316265111869</v>
      </c>
      <c r="AF9" s="23">
        <f>AVERAGE(Z9:AC9)</f>
        <v>62.825000000000003</v>
      </c>
      <c r="AG9" s="22">
        <f>AE9/AF9</f>
        <v>0.37312083191582757</v>
      </c>
    </row>
    <row r="10" spans="1:33" x14ac:dyDescent="0.4">
      <c r="A10" s="36"/>
      <c r="B10" s="36" t="s">
        <v>48</v>
      </c>
      <c r="C10" s="65" t="s">
        <v>52</v>
      </c>
      <c r="D10" s="31">
        <v>0</v>
      </c>
      <c r="E10" s="31">
        <v>0</v>
      </c>
      <c r="F10" s="31">
        <v>0</v>
      </c>
      <c r="G10" s="31">
        <v>2.5</v>
      </c>
      <c r="H10" s="31">
        <v>11.3</v>
      </c>
      <c r="I10" s="31"/>
      <c r="J10" s="31">
        <v>0</v>
      </c>
      <c r="K10" s="31">
        <v>0</v>
      </c>
      <c r="L10" s="31">
        <v>0</v>
      </c>
      <c r="M10" s="31">
        <v>2.7099727696449483</v>
      </c>
      <c r="N10" s="31">
        <v>11.3</v>
      </c>
      <c r="O10" s="31">
        <f t="shared" ref="O10:O19" si="0">AVERAGE(J10:N10)</f>
        <v>2.8019945539289899</v>
      </c>
      <c r="P10" s="31"/>
      <c r="Q10" s="31">
        <v>10.6</v>
      </c>
      <c r="R10" s="31">
        <v>10.4</v>
      </c>
      <c r="S10" s="31" t="s">
        <v>68</v>
      </c>
      <c r="T10" s="31">
        <v>3.0766157125382674</v>
      </c>
      <c r="U10" s="31">
        <v>3.1547315851946292</v>
      </c>
      <c r="V10" s="31">
        <v>3.2346661746988485</v>
      </c>
      <c r="W10" s="31">
        <v>3.3165009631220155</v>
      </c>
      <c r="X10" s="31"/>
      <c r="Y10" s="31">
        <v>38.200000000000003</v>
      </c>
      <c r="Z10" s="31">
        <v>57.6</v>
      </c>
      <c r="AA10" s="31">
        <v>57.4</v>
      </c>
      <c r="AB10" s="31">
        <v>49.8</v>
      </c>
      <c r="AC10" s="31">
        <v>44.6</v>
      </c>
      <c r="AD10" s="14"/>
      <c r="AE10" s="23">
        <f t="shared" ref="AE10:AE12" si="1">AVERAGE(T10:W10)</f>
        <v>3.1956286088884402</v>
      </c>
      <c r="AF10" s="23">
        <f t="shared" ref="AF10:AF12" si="2">AVERAGE(Z10:AC10)</f>
        <v>52.35</v>
      </c>
      <c r="AG10" s="22">
        <f t="shared" ref="AG10:AG11" si="3">AE10/AF10</f>
        <v>6.1043526435309269E-2</v>
      </c>
    </row>
    <row r="11" spans="1:33" x14ac:dyDescent="0.4">
      <c r="A11" s="36" t="s">
        <v>46</v>
      </c>
      <c r="B11" s="36"/>
      <c r="C11" s="12" t="s">
        <v>51</v>
      </c>
      <c r="D11" s="13">
        <v>17</v>
      </c>
      <c r="E11" s="13">
        <v>14.3</v>
      </c>
      <c r="F11" s="13">
        <v>14</v>
      </c>
      <c r="G11" s="13">
        <v>14.1</v>
      </c>
      <c r="H11" s="13">
        <v>11.7</v>
      </c>
      <c r="I11" s="13"/>
      <c r="J11" s="13">
        <v>25.043466504141779</v>
      </c>
      <c r="K11" s="13">
        <v>19.683998508890184</v>
      </c>
      <c r="L11" s="13">
        <v>17.04751796394725</v>
      </c>
      <c r="M11" s="13">
        <v>15.284246420797508</v>
      </c>
      <c r="N11" s="13">
        <v>11.7</v>
      </c>
      <c r="O11" s="13">
        <f t="shared" si="0"/>
        <v>17.751845879555344</v>
      </c>
      <c r="P11" s="13"/>
      <c r="Q11" s="13">
        <v>15.2</v>
      </c>
      <c r="R11" s="13">
        <v>15.9</v>
      </c>
      <c r="S11" s="13" t="s">
        <v>68</v>
      </c>
      <c r="T11" s="13">
        <v>19.491689547724143</v>
      </c>
      <c r="U11" s="13">
        <v>19.986587344794536</v>
      </c>
      <c r="V11" s="13">
        <v>20.493007498729067</v>
      </c>
      <c r="W11" s="13">
        <v>21.011466233645965</v>
      </c>
      <c r="X11" s="13"/>
      <c r="Y11" s="13">
        <v>15.9</v>
      </c>
      <c r="Z11" s="13">
        <v>12.3</v>
      </c>
      <c r="AA11" s="13">
        <v>11.2</v>
      </c>
      <c r="AB11" s="13">
        <v>10</v>
      </c>
      <c r="AC11" s="13">
        <v>8.4</v>
      </c>
      <c r="AD11" s="32"/>
      <c r="AE11" s="34">
        <f t="shared" si="1"/>
        <v>20.245687656223428</v>
      </c>
      <c r="AF11" s="34">
        <f t="shared" si="2"/>
        <v>10.475</v>
      </c>
      <c r="AG11" s="33">
        <f t="shared" si="3"/>
        <v>1.9327625447468666</v>
      </c>
    </row>
    <row r="12" spans="1:33" x14ac:dyDescent="0.4">
      <c r="A12" s="36"/>
      <c r="B12" s="36"/>
      <c r="C12" s="9" t="s">
        <v>5</v>
      </c>
      <c r="D12" s="31">
        <v>33.799999999999997</v>
      </c>
      <c r="E12" s="31">
        <v>39.4</v>
      </c>
      <c r="F12" s="31">
        <v>27.5</v>
      </c>
      <c r="G12" s="31">
        <v>40.299999999999997</v>
      </c>
      <c r="H12" s="31">
        <v>60</v>
      </c>
      <c r="I12" s="31"/>
      <c r="J12" s="31">
        <v>49.792303990587776</v>
      </c>
      <c r="K12" s="31">
        <v>54.23423365386526</v>
      </c>
      <c r="L12" s="31">
        <v>33.486196000610661</v>
      </c>
      <c r="M12" s="31">
        <v>43.684761046676563</v>
      </c>
      <c r="N12" s="31">
        <v>60</v>
      </c>
      <c r="O12" s="31">
        <f t="shared" si="0"/>
        <v>48.239498938348049</v>
      </c>
      <c r="P12" s="31"/>
      <c r="Q12" s="31">
        <v>47.2</v>
      </c>
      <c r="R12" s="31">
        <v>52.7</v>
      </c>
      <c r="S12" s="31" t="s">
        <v>68</v>
      </c>
      <c r="T12" s="31">
        <v>52.967412156667564</v>
      </c>
      <c r="U12" s="31">
        <v>54.312265076096239</v>
      </c>
      <c r="V12" s="31">
        <v>55.68842925889922</v>
      </c>
      <c r="W12" s="31">
        <v>57.097307510901473</v>
      </c>
      <c r="X12" s="31"/>
      <c r="Y12" s="31">
        <v>75.099999999999994</v>
      </c>
      <c r="Z12" s="31">
        <v>91.3</v>
      </c>
      <c r="AA12" s="31">
        <v>82.4</v>
      </c>
      <c r="AB12" s="31">
        <v>66</v>
      </c>
      <c r="AC12" s="31">
        <v>72</v>
      </c>
      <c r="AD12" s="14"/>
      <c r="AE12" s="23">
        <f t="shared" si="1"/>
        <v>55.016353500641131</v>
      </c>
      <c r="AF12" s="23">
        <f t="shared" si="2"/>
        <v>77.924999999999997</v>
      </c>
      <c r="AG12" s="22">
        <f>AE12/AF12</f>
        <v>0.7060167276309417</v>
      </c>
    </row>
    <row r="13" spans="1:33" x14ac:dyDescent="0.4">
      <c r="A13" s="36"/>
      <c r="B13" s="36" t="s">
        <v>48</v>
      </c>
      <c r="C13" s="65" t="s">
        <v>35</v>
      </c>
      <c r="D13" s="31">
        <v>-0.2</v>
      </c>
      <c r="E13" s="31">
        <v>0.2</v>
      </c>
      <c r="F13" s="31">
        <v>-0.1</v>
      </c>
      <c r="G13" s="31">
        <v>-0.1</v>
      </c>
      <c r="H13" s="31">
        <v>0.1</v>
      </c>
      <c r="I13" s="31"/>
      <c r="J13" s="31">
        <v>-0.29462901769578564</v>
      </c>
      <c r="K13" s="31">
        <v>0.27530067844601658</v>
      </c>
      <c r="L13" s="31">
        <v>-0.12176798545676605</v>
      </c>
      <c r="M13" s="31">
        <v>-0.10839891078579794</v>
      </c>
      <c r="N13" s="31">
        <v>0.1</v>
      </c>
      <c r="O13" s="31">
        <f t="shared" si="0"/>
        <v>-2.9899047098466608E-2</v>
      </c>
      <c r="P13" s="31"/>
      <c r="Q13" s="31">
        <v>0</v>
      </c>
      <c r="R13" s="31">
        <v>0</v>
      </c>
      <c r="S13" s="31" t="s">
        <v>68</v>
      </c>
      <c r="T13" s="31">
        <v>-3.2829427867401659E-2</v>
      </c>
      <c r="U13" s="31">
        <v>-3.3662973440292003E-2</v>
      </c>
      <c r="V13" s="31">
        <v>-3.4515925867709116E-2</v>
      </c>
      <c r="W13" s="31">
        <v>-3.5389154614683803E-2</v>
      </c>
      <c r="X13" s="31"/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14"/>
      <c r="AE13" s="14"/>
      <c r="AF13" s="14"/>
      <c r="AG13" s="22"/>
    </row>
    <row r="14" spans="1:33" x14ac:dyDescent="0.4">
      <c r="A14" s="36"/>
      <c r="B14" s="36" t="s">
        <v>48</v>
      </c>
      <c r="C14" s="65" t="s">
        <v>40</v>
      </c>
      <c r="D14" s="31">
        <v>7.9</v>
      </c>
      <c r="E14" s="31">
        <v>11.8</v>
      </c>
      <c r="F14" s="31">
        <v>2.6</v>
      </c>
      <c r="G14" s="31">
        <v>14.9</v>
      </c>
      <c r="H14" s="31">
        <v>24.8</v>
      </c>
      <c r="I14" s="31"/>
      <c r="J14" s="31">
        <v>11.637846198983535</v>
      </c>
      <c r="K14" s="31">
        <v>16.242740028314977</v>
      </c>
      <c r="L14" s="31">
        <v>3.1659676218759172</v>
      </c>
      <c r="M14" s="31">
        <v>16.15143770708389</v>
      </c>
      <c r="N14" s="31">
        <v>24.8</v>
      </c>
      <c r="O14" s="31">
        <f t="shared" si="0"/>
        <v>14.399598311251662</v>
      </c>
      <c r="P14" s="31"/>
      <c r="Q14" s="31">
        <v>19.2</v>
      </c>
      <c r="R14" s="31">
        <v>18.2</v>
      </c>
      <c r="S14" s="31" t="s">
        <v>68</v>
      </c>
      <c r="T14" s="31">
        <v>15.81089097996837</v>
      </c>
      <c r="U14" s="31">
        <v>16.212332583916965</v>
      </c>
      <c r="V14" s="31">
        <v>16.62312067000428</v>
      </c>
      <c r="W14" s="31">
        <v>17.043673978906153</v>
      </c>
      <c r="X14" s="31"/>
      <c r="Y14" s="31">
        <v>42.3</v>
      </c>
      <c r="Z14" s="31">
        <v>56.7</v>
      </c>
      <c r="AA14" s="31">
        <v>45.8</v>
      </c>
      <c r="AB14" s="31">
        <v>26.7</v>
      </c>
      <c r="AC14" s="31">
        <v>31.4</v>
      </c>
      <c r="AD14" s="14"/>
      <c r="AE14" s="23">
        <f>AVERAGE(T14:W14)</f>
        <v>16.422504553198944</v>
      </c>
      <c r="AF14" s="23">
        <f>AVERAGE(Z14:AC14)</f>
        <v>40.15</v>
      </c>
      <c r="AG14" s="22">
        <f>AE14/AF14</f>
        <v>0.40902875599499239</v>
      </c>
    </row>
    <row r="15" spans="1:33" x14ac:dyDescent="0.4">
      <c r="A15" s="36"/>
      <c r="B15" s="36" t="s">
        <v>48</v>
      </c>
      <c r="C15" s="65" t="s">
        <v>36</v>
      </c>
      <c r="D15" s="31">
        <v>0</v>
      </c>
      <c r="E15" s="31">
        <v>0</v>
      </c>
      <c r="F15" s="31">
        <v>0.2</v>
      </c>
      <c r="G15" s="31">
        <v>0.2</v>
      </c>
      <c r="H15" s="31">
        <v>-0.3</v>
      </c>
      <c r="I15" s="31"/>
      <c r="J15" s="31">
        <v>0</v>
      </c>
      <c r="K15" s="31">
        <v>0</v>
      </c>
      <c r="L15" s="31">
        <v>0.2435359709135321</v>
      </c>
      <c r="M15" s="31">
        <v>0.21679782157159588</v>
      </c>
      <c r="N15" s="31">
        <v>-0.3</v>
      </c>
      <c r="O15" s="31">
        <f t="shared" si="0"/>
        <v>3.2066758497025595E-2</v>
      </c>
      <c r="P15" s="31"/>
      <c r="Q15" s="31">
        <v>0</v>
      </c>
      <c r="R15" s="31">
        <v>0</v>
      </c>
      <c r="S15" s="31" t="s">
        <v>68</v>
      </c>
      <c r="T15" s="31">
        <v>3.5209594859412129E-2</v>
      </c>
      <c r="U15" s="31">
        <v>3.6103573336188077E-2</v>
      </c>
      <c r="V15" s="31">
        <v>3.7018365684230475E-2</v>
      </c>
      <c r="W15" s="31">
        <v>3.7954904405671314E-2</v>
      </c>
      <c r="X15" s="31"/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14"/>
      <c r="AE15" s="14"/>
      <c r="AF15" s="14"/>
      <c r="AG15" s="22"/>
    </row>
    <row r="16" spans="1:33" x14ac:dyDescent="0.4">
      <c r="A16" s="36" t="s">
        <v>46</v>
      </c>
      <c r="B16" s="36"/>
      <c r="C16" s="66" t="s">
        <v>53</v>
      </c>
      <c r="D16" s="13">
        <f>D12-SUM(D13:D15)</f>
        <v>26.099999999999998</v>
      </c>
      <c r="E16" s="13">
        <f t="shared" ref="E16:AC16" si="4">E12-SUM(E13:E15)</f>
        <v>27.4</v>
      </c>
      <c r="F16" s="13">
        <f t="shared" si="4"/>
        <v>24.8</v>
      </c>
      <c r="G16" s="13">
        <f t="shared" si="4"/>
        <v>25.299999999999997</v>
      </c>
      <c r="H16" s="13">
        <f t="shared" si="4"/>
        <v>35.4</v>
      </c>
      <c r="I16" s="13">
        <f t="shared" si="4"/>
        <v>0</v>
      </c>
      <c r="J16" s="13">
        <v>38.44908680930002</v>
      </c>
      <c r="K16" s="13">
        <v>37.716192947104261</v>
      </c>
      <c r="L16" s="13">
        <v>30.19846039327798</v>
      </c>
      <c r="M16" s="13">
        <v>27.424924428806875</v>
      </c>
      <c r="N16" s="13">
        <v>35.4</v>
      </c>
      <c r="O16" s="13">
        <f t="shared" si="0"/>
        <v>33.837732915697828</v>
      </c>
      <c r="P16" s="13">
        <f t="shared" si="4"/>
        <v>0</v>
      </c>
      <c r="Q16" s="13">
        <f t="shared" si="4"/>
        <v>28.000000000000004</v>
      </c>
      <c r="R16" s="13">
        <f t="shared" si="4"/>
        <v>34.5</v>
      </c>
      <c r="S16" s="13" t="s">
        <v>68</v>
      </c>
      <c r="T16" s="13">
        <v>37.154141009707182</v>
      </c>
      <c r="U16" s="13">
        <v>38.097491892283372</v>
      </c>
      <c r="V16" s="13">
        <v>39.062806149078426</v>
      </c>
      <c r="W16" s="13">
        <v>40.051067782204335</v>
      </c>
      <c r="X16" s="13"/>
      <c r="Y16" s="13">
        <f t="shared" si="4"/>
        <v>32.799999999999997</v>
      </c>
      <c r="Z16" s="13">
        <f t="shared" si="4"/>
        <v>34.599999999999994</v>
      </c>
      <c r="AA16" s="13">
        <f t="shared" si="4"/>
        <v>36.600000000000009</v>
      </c>
      <c r="AB16" s="13">
        <f t="shared" si="4"/>
        <v>39.299999999999997</v>
      </c>
      <c r="AC16" s="13">
        <f t="shared" si="4"/>
        <v>40.6</v>
      </c>
      <c r="AD16" s="32"/>
      <c r="AE16" s="34">
        <f t="shared" ref="AE16:AE17" si="5">AVERAGE(T16:W16)</f>
        <v>38.591376708318329</v>
      </c>
      <c r="AF16" s="34">
        <f t="shared" ref="AF16:AF17" si="6">AVERAGE(Z16:AC16)</f>
        <v>37.774999999999999</v>
      </c>
      <c r="AG16" s="33">
        <f>AE16/AF16</f>
        <v>1.0216115607761305</v>
      </c>
    </row>
    <row r="17" spans="1:33" x14ac:dyDescent="0.4">
      <c r="A17" s="36" t="s">
        <v>46</v>
      </c>
      <c r="B17" s="36"/>
      <c r="C17" s="35" t="s">
        <v>6</v>
      </c>
      <c r="D17" s="13">
        <v>12.5</v>
      </c>
      <c r="E17" s="13">
        <v>13.5</v>
      </c>
      <c r="F17" s="13">
        <v>5.8999999999999995</v>
      </c>
      <c r="G17" s="13">
        <v>8.1999999999999993</v>
      </c>
      <c r="H17" s="13">
        <v>16.399999999999999</v>
      </c>
      <c r="I17" s="13"/>
      <c r="J17" s="13">
        <v>18.414313605986603</v>
      </c>
      <c r="K17" s="13">
        <v>18.582795795106119</v>
      </c>
      <c r="L17" s="13">
        <v>7.1843111419491956</v>
      </c>
      <c r="M17" s="13">
        <v>8.8887106844354307</v>
      </c>
      <c r="N17" s="13">
        <v>16.399999999999999</v>
      </c>
      <c r="O17" s="13">
        <f t="shared" si="0"/>
        <v>13.894026245495468</v>
      </c>
      <c r="P17" s="13"/>
      <c r="Q17" s="13">
        <v>14.4</v>
      </c>
      <c r="R17" s="13">
        <v>16.900000000000002</v>
      </c>
      <c r="S17" s="13" t="s">
        <v>68</v>
      </c>
      <c r="T17" s="13">
        <v>15.255768216026924</v>
      </c>
      <c r="U17" s="13">
        <v>15.643115144790718</v>
      </c>
      <c r="V17" s="13">
        <v>16.039480399297446</v>
      </c>
      <c r="W17" s="13">
        <v>16.445268018174762</v>
      </c>
      <c r="X17" s="13"/>
      <c r="Y17" s="13">
        <v>23.5</v>
      </c>
      <c r="Z17" s="13">
        <v>19.2</v>
      </c>
      <c r="AA17" s="13">
        <v>13.2</v>
      </c>
      <c r="AB17" s="13">
        <v>13.3</v>
      </c>
      <c r="AC17" s="13">
        <v>13.7</v>
      </c>
      <c r="AD17" s="32"/>
      <c r="AE17" s="34">
        <f t="shared" si="5"/>
        <v>15.845907944572463</v>
      </c>
      <c r="AF17" s="34">
        <f t="shared" si="6"/>
        <v>14.850000000000001</v>
      </c>
      <c r="AG17" s="33">
        <f t="shared" ref="AG17:AG19" si="7">AE17/AF17</f>
        <v>1.0670645080520176</v>
      </c>
    </row>
    <row r="18" spans="1:33" x14ac:dyDescent="0.4">
      <c r="A18" s="36" t="s">
        <v>46</v>
      </c>
      <c r="B18" s="36"/>
      <c r="C18" s="35" t="s">
        <v>41</v>
      </c>
      <c r="D18" s="13">
        <v>-0.2</v>
      </c>
      <c r="E18" s="13">
        <v>0.2</v>
      </c>
      <c r="F18" s="13">
        <v>0</v>
      </c>
      <c r="G18" s="13">
        <v>2.2000000000000002</v>
      </c>
      <c r="H18" s="13">
        <v>2.4</v>
      </c>
      <c r="I18" s="13"/>
      <c r="J18" s="13">
        <v>-0.29462901769578564</v>
      </c>
      <c r="K18" s="13">
        <v>0.27530067844601658</v>
      </c>
      <c r="L18" s="13">
        <v>0</v>
      </c>
      <c r="M18" s="13">
        <v>2.3847760372875548</v>
      </c>
      <c r="N18" s="13">
        <v>2.4</v>
      </c>
      <c r="O18" s="13">
        <f t="shared" si="0"/>
        <v>0.95308953960755716</v>
      </c>
      <c r="P18" s="13"/>
      <c r="Q18" s="13">
        <v>0.8</v>
      </c>
      <c r="R18" s="13">
        <v>5</v>
      </c>
      <c r="S18" s="13" t="s">
        <v>68</v>
      </c>
      <c r="T18" s="13">
        <v>1.0465010536515076</v>
      </c>
      <c r="U18" s="13">
        <v>1.073071919394875</v>
      </c>
      <c r="V18" s="13">
        <v>1.1002614158921</v>
      </c>
      <c r="W18" s="13">
        <v>1.1280972590106209</v>
      </c>
      <c r="X18" s="13"/>
      <c r="Y18" s="13">
        <v>5</v>
      </c>
      <c r="Z18" s="13">
        <v>0</v>
      </c>
      <c r="AA18" s="13">
        <v>0</v>
      </c>
      <c r="AB18" s="13">
        <v>0</v>
      </c>
      <c r="AC18" s="13">
        <v>0</v>
      </c>
      <c r="AD18" s="32"/>
      <c r="AE18" s="34"/>
      <c r="AF18" s="34"/>
      <c r="AG18" s="33"/>
    </row>
    <row r="19" spans="1:33" x14ac:dyDescent="0.4">
      <c r="A19" s="36"/>
      <c r="B19" s="36"/>
      <c r="C19" s="7" t="s">
        <v>7</v>
      </c>
      <c r="D19" s="8">
        <f>SUM(D9,D12,D17:D18)</f>
        <v>63.099999999999994</v>
      </c>
      <c r="E19" s="8">
        <f t="shared" ref="E19:AC19" si="8">SUM(E9,E12,E17:E18)</f>
        <v>67.400000000000006</v>
      </c>
      <c r="F19" s="8">
        <f t="shared" si="8"/>
        <v>47.4</v>
      </c>
      <c r="G19" s="8">
        <f t="shared" si="8"/>
        <v>67.3</v>
      </c>
      <c r="H19" s="8">
        <f>SUM(H9,H12,H17:H18)</f>
        <v>101.80000000000001</v>
      </c>
      <c r="I19" s="43"/>
      <c r="J19" s="8">
        <f t="shared" ref="J19:N19" si="9">SUM(J9,J12,J17:J18)</f>
        <v>92.955455083020382</v>
      </c>
      <c r="K19" s="8">
        <f>SUM(K9,K12,K17:K18)</f>
        <v>92.776328636307582</v>
      </c>
      <c r="L19" s="8">
        <f>SUM(L9,L12,L17:L18)</f>
        <v>57.718025106507106</v>
      </c>
      <c r="M19" s="8">
        <f t="shared" si="9"/>
        <v>72.95246695884201</v>
      </c>
      <c r="N19" s="8">
        <f t="shared" si="9"/>
        <v>101.80000000000001</v>
      </c>
      <c r="O19" s="8">
        <f t="shared" si="0"/>
        <v>83.640455156935417</v>
      </c>
      <c r="P19" s="43"/>
      <c r="Q19" s="8">
        <f t="shared" si="8"/>
        <v>88.2</v>
      </c>
      <c r="R19" s="8">
        <f t="shared" si="8"/>
        <v>100.9</v>
      </c>
      <c r="S19" s="8" t="s">
        <v>68</v>
      </c>
      <c r="T19" s="8">
        <f>SUM(T9,T12,T17:T18)</f>
        <v>91.837986686608403</v>
      </c>
      <c r="U19" s="8">
        <f t="shared" si="8"/>
        <v>94.169771070270997</v>
      </c>
      <c r="V19" s="8">
        <f t="shared" si="8"/>
        <v>96.555844747516687</v>
      </c>
      <c r="W19" s="8">
        <f t="shared" si="8"/>
        <v>98.998639984854833</v>
      </c>
      <c r="X19" s="8"/>
      <c r="Y19" s="8">
        <f t="shared" si="8"/>
        <v>157.69999999999999</v>
      </c>
      <c r="Z19" s="8">
        <f t="shared" si="8"/>
        <v>180.39999999999998</v>
      </c>
      <c r="AA19" s="8">
        <f t="shared" si="8"/>
        <v>164.2</v>
      </c>
      <c r="AB19" s="8">
        <f t="shared" si="8"/>
        <v>139.1</v>
      </c>
      <c r="AC19" s="8">
        <f t="shared" si="8"/>
        <v>138.69999999999999</v>
      </c>
      <c r="AD19" s="38"/>
      <c r="AE19" s="24">
        <f>AVERAGE(T19:W19)</f>
        <v>95.390560622312734</v>
      </c>
      <c r="AF19" s="24">
        <f>AVERAGE(Z19:AC19)</f>
        <v>155.59999999999997</v>
      </c>
      <c r="AG19" s="25">
        <f t="shared" si="7"/>
        <v>0.61304987546473488</v>
      </c>
    </row>
    <row r="20" spans="1:33" x14ac:dyDescent="0.4">
      <c r="A20" s="36"/>
      <c r="B20" s="36"/>
      <c r="C20" s="9"/>
      <c r="D20" s="10"/>
      <c r="E20" s="10"/>
      <c r="F20" s="10"/>
      <c r="G20" s="10"/>
      <c r="H20" s="10"/>
      <c r="I20" s="59"/>
      <c r="J20" s="10"/>
      <c r="K20" s="10"/>
      <c r="L20" s="10"/>
      <c r="M20" s="10"/>
      <c r="N20" s="10"/>
      <c r="O20" s="10"/>
      <c r="P20" s="59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38"/>
      <c r="AE20" s="14"/>
      <c r="AF20" s="14"/>
      <c r="AG20" s="22"/>
    </row>
    <row r="21" spans="1:33" x14ac:dyDescent="0.4">
      <c r="A21" s="36"/>
      <c r="B21" s="36"/>
      <c r="C21" s="5" t="s">
        <v>8</v>
      </c>
      <c r="D21" s="6"/>
      <c r="E21" s="6"/>
      <c r="F21" s="6"/>
      <c r="G21" s="6"/>
      <c r="H21" s="6"/>
      <c r="I21" s="38"/>
      <c r="J21" s="6"/>
      <c r="K21" s="6"/>
      <c r="L21" s="6"/>
      <c r="M21" s="6"/>
      <c r="N21" s="6"/>
      <c r="O21" s="6"/>
      <c r="P21" s="38"/>
      <c r="Q21" s="6"/>
      <c r="R21" s="6"/>
      <c r="S21" s="6"/>
      <c r="T21" s="6"/>
      <c r="U21" s="6"/>
      <c r="V21" s="6"/>
      <c r="W21" s="6"/>
      <c r="X21" s="14"/>
      <c r="Y21" s="6"/>
      <c r="Z21" s="6"/>
      <c r="AA21" s="6"/>
      <c r="AB21" s="6"/>
      <c r="AC21" s="6"/>
      <c r="AD21" s="38"/>
      <c r="AE21" s="6"/>
      <c r="AF21" s="6"/>
      <c r="AG21" s="6"/>
    </row>
    <row r="22" spans="1:33" x14ac:dyDescent="0.4">
      <c r="A22" s="36" t="s">
        <v>46</v>
      </c>
      <c r="B22" s="36"/>
      <c r="C22" s="35" t="s">
        <v>9</v>
      </c>
      <c r="D22" s="13">
        <v>32.799999999999997</v>
      </c>
      <c r="E22" s="13">
        <v>39.799999999999997</v>
      </c>
      <c r="F22" s="13">
        <v>38.700000000000003</v>
      </c>
      <c r="G22" s="13">
        <v>44.3</v>
      </c>
      <c r="H22" s="13">
        <v>37.5</v>
      </c>
      <c r="I22" s="13"/>
      <c r="J22" s="13">
        <v>48.319158902108839</v>
      </c>
      <c r="K22" s="13">
        <v>54.784835010757284</v>
      </c>
      <c r="L22" s="13">
        <v>47.124210371768463</v>
      </c>
      <c r="M22" s="13">
        <v>48.020717478108487</v>
      </c>
      <c r="N22" s="13">
        <v>37.5</v>
      </c>
      <c r="O22" s="13">
        <f t="shared" ref="O22:O28" si="10">AVERAGE(J22:N22)</f>
        <v>47.149784352548615</v>
      </c>
      <c r="P22" s="13"/>
      <c r="Q22" s="13">
        <v>37.700000000000003</v>
      </c>
      <c r="R22" s="13">
        <v>36.200000000000003</v>
      </c>
      <c r="S22" s="13" t="s">
        <v>68</v>
      </c>
      <c r="T22" s="13">
        <v>51.770895549541549</v>
      </c>
      <c r="U22" s="13">
        <v>53.08536867908208</v>
      </c>
      <c r="V22" s="13">
        <v>54.430445760744753</v>
      </c>
      <c r="W22" s="13">
        <v>55.807497911427319</v>
      </c>
      <c r="X22" s="13"/>
      <c r="Y22" s="13">
        <v>58.2</v>
      </c>
      <c r="Z22" s="13">
        <v>59.7</v>
      </c>
      <c r="AA22" s="13">
        <v>85.2</v>
      </c>
      <c r="AB22" s="13">
        <v>90.7</v>
      </c>
      <c r="AC22" s="13">
        <v>102.5</v>
      </c>
      <c r="AD22" s="32"/>
      <c r="AE22" s="34">
        <f t="shared" ref="AE22:AE27" si="11">AVERAGE(T22:W22)</f>
        <v>53.773551975198927</v>
      </c>
      <c r="AF22" s="34">
        <f t="shared" ref="AF22:AF27" si="12">AVERAGE(Z22:AC22)</f>
        <v>84.525000000000006</v>
      </c>
      <c r="AG22" s="33">
        <f t="shared" ref="AG22:AG27" si="13">AE22/AF22</f>
        <v>0.63618517569001976</v>
      </c>
    </row>
    <row r="23" spans="1:33" x14ac:dyDescent="0.4">
      <c r="A23" s="36" t="s">
        <v>46</v>
      </c>
      <c r="B23" s="36"/>
      <c r="C23" s="35" t="s">
        <v>10</v>
      </c>
      <c r="D23" s="13">
        <v>22.5</v>
      </c>
      <c r="E23" s="13">
        <v>26.8</v>
      </c>
      <c r="F23" s="13">
        <v>34.299999999999997</v>
      </c>
      <c r="G23" s="13">
        <v>34.200000000000003</v>
      </c>
      <c r="H23" s="13">
        <v>38.9</v>
      </c>
      <c r="I23" s="13"/>
      <c r="J23" s="13">
        <v>33.145764490775882</v>
      </c>
      <c r="K23" s="13">
        <v>36.890290911766215</v>
      </c>
      <c r="L23" s="13">
        <v>41.766419011670749</v>
      </c>
      <c r="M23" s="13">
        <v>37.072427488742896</v>
      </c>
      <c r="N23" s="13">
        <v>38.9</v>
      </c>
      <c r="O23" s="13">
        <f t="shared" si="10"/>
        <v>37.554980380591147</v>
      </c>
      <c r="P23" s="13"/>
      <c r="Q23" s="13">
        <v>32</v>
      </c>
      <c r="R23" s="13">
        <v>30.5</v>
      </c>
      <c r="S23" s="13" t="s">
        <v>68</v>
      </c>
      <c r="T23" s="13">
        <v>41.235712810711348</v>
      </c>
      <c r="U23" s="13">
        <v>42.282695596922984</v>
      </c>
      <c r="V23" s="13">
        <v>43.354054545980276</v>
      </c>
      <c r="W23" s="13">
        <v>44.450881757643629</v>
      </c>
      <c r="X23" s="13"/>
      <c r="Y23" s="13">
        <v>30.7</v>
      </c>
      <c r="Z23" s="13">
        <v>28.5</v>
      </c>
      <c r="AA23" s="13">
        <v>25.2</v>
      </c>
      <c r="AB23" s="13">
        <v>25.2</v>
      </c>
      <c r="AC23" s="13">
        <v>25.2</v>
      </c>
      <c r="AD23" s="32"/>
      <c r="AE23" s="34">
        <f t="shared" si="11"/>
        <v>42.830836177814561</v>
      </c>
      <c r="AF23" s="34">
        <f t="shared" si="12"/>
        <v>26.025000000000002</v>
      </c>
      <c r="AG23" s="33">
        <f t="shared" si="13"/>
        <v>1.6457573939602135</v>
      </c>
    </row>
    <row r="24" spans="1:33" x14ac:dyDescent="0.4">
      <c r="A24" s="36" t="s">
        <v>46</v>
      </c>
      <c r="B24" s="36"/>
      <c r="C24" s="35" t="s">
        <v>11</v>
      </c>
      <c r="D24" s="13">
        <v>2.4</v>
      </c>
      <c r="E24" s="13">
        <v>0.1</v>
      </c>
      <c r="F24" s="13">
        <v>1</v>
      </c>
      <c r="G24" s="13">
        <v>0.1</v>
      </c>
      <c r="H24" s="13">
        <v>0.1</v>
      </c>
      <c r="I24" s="13"/>
      <c r="J24" s="13">
        <v>3.5355482123494277</v>
      </c>
      <c r="K24" s="13">
        <v>0.13765033922300829</v>
      </c>
      <c r="L24" s="13">
        <v>1.2176798545676604</v>
      </c>
      <c r="M24" s="13">
        <v>0.10839891078579794</v>
      </c>
      <c r="N24" s="13">
        <v>0.1</v>
      </c>
      <c r="O24" s="13">
        <f t="shared" si="10"/>
        <v>1.0198554633851789</v>
      </c>
      <c r="P24" s="13"/>
      <c r="Q24" s="13">
        <v>0.7</v>
      </c>
      <c r="R24" s="13">
        <v>0</v>
      </c>
      <c r="S24" s="13" t="s">
        <v>68</v>
      </c>
      <c r="T24" s="13">
        <v>1.1198106501560157</v>
      </c>
      <c r="U24" s="13">
        <v>1.1482428608446413</v>
      </c>
      <c r="V24" s="13">
        <v>1.177337038670583</v>
      </c>
      <c r="W24" s="13">
        <v>1.2071228410559973</v>
      </c>
      <c r="X24" s="13"/>
      <c r="Y24" s="13">
        <v>0</v>
      </c>
      <c r="Z24" s="13">
        <v>0</v>
      </c>
      <c r="AA24" s="13">
        <v>20.3</v>
      </c>
      <c r="AB24" s="13">
        <v>32.700000000000003</v>
      </c>
      <c r="AC24" s="13">
        <v>33.6</v>
      </c>
      <c r="AD24" s="32"/>
      <c r="AE24" s="34">
        <f t="shared" si="11"/>
        <v>1.1631283476818093</v>
      </c>
      <c r="AF24" s="34">
        <f t="shared" si="12"/>
        <v>21.65</v>
      </c>
      <c r="AG24" s="33">
        <f t="shared" si="13"/>
        <v>5.372417310308588E-2</v>
      </c>
    </row>
    <row r="25" spans="1:33" x14ac:dyDescent="0.4">
      <c r="A25" s="36" t="s">
        <v>46</v>
      </c>
      <c r="B25" s="36"/>
      <c r="C25" s="35" t="s">
        <v>12</v>
      </c>
      <c r="D25" s="13">
        <v>10.5</v>
      </c>
      <c r="E25" s="13">
        <v>7.3</v>
      </c>
      <c r="F25" s="13">
        <v>6.5</v>
      </c>
      <c r="G25" s="13">
        <v>8.3000000000000007</v>
      </c>
      <c r="H25" s="13">
        <v>8</v>
      </c>
      <c r="I25" s="13"/>
      <c r="J25" s="13">
        <v>15.468023429028747</v>
      </c>
      <c r="K25" s="13">
        <v>10.048474763279604</v>
      </c>
      <c r="L25" s="13">
        <v>7.9149190546897925</v>
      </c>
      <c r="M25" s="13">
        <v>8.9971095952212305</v>
      </c>
      <c r="N25" s="13">
        <v>8</v>
      </c>
      <c r="O25" s="13">
        <f t="shared" si="10"/>
        <v>10.085705368443875</v>
      </c>
      <c r="P25" s="13"/>
      <c r="Q25" s="13">
        <v>5.0999999999999996</v>
      </c>
      <c r="R25" s="13">
        <v>4.8</v>
      </c>
      <c r="S25" s="13" t="s">
        <v>68</v>
      </c>
      <c r="T25" s="13">
        <v>11.074196973393676</v>
      </c>
      <c r="U25" s="13">
        <v>11.355372993206492</v>
      </c>
      <c r="V25" s="13">
        <v>11.643095436262854</v>
      </c>
      <c r="W25" s="13">
        <v>11.937657595124893</v>
      </c>
      <c r="X25" s="13"/>
      <c r="Y25" s="13">
        <v>7.5</v>
      </c>
      <c r="Z25" s="13">
        <v>9.6</v>
      </c>
      <c r="AA25" s="13">
        <v>13.1</v>
      </c>
      <c r="AB25" s="13">
        <v>14.7</v>
      </c>
      <c r="AC25" s="13">
        <v>18.7</v>
      </c>
      <c r="AD25" s="32"/>
      <c r="AE25" s="34">
        <f t="shared" si="11"/>
        <v>11.502580749496978</v>
      </c>
      <c r="AF25" s="34">
        <f t="shared" si="12"/>
        <v>14.024999999999999</v>
      </c>
      <c r="AG25" s="33">
        <f t="shared" si="13"/>
        <v>0.82014836003543523</v>
      </c>
    </row>
    <row r="26" spans="1:33" x14ac:dyDescent="0.4">
      <c r="A26" s="36" t="s">
        <v>46</v>
      </c>
      <c r="B26" s="36"/>
      <c r="C26" s="35" t="s">
        <v>13</v>
      </c>
      <c r="D26" s="13">
        <v>5.8</v>
      </c>
      <c r="E26" s="13">
        <v>6.9</v>
      </c>
      <c r="F26" s="13">
        <v>6.7</v>
      </c>
      <c r="G26" s="13">
        <v>8.6</v>
      </c>
      <c r="H26" s="13">
        <v>12.3</v>
      </c>
      <c r="I26" s="13"/>
      <c r="J26" s="13">
        <v>8.5442415131777842</v>
      </c>
      <c r="K26" s="13">
        <v>9.4978734063875709</v>
      </c>
      <c r="L26" s="13">
        <v>8.1584550256033239</v>
      </c>
      <c r="M26" s="13">
        <v>9.3223063275786213</v>
      </c>
      <c r="N26" s="13">
        <v>12.3</v>
      </c>
      <c r="O26" s="13">
        <f t="shared" si="10"/>
        <v>9.564575254549462</v>
      </c>
      <c r="P26" s="13"/>
      <c r="Q26" s="13">
        <v>12</v>
      </c>
      <c r="R26" s="13">
        <v>11.4</v>
      </c>
      <c r="S26" s="13" t="s">
        <v>68</v>
      </c>
      <c r="T26" s="13">
        <v>10.501991329940079</v>
      </c>
      <c r="U26" s="13">
        <v>10.768638936927363</v>
      </c>
      <c r="V26" s="13">
        <v>11.041494712354403</v>
      </c>
      <c r="W26" s="13">
        <v>11.320836794306697</v>
      </c>
      <c r="X26" s="13"/>
      <c r="Y26" s="13">
        <v>16.7</v>
      </c>
      <c r="Z26" s="13">
        <v>20.6</v>
      </c>
      <c r="AA26" s="13">
        <v>22.5</v>
      </c>
      <c r="AB26" s="13">
        <v>29.8</v>
      </c>
      <c r="AC26" s="13">
        <v>30.5</v>
      </c>
      <c r="AD26" s="32"/>
      <c r="AE26" s="34">
        <f t="shared" si="11"/>
        <v>10.908240443382137</v>
      </c>
      <c r="AF26" s="34">
        <f t="shared" si="12"/>
        <v>25.85</v>
      </c>
      <c r="AG26" s="33">
        <f t="shared" si="13"/>
        <v>0.42198222218112713</v>
      </c>
    </row>
    <row r="27" spans="1:33" x14ac:dyDescent="0.4">
      <c r="A27" s="36" t="s">
        <v>46</v>
      </c>
      <c r="B27" s="36"/>
      <c r="C27" s="35" t="s">
        <v>14</v>
      </c>
      <c r="D27" s="13">
        <v>61.5</v>
      </c>
      <c r="E27" s="13">
        <v>55.6</v>
      </c>
      <c r="F27" s="13">
        <v>46.9</v>
      </c>
      <c r="G27" s="13">
        <v>68.900000000000006</v>
      </c>
      <c r="H27" s="13">
        <v>75.900000000000006</v>
      </c>
      <c r="I27" s="13"/>
      <c r="J27" s="13">
        <v>90.598422941454075</v>
      </c>
      <c r="K27" s="13">
        <v>76.533588607992598</v>
      </c>
      <c r="L27" s="13">
        <v>57.109185179223275</v>
      </c>
      <c r="M27" s="13">
        <v>74.686849531414779</v>
      </c>
      <c r="N27" s="13">
        <v>75.900000000000006</v>
      </c>
      <c r="O27" s="13">
        <f t="shared" si="10"/>
        <v>74.965609252016947</v>
      </c>
      <c r="P27" s="13"/>
      <c r="Q27" s="13">
        <v>69.8</v>
      </c>
      <c r="R27" s="13">
        <v>75.099999999999994</v>
      </c>
      <c r="S27" s="13" t="s">
        <v>68</v>
      </c>
      <c r="T27" s="13">
        <v>82.312926340757073</v>
      </c>
      <c r="U27" s="13">
        <v>84.402867585548478</v>
      </c>
      <c r="V27" s="13">
        <v>86.541467460445162</v>
      </c>
      <c r="W27" s="13">
        <v>88.730905967222526</v>
      </c>
      <c r="X27" s="13"/>
      <c r="Y27" s="13">
        <v>80</v>
      </c>
      <c r="Z27" s="13">
        <v>91</v>
      </c>
      <c r="AA27" s="13">
        <v>91</v>
      </c>
      <c r="AB27" s="13">
        <v>153</v>
      </c>
      <c r="AC27" s="13">
        <v>152.1</v>
      </c>
      <c r="AD27" s="32"/>
      <c r="AE27" s="34">
        <f t="shared" si="11"/>
        <v>85.497041838493317</v>
      </c>
      <c r="AF27" s="34">
        <f t="shared" si="12"/>
        <v>121.77500000000001</v>
      </c>
      <c r="AG27" s="33">
        <f t="shared" si="13"/>
        <v>0.7020902635064119</v>
      </c>
    </row>
    <row r="28" spans="1:33" x14ac:dyDescent="0.4">
      <c r="A28" s="36"/>
      <c r="B28" s="36"/>
      <c r="C28" s="7" t="s">
        <v>15</v>
      </c>
      <c r="D28" s="8">
        <f t="shared" ref="D28:AC28" si="14">SUM(D22:D27)</f>
        <v>135.5</v>
      </c>
      <c r="E28" s="8">
        <f t="shared" si="14"/>
        <v>136.5</v>
      </c>
      <c r="F28" s="8">
        <f t="shared" si="14"/>
        <v>134.1</v>
      </c>
      <c r="G28" s="8">
        <f t="shared" si="14"/>
        <v>164.39999999999998</v>
      </c>
      <c r="H28" s="8">
        <f t="shared" si="14"/>
        <v>172.7</v>
      </c>
      <c r="I28" s="43"/>
      <c r="J28" s="8">
        <f t="shared" si="14"/>
        <v>199.61115948889474</v>
      </c>
      <c r="K28" s="8">
        <f t="shared" si="14"/>
        <v>187.89271303940629</v>
      </c>
      <c r="L28" s="8">
        <f t="shared" si="14"/>
        <v>163.29086849752326</v>
      </c>
      <c r="M28" s="8">
        <f t="shared" si="14"/>
        <v>178.20780933185182</v>
      </c>
      <c r="N28" s="8">
        <f t="shared" si="14"/>
        <v>172.7</v>
      </c>
      <c r="O28" s="8">
        <f t="shared" si="10"/>
        <v>180.34051007153525</v>
      </c>
      <c r="P28" s="43"/>
      <c r="Q28" s="8">
        <f t="shared" si="14"/>
        <v>157.30000000000001</v>
      </c>
      <c r="R28" s="8">
        <f t="shared" si="14"/>
        <v>158</v>
      </c>
      <c r="S28" s="8" t="s">
        <v>68</v>
      </c>
      <c r="T28" s="8">
        <f t="shared" si="14"/>
        <v>198.01553365449973</v>
      </c>
      <c r="U28" s="8">
        <f t="shared" si="14"/>
        <v>203.04318665253203</v>
      </c>
      <c r="V28" s="8">
        <f t="shared" si="14"/>
        <v>208.18789495445805</v>
      </c>
      <c r="W28" s="8">
        <f t="shared" si="14"/>
        <v>213.45490286678105</v>
      </c>
      <c r="X28" s="8"/>
      <c r="Y28" s="8">
        <f t="shared" si="14"/>
        <v>193.10000000000002</v>
      </c>
      <c r="Z28" s="8">
        <f t="shared" si="14"/>
        <v>209.4</v>
      </c>
      <c r="AA28" s="8">
        <f t="shared" si="14"/>
        <v>257.3</v>
      </c>
      <c r="AB28" s="8">
        <f t="shared" si="14"/>
        <v>346.1</v>
      </c>
      <c r="AC28" s="8">
        <f t="shared" si="14"/>
        <v>362.6</v>
      </c>
      <c r="AD28" s="38"/>
      <c r="AE28" s="24">
        <f>AVERAGE(T28:W28)</f>
        <v>205.67537953206769</v>
      </c>
      <c r="AF28" s="24">
        <f>AVERAGE(Z28:AC28)</f>
        <v>293.85000000000002</v>
      </c>
      <c r="AG28" s="25">
        <f>AE28/AF28</f>
        <v>0.69993322964800975</v>
      </c>
    </row>
    <row r="29" spans="1:33" x14ac:dyDescent="0.4">
      <c r="A29" s="36"/>
      <c r="B29" s="36"/>
      <c r="C29" s="9"/>
      <c r="D29" s="10"/>
      <c r="E29" s="10"/>
      <c r="F29" s="10"/>
      <c r="G29" s="10"/>
      <c r="H29" s="10"/>
      <c r="I29" s="59"/>
      <c r="J29" s="10"/>
      <c r="K29" s="10"/>
      <c r="L29" s="10"/>
      <c r="M29" s="10"/>
      <c r="N29" s="10"/>
      <c r="O29" s="10"/>
      <c r="P29" s="59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0"/>
      <c r="AB29" s="10"/>
      <c r="AC29" s="10"/>
      <c r="AD29" s="38"/>
      <c r="AE29" s="14"/>
      <c r="AF29" s="14"/>
      <c r="AG29" s="22"/>
    </row>
    <row r="30" spans="1:33" x14ac:dyDescent="0.4">
      <c r="A30" s="36"/>
      <c r="B30" s="36"/>
      <c r="C30" s="5" t="s">
        <v>16</v>
      </c>
      <c r="D30" s="6"/>
      <c r="E30" s="6"/>
      <c r="F30" s="6"/>
      <c r="G30" s="6"/>
      <c r="H30" s="6"/>
      <c r="I30" s="38"/>
      <c r="J30" s="6"/>
      <c r="K30" s="6"/>
      <c r="L30" s="6"/>
      <c r="M30" s="6"/>
      <c r="N30" s="6"/>
      <c r="O30" s="6"/>
      <c r="P30" s="38"/>
      <c r="Q30" s="6"/>
      <c r="R30" s="6"/>
      <c r="S30" s="6"/>
      <c r="T30" s="6"/>
      <c r="U30" s="6"/>
      <c r="V30" s="6"/>
      <c r="W30" s="6"/>
      <c r="X30" s="14"/>
      <c r="Y30" s="6"/>
      <c r="Z30" s="6"/>
      <c r="AA30" s="6"/>
      <c r="AB30" s="6"/>
      <c r="AC30" s="6"/>
      <c r="AD30" s="38"/>
      <c r="AE30" s="6"/>
      <c r="AF30" s="6"/>
      <c r="AG30" s="6"/>
    </row>
    <row r="31" spans="1:33" x14ac:dyDescent="0.4">
      <c r="A31" s="36" t="s">
        <v>46</v>
      </c>
      <c r="B31" s="36"/>
      <c r="C31" s="35" t="s">
        <v>17</v>
      </c>
      <c r="D31" s="13">
        <v>3.4</v>
      </c>
      <c r="E31" s="13">
        <v>9</v>
      </c>
      <c r="F31" s="13">
        <v>8.6999999999999993</v>
      </c>
      <c r="G31" s="13">
        <v>8</v>
      </c>
      <c r="H31" s="13">
        <v>9.1999999999999993</v>
      </c>
      <c r="I31" s="13"/>
      <c r="J31" s="13">
        <v>5.0086933008283561</v>
      </c>
      <c r="K31" s="13">
        <v>12.388530530070744</v>
      </c>
      <c r="L31" s="13">
        <v>10.593814734738645</v>
      </c>
      <c r="M31" s="13">
        <v>8.6719128628638344</v>
      </c>
      <c r="N31" s="13">
        <v>9.1999999999999993</v>
      </c>
      <c r="O31" s="13">
        <f t="shared" ref="O31:O37" si="15">AVERAGE(J31:N31)</f>
        <v>9.1725902857003145</v>
      </c>
      <c r="P31" s="13"/>
      <c r="Q31" s="13">
        <v>8.3000000000000007</v>
      </c>
      <c r="R31" s="13">
        <v>8.6999999999999993</v>
      </c>
      <c r="S31" s="13" t="s">
        <v>68</v>
      </c>
      <c r="T31" s="13">
        <v>10.07158823991656</v>
      </c>
      <c r="U31" s="13">
        <v>10.327307828551026</v>
      </c>
      <c r="V31" s="13">
        <v>10.588981156270291</v>
      </c>
      <c r="W31" s="13">
        <v>10.856874962227238</v>
      </c>
      <c r="X31" s="13"/>
      <c r="Y31" s="13">
        <v>8.6999999999999993</v>
      </c>
      <c r="Z31" s="13">
        <v>9.1999999999999993</v>
      </c>
      <c r="AA31" s="13">
        <v>15.2</v>
      </c>
      <c r="AB31" s="13">
        <v>21.6</v>
      </c>
      <c r="AC31" s="13">
        <v>18.100000000000001</v>
      </c>
      <c r="AD31" s="32"/>
      <c r="AE31" s="34">
        <f t="shared" ref="AE31:AE36" si="16">AVERAGE(T31:W31)</f>
        <v>10.461188046741279</v>
      </c>
      <c r="AF31" s="34">
        <f t="shared" ref="AF31:AF36" si="17">AVERAGE(Z31:AC31)</f>
        <v>16.024999999999999</v>
      </c>
      <c r="AG31" s="33">
        <f t="shared" ref="AG31:AG36" si="18">AE31/AF31</f>
        <v>0.65280424628650735</v>
      </c>
    </row>
    <row r="32" spans="1:33" x14ac:dyDescent="0.4">
      <c r="A32" s="36"/>
      <c r="B32" s="36" t="s">
        <v>48</v>
      </c>
      <c r="C32" s="9" t="s">
        <v>18</v>
      </c>
      <c r="D32" s="31">
        <v>11.2</v>
      </c>
      <c r="E32" s="31">
        <v>7</v>
      </c>
      <c r="F32" s="31">
        <v>8.9</v>
      </c>
      <c r="G32" s="31">
        <v>6.5</v>
      </c>
      <c r="H32" s="31">
        <v>5.7</v>
      </c>
      <c r="I32" s="31"/>
      <c r="J32" s="31">
        <v>16.499224990963995</v>
      </c>
      <c r="K32" s="31">
        <v>9.6355237456105787</v>
      </c>
      <c r="L32" s="31">
        <v>10.837350705652179</v>
      </c>
      <c r="M32" s="31">
        <v>7.0459292010768655</v>
      </c>
      <c r="N32" s="31">
        <v>5.7</v>
      </c>
      <c r="O32" s="31">
        <f t="shared" si="15"/>
        <v>9.9436057286607245</v>
      </c>
      <c r="P32" s="31"/>
      <c r="Q32" s="31">
        <v>19.3</v>
      </c>
      <c r="R32" s="31">
        <v>6.4</v>
      </c>
      <c r="S32" s="31" t="s">
        <v>68</v>
      </c>
      <c r="T32" s="31">
        <v>10.918170265957773</v>
      </c>
      <c r="U32" s="31">
        <v>11.195384737254997</v>
      </c>
      <c r="V32" s="31">
        <v>11.479053397851706</v>
      </c>
      <c r="W32" s="31">
        <v>11.769465408048982</v>
      </c>
      <c r="X32" s="31"/>
      <c r="Y32" s="31">
        <v>5.2</v>
      </c>
      <c r="Z32" s="31">
        <v>35</v>
      </c>
      <c r="AA32" s="31">
        <v>63.8</v>
      </c>
      <c r="AB32" s="31">
        <v>41.9</v>
      </c>
      <c r="AC32" s="31">
        <v>51.1</v>
      </c>
      <c r="AD32" s="14"/>
      <c r="AE32" s="23">
        <f t="shared" si="16"/>
        <v>11.340518452278364</v>
      </c>
      <c r="AF32" s="23">
        <f t="shared" si="17"/>
        <v>47.949999999999996</v>
      </c>
      <c r="AG32" s="22">
        <f t="shared" si="18"/>
        <v>0.23650716271696276</v>
      </c>
    </row>
    <row r="33" spans="1:33" x14ac:dyDescent="0.4">
      <c r="A33" s="36"/>
      <c r="B33" s="36" t="s">
        <v>48</v>
      </c>
      <c r="C33" s="9" t="s">
        <v>19</v>
      </c>
      <c r="D33" s="31">
        <v>0.7</v>
      </c>
      <c r="E33" s="31">
        <v>5.3</v>
      </c>
      <c r="F33" s="31">
        <v>0.1</v>
      </c>
      <c r="G33" s="31">
        <v>0.3</v>
      </c>
      <c r="H33" s="31">
        <v>0.8</v>
      </c>
      <c r="I33" s="31"/>
      <c r="J33" s="31">
        <v>1.0312015619352497</v>
      </c>
      <c r="K33" s="31">
        <v>7.2954679788194383</v>
      </c>
      <c r="L33" s="31">
        <v>0.12176798545676605</v>
      </c>
      <c r="M33" s="31">
        <v>0.32519673235739377</v>
      </c>
      <c r="N33" s="31">
        <v>0.8</v>
      </c>
      <c r="O33" s="31">
        <f t="shared" si="15"/>
        <v>1.9147268517137697</v>
      </c>
      <c r="P33" s="31"/>
      <c r="Q33" s="31">
        <v>4.0999999999999996</v>
      </c>
      <c r="R33" s="31">
        <v>28.5</v>
      </c>
      <c r="S33" s="31" t="s">
        <v>68</v>
      </c>
      <c r="T33" s="31">
        <v>2.1023876398836157</v>
      </c>
      <c r="U33" s="31">
        <v>2.1557676718720642</v>
      </c>
      <c r="V33" s="31">
        <v>2.2103905135509798</v>
      </c>
      <c r="W33" s="31">
        <v>2.2663118452246755</v>
      </c>
      <c r="X33" s="31"/>
      <c r="Y33" s="31">
        <v>24.2</v>
      </c>
      <c r="Z33" s="31">
        <v>25.7</v>
      </c>
      <c r="AA33" s="31">
        <v>58.8</v>
      </c>
      <c r="AB33" s="31">
        <v>61.9</v>
      </c>
      <c r="AC33" s="31">
        <v>110.8</v>
      </c>
      <c r="AD33" s="14"/>
      <c r="AE33" s="23">
        <f t="shared" si="16"/>
        <v>2.1837144176328338</v>
      </c>
      <c r="AF33" s="23">
        <f t="shared" si="17"/>
        <v>64.3</v>
      </c>
      <c r="AG33" s="22">
        <f t="shared" si="18"/>
        <v>3.3961343975627278E-2</v>
      </c>
    </row>
    <row r="34" spans="1:33" ht="27.35" x14ac:dyDescent="0.4">
      <c r="A34" s="36" t="s">
        <v>46</v>
      </c>
      <c r="B34" s="36"/>
      <c r="C34" s="35" t="s">
        <v>20</v>
      </c>
      <c r="D34" s="13">
        <v>5.5</v>
      </c>
      <c r="E34" s="13">
        <v>4.2</v>
      </c>
      <c r="F34" s="13">
        <v>4.4000000000000004</v>
      </c>
      <c r="G34" s="13">
        <v>3.3</v>
      </c>
      <c r="H34" s="13">
        <v>5</v>
      </c>
      <c r="I34" s="13"/>
      <c r="J34" s="13">
        <v>8.1022979866341061</v>
      </c>
      <c r="K34" s="13">
        <v>5.781314247366347</v>
      </c>
      <c r="L34" s="13">
        <v>5.357791360097707</v>
      </c>
      <c r="M34" s="13">
        <v>3.5771640559313318</v>
      </c>
      <c r="N34" s="13">
        <v>5</v>
      </c>
      <c r="O34" s="13">
        <f t="shared" si="15"/>
        <v>5.5637135300058977</v>
      </c>
      <c r="P34" s="13"/>
      <c r="Q34" s="13">
        <v>3.9</v>
      </c>
      <c r="R34" s="13">
        <v>1.8</v>
      </c>
      <c r="S34" s="13" t="s">
        <v>68</v>
      </c>
      <c r="T34" s="13">
        <v>6.1090084712961552</v>
      </c>
      <c r="U34" s="13">
        <v>6.2641173871921536</v>
      </c>
      <c r="V34" s="13">
        <v>6.4228375947373415</v>
      </c>
      <c r="W34" s="13">
        <v>6.5853308868590936</v>
      </c>
      <c r="X34" s="13"/>
      <c r="Y34" s="13">
        <v>0.9</v>
      </c>
      <c r="Z34" s="13">
        <v>9.1999999999999993</v>
      </c>
      <c r="AA34" s="13">
        <v>11</v>
      </c>
      <c r="AB34" s="13">
        <v>5.2</v>
      </c>
      <c r="AC34" s="13">
        <v>3</v>
      </c>
      <c r="AD34" s="32"/>
      <c r="AE34" s="34">
        <f t="shared" si="16"/>
        <v>6.3453235850211858</v>
      </c>
      <c r="AF34" s="34">
        <f t="shared" si="17"/>
        <v>7.1</v>
      </c>
      <c r="AG34" s="33">
        <f t="shared" si="18"/>
        <v>0.89370754718608258</v>
      </c>
    </row>
    <row r="35" spans="1:33" x14ac:dyDescent="0.4">
      <c r="A35" s="36" t="s">
        <v>46</v>
      </c>
      <c r="B35" s="36"/>
      <c r="C35" s="35" t="s">
        <v>21</v>
      </c>
      <c r="D35" s="13">
        <v>5.6</v>
      </c>
      <c r="E35" s="13">
        <v>2.6</v>
      </c>
      <c r="F35" s="13">
        <v>1.9</v>
      </c>
      <c r="G35" s="13">
        <v>0.7</v>
      </c>
      <c r="H35" s="13">
        <v>1.3</v>
      </c>
      <c r="I35" s="13"/>
      <c r="J35" s="13">
        <v>8.2496124954819976</v>
      </c>
      <c r="K35" s="13">
        <v>3.5789088197982153</v>
      </c>
      <c r="L35" s="13">
        <v>2.313591723678555</v>
      </c>
      <c r="M35" s="13">
        <v>0.75879237550058543</v>
      </c>
      <c r="N35" s="13">
        <v>1.3</v>
      </c>
      <c r="O35" s="13">
        <f t="shared" si="15"/>
        <v>3.2401810828918705</v>
      </c>
      <c r="P35" s="13"/>
      <c r="Q35" s="13">
        <v>0.2</v>
      </c>
      <c r="R35" s="13">
        <v>0</v>
      </c>
      <c r="S35" s="13" t="s">
        <v>68</v>
      </c>
      <c r="T35" s="13">
        <v>3.5577485392025578</v>
      </c>
      <c r="U35" s="13">
        <v>3.648080468113633</v>
      </c>
      <c r="V35" s="13">
        <v>3.7405155317068592</v>
      </c>
      <c r="W35" s="13">
        <v>3.8351479545284501</v>
      </c>
      <c r="X35" s="13"/>
      <c r="Y35" s="13">
        <v>0</v>
      </c>
      <c r="Z35" s="13">
        <v>0.2</v>
      </c>
      <c r="AA35" s="13">
        <v>0.9</v>
      </c>
      <c r="AB35" s="13">
        <v>1.1000000000000001</v>
      </c>
      <c r="AC35" s="13">
        <v>1.1000000000000001</v>
      </c>
      <c r="AD35" s="32"/>
      <c r="AE35" s="34">
        <f t="shared" si="16"/>
        <v>3.695373123387875</v>
      </c>
      <c r="AF35" s="34">
        <f t="shared" si="17"/>
        <v>0.82500000000000007</v>
      </c>
      <c r="AG35" s="33">
        <f t="shared" si="18"/>
        <v>4.4792401495610603</v>
      </c>
    </row>
    <row r="36" spans="1:33" x14ac:dyDescent="0.4">
      <c r="A36" s="36"/>
      <c r="B36" s="36" t="s">
        <v>48</v>
      </c>
      <c r="C36" s="9" t="s">
        <v>22</v>
      </c>
      <c r="D36" s="31">
        <v>0.4</v>
      </c>
      <c r="E36" s="31">
        <v>0.3</v>
      </c>
      <c r="F36" s="31">
        <v>0.3</v>
      </c>
      <c r="G36" s="31">
        <v>-0.2</v>
      </c>
      <c r="H36" s="31">
        <v>0.7</v>
      </c>
      <c r="I36" s="31"/>
      <c r="J36" s="31">
        <v>0.58925803539157129</v>
      </c>
      <c r="K36" s="31">
        <v>0.41295101766902481</v>
      </c>
      <c r="L36" s="31">
        <v>0.36530395637029817</v>
      </c>
      <c r="M36" s="31">
        <v>-0.21679782157159588</v>
      </c>
      <c r="N36" s="31">
        <v>0.7</v>
      </c>
      <c r="O36" s="31">
        <f t="shared" si="15"/>
        <v>0.37014303757185962</v>
      </c>
      <c r="P36" s="31"/>
      <c r="Q36" s="31">
        <v>1.6</v>
      </c>
      <c r="R36" s="31">
        <v>1.6</v>
      </c>
      <c r="S36" s="31" t="s">
        <v>68</v>
      </c>
      <c r="T36" s="31">
        <v>0.40642044920587145</v>
      </c>
      <c r="U36" s="31">
        <v>0.41673954363346716</v>
      </c>
      <c r="V36" s="31">
        <v>0.42729889026912149</v>
      </c>
      <c r="W36" s="31">
        <v>0.43810925288154245</v>
      </c>
      <c r="X36" s="31"/>
      <c r="Y36" s="31">
        <v>0.2</v>
      </c>
      <c r="Z36" s="31">
        <v>0.3</v>
      </c>
      <c r="AA36" s="31">
        <v>0.3</v>
      </c>
      <c r="AB36" s="31">
        <v>0.3</v>
      </c>
      <c r="AC36" s="31">
        <v>0.1</v>
      </c>
      <c r="AD36" s="14"/>
      <c r="AE36" s="23">
        <f t="shared" si="16"/>
        <v>0.42214203399750067</v>
      </c>
      <c r="AF36" s="23">
        <f t="shared" si="17"/>
        <v>0.24999999999999997</v>
      </c>
      <c r="AG36" s="22">
        <f t="shared" si="18"/>
        <v>1.6885681359900029</v>
      </c>
    </row>
    <row r="37" spans="1:33" x14ac:dyDescent="0.4">
      <c r="A37" s="36"/>
      <c r="B37" s="36"/>
      <c r="C37" s="7" t="s">
        <v>23</v>
      </c>
      <c r="D37" s="8">
        <f>SUM(D31:D36)</f>
        <v>26.799999999999997</v>
      </c>
      <c r="E37" s="8">
        <f t="shared" ref="E37:AC37" si="19">SUM(E31:E36)</f>
        <v>28.400000000000002</v>
      </c>
      <c r="F37" s="8">
        <f t="shared" si="19"/>
        <v>24.3</v>
      </c>
      <c r="G37" s="8">
        <f t="shared" si="19"/>
        <v>18.600000000000001</v>
      </c>
      <c r="H37" s="8">
        <f>SUM(H31:H36)</f>
        <v>22.7</v>
      </c>
      <c r="I37" s="43"/>
      <c r="J37" s="8">
        <f>SUM(J31:J36)</f>
        <v>39.480288371235275</v>
      </c>
      <c r="K37" s="8">
        <f t="shared" ref="K37:N37" si="20">SUM(K31:K36)</f>
        <v>39.092696339334346</v>
      </c>
      <c r="L37" s="8">
        <f t="shared" si="20"/>
        <v>29.589620465994152</v>
      </c>
      <c r="M37" s="8">
        <f t="shared" si="20"/>
        <v>20.162197406158416</v>
      </c>
      <c r="N37" s="8">
        <f t="shared" si="20"/>
        <v>22.7</v>
      </c>
      <c r="O37" s="8">
        <f t="shared" si="15"/>
        <v>30.204960516544435</v>
      </c>
      <c r="P37" s="43"/>
      <c r="Q37" s="8">
        <f t="shared" si="19"/>
        <v>37.400000000000006</v>
      </c>
      <c r="R37" s="8">
        <f t="shared" si="19"/>
        <v>47</v>
      </c>
      <c r="S37" s="8" t="s">
        <v>68</v>
      </c>
      <c r="T37" s="8">
        <f t="shared" si="19"/>
        <v>33.16532360546254</v>
      </c>
      <c r="U37" s="8">
        <f t="shared" si="19"/>
        <v>34.007397636617341</v>
      </c>
      <c r="V37" s="8">
        <f t="shared" si="19"/>
        <v>34.869077084386298</v>
      </c>
      <c r="W37" s="8">
        <f t="shared" si="19"/>
        <v>35.751240309769983</v>
      </c>
      <c r="X37" s="8"/>
      <c r="Y37" s="8">
        <f t="shared" si="19"/>
        <v>39.199999999999996</v>
      </c>
      <c r="Z37" s="8">
        <f>SUM(Z31:Z36)</f>
        <v>79.600000000000009</v>
      </c>
      <c r="AA37" s="8">
        <f t="shared" si="19"/>
        <v>150.00000000000003</v>
      </c>
      <c r="AB37" s="8">
        <f t="shared" si="19"/>
        <v>132</v>
      </c>
      <c r="AC37" s="8">
        <f t="shared" si="19"/>
        <v>184.2</v>
      </c>
      <c r="AD37" s="38"/>
      <c r="AE37" s="24">
        <f>AVERAGE(T37:W37)</f>
        <v>34.448259659059048</v>
      </c>
      <c r="AF37" s="24">
        <f>AVERAGE(Z37:AC37)</f>
        <v>136.44999999999999</v>
      </c>
      <c r="AG37" s="25">
        <f>AE37/AF37</f>
        <v>0.25246067906968889</v>
      </c>
    </row>
    <row r="38" spans="1:33" x14ac:dyDescent="0.4">
      <c r="A38" s="36"/>
      <c r="B38" s="36"/>
      <c r="C38" s="9"/>
      <c r="D38" s="10"/>
      <c r="E38" s="10"/>
      <c r="F38" s="10"/>
      <c r="G38" s="10"/>
      <c r="H38" s="10"/>
      <c r="I38" s="59"/>
      <c r="J38" s="10"/>
      <c r="K38" s="10"/>
      <c r="L38" s="10"/>
      <c r="M38" s="10"/>
      <c r="N38" s="10"/>
      <c r="O38" s="10"/>
      <c r="P38" s="59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38"/>
      <c r="AE38" s="14"/>
      <c r="AF38" s="14"/>
      <c r="AG38" s="22"/>
    </row>
    <row r="39" spans="1:33" x14ac:dyDescent="0.4">
      <c r="A39" s="36"/>
      <c r="B39" s="36"/>
      <c r="C39" s="5" t="s">
        <v>24</v>
      </c>
      <c r="D39" s="6"/>
      <c r="E39" s="6"/>
      <c r="F39" s="6"/>
      <c r="G39" s="6"/>
      <c r="H39" s="6"/>
      <c r="I39" s="38"/>
      <c r="J39" s="6"/>
      <c r="K39" s="6"/>
      <c r="L39" s="6"/>
      <c r="M39" s="6"/>
      <c r="N39" s="6"/>
      <c r="O39" s="6"/>
      <c r="P39" s="38"/>
      <c r="Q39" s="6"/>
      <c r="R39" s="6"/>
      <c r="S39" s="6"/>
      <c r="T39" s="6"/>
      <c r="U39" s="6"/>
      <c r="V39" s="6"/>
      <c r="W39" s="6"/>
      <c r="X39" s="14"/>
      <c r="Y39" s="6"/>
      <c r="Z39" s="6"/>
      <c r="AA39" s="6"/>
      <c r="AB39" s="6"/>
      <c r="AC39" s="6"/>
      <c r="AD39" s="38"/>
      <c r="AE39" s="6"/>
      <c r="AF39" s="6"/>
      <c r="AG39" s="6"/>
    </row>
    <row r="40" spans="1:33" x14ac:dyDescent="0.4">
      <c r="A40" s="36" t="s">
        <v>46</v>
      </c>
      <c r="B40" s="36"/>
      <c r="C40" s="35" t="s">
        <v>25</v>
      </c>
      <c r="D40" s="13">
        <v>10.1</v>
      </c>
      <c r="E40" s="13">
        <v>10.8</v>
      </c>
      <c r="F40" s="13">
        <v>27.9</v>
      </c>
      <c r="G40" s="13">
        <v>48.1</v>
      </c>
      <c r="H40" s="13">
        <v>3.1</v>
      </c>
      <c r="I40" s="13"/>
      <c r="J40" s="13">
        <v>14.878765393637176</v>
      </c>
      <c r="K40" s="13">
        <v>14.866236636084894</v>
      </c>
      <c r="L40" s="13">
        <v>33.97326794243773</v>
      </c>
      <c r="M40" s="13">
        <v>52.139876087968808</v>
      </c>
      <c r="N40" s="13">
        <v>3.1</v>
      </c>
      <c r="O40" s="13">
        <f t="shared" ref="O40:O55" si="21">AVERAGE(J40:N40)</f>
        <v>23.791629212025718</v>
      </c>
      <c r="P40" s="13"/>
      <c r="Q40" s="13">
        <v>1.1000000000000001</v>
      </c>
      <c r="R40" s="13">
        <v>1.4</v>
      </c>
      <c r="S40" s="13" t="s">
        <v>68</v>
      </c>
      <c r="T40" s="13">
        <v>26.123427027352385</v>
      </c>
      <c r="U40" s="13">
        <v>26.786705931734247</v>
      </c>
      <c r="V40" s="13">
        <v>27.465427491714866</v>
      </c>
      <c r="W40" s="13">
        <v>28.160283568461509</v>
      </c>
      <c r="X40" s="13"/>
      <c r="Y40" s="13">
        <v>2.6</v>
      </c>
      <c r="Z40" s="13">
        <v>5.6</v>
      </c>
      <c r="AA40" s="13">
        <v>7.2</v>
      </c>
      <c r="AB40" s="13">
        <v>6.5</v>
      </c>
      <c r="AC40" s="13">
        <v>7.4</v>
      </c>
      <c r="AD40" s="32"/>
      <c r="AE40" s="34">
        <f t="shared" ref="AE40:AE49" si="22">AVERAGE(T40:W40)</f>
        <v>27.133961004815752</v>
      </c>
      <c r="AF40" s="34">
        <f t="shared" ref="AF40:AF49" si="23">AVERAGE(Z40:AC40)</f>
        <v>6.6750000000000007</v>
      </c>
      <c r="AG40" s="33">
        <f t="shared" ref="AG40:AG50" si="24">AE40/AF40</f>
        <v>4.0650128846165918</v>
      </c>
    </row>
    <row r="41" spans="1:33" x14ac:dyDescent="0.4">
      <c r="A41" s="36"/>
      <c r="B41" s="36"/>
      <c r="C41" s="9" t="s">
        <v>26</v>
      </c>
      <c r="D41" s="31">
        <v>13.8</v>
      </c>
      <c r="E41" s="31">
        <v>13.8</v>
      </c>
      <c r="F41" s="31">
        <v>25.8</v>
      </c>
      <c r="G41" s="31">
        <v>21.1</v>
      </c>
      <c r="H41" s="31">
        <v>24.3</v>
      </c>
      <c r="I41" s="58"/>
      <c r="J41" s="31">
        <v>20.329402221009211</v>
      </c>
      <c r="K41" s="31">
        <v>18.995746812775142</v>
      </c>
      <c r="L41" s="31">
        <v>31.416140247845643</v>
      </c>
      <c r="M41" s="31">
        <v>22.872170175803365</v>
      </c>
      <c r="N41" s="31">
        <v>24.3</v>
      </c>
      <c r="O41" s="31">
        <f t="shared" si="21"/>
        <v>23.582691891486672</v>
      </c>
      <c r="P41" s="58"/>
      <c r="Q41" s="31">
        <v>17.3</v>
      </c>
      <c r="R41" s="31">
        <v>16.3</v>
      </c>
      <c r="S41" s="31" t="s">
        <v>68</v>
      </c>
      <c r="T41" s="31">
        <v>25.894011933591866</v>
      </c>
      <c r="U41" s="31">
        <v>26.551465944023992</v>
      </c>
      <c r="V41" s="31">
        <v>27.224226993151376</v>
      </c>
      <c r="W41" s="31">
        <v>27.912980866238822</v>
      </c>
      <c r="X41" s="31"/>
      <c r="Y41" s="31">
        <v>26</v>
      </c>
      <c r="Z41" s="31">
        <v>38.4</v>
      </c>
      <c r="AA41" s="31">
        <v>38.5</v>
      </c>
      <c r="AB41" s="31">
        <v>22.5</v>
      </c>
      <c r="AC41" s="31">
        <v>23.6</v>
      </c>
      <c r="AD41" s="38"/>
      <c r="AE41" s="23">
        <f t="shared" si="22"/>
        <v>26.895671434251515</v>
      </c>
      <c r="AF41" s="23">
        <f t="shared" si="23"/>
        <v>30.75</v>
      </c>
      <c r="AG41" s="22">
        <f t="shared" si="24"/>
        <v>0.87465598160167524</v>
      </c>
    </row>
    <row r="42" spans="1:33" x14ac:dyDescent="0.4">
      <c r="A42" s="36"/>
      <c r="B42" s="36" t="s">
        <v>48</v>
      </c>
      <c r="C42" s="83" t="s">
        <v>37</v>
      </c>
      <c r="D42" s="31">
        <v>0</v>
      </c>
      <c r="E42" s="31">
        <v>0</v>
      </c>
      <c r="F42" s="31">
        <v>0</v>
      </c>
      <c r="G42" s="31">
        <v>0</v>
      </c>
      <c r="H42" s="31">
        <v>0.2</v>
      </c>
      <c r="I42" s="31"/>
      <c r="J42" s="31">
        <v>0</v>
      </c>
      <c r="K42" s="31">
        <v>0</v>
      </c>
      <c r="L42" s="31">
        <v>0</v>
      </c>
      <c r="M42" s="31">
        <v>0</v>
      </c>
      <c r="N42" s="31">
        <v>0.2</v>
      </c>
      <c r="O42" s="31">
        <f t="shared" si="21"/>
        <v>0.04</v>
      </c>
      <c r="P42" s="31"/>
      <c r="Q42" s="31">
        <v>1.2</v>
      </c>
      <c r="R42" s="31">
        <v>2.2999999999999998</v>
      </c>
      <c r="S42" s="31" t="s">
        <v>68</v>
      </c>
      <c r="T42" s="31">
        <v>4.3920366771936808E-2</v>
      </c>
      <c r="U42" s="31">
        <v>4.5035513445535094E-2</v>
      </c>
      <c r="V42" s="31">
        <v>4.6176623293762813E-2</v>
      </c>
      <c r="W42" s="31">
        <v>4.7344859517611526E-2</v>
      </c>
      <c r="X42" s="31"/>
      <c r="Y42" s="31">
        <v>0.9</v>
      </c>
      <c r="Z42" s="31">
        <v>0.7</v>
      </c>
      <c r="AA42" s="31">
        <v>0</v>
      </c>
      <c r="AB42" s="31">
        <v>0</v>
      </c>
      <c r="AC42" s="31">
        <v>0.4</v>
      </c>
      <c r="AD42" s="14"/>
      <c r="AE42" s="23">
        <f t="shared" si="22"/>
        <v>4.5619340757211559E-2</v>
      </c>
      <c r="AF42" s="23">
        <f t="shared" si="23"/>
        <v>0.27500000000000002</v>
      </c>
      <c r="AG42" s="22">
        <f t="shared" si="24"/>
        <v>0.16588851184440565</v>
      </c>
    </row>
    <row r="43" spans="1:33" ht="27.35" x14ac:dyDescent="0.4">
      <c r="A43" s="36"/>
      <c r="B43" s="36" t="s">
        <v>48</v>
      </c>
      <c r="C43" s="65" t="s">
        <v>38</v>
      </c>
      <c r="D43" s="31">
        <v>0</v>
      </c>
      <c r="E43" s="31">
        <v>0</v>
      </c>
      <c r="F43" s="31">
        <v>0</v>
      </c>
      <c r="G43" s="31">
        <v>0</v>
      </c>
      <c r="H43" s="31">
        <v>0.1</v>
      </c>
      <c r="I43" s="31"/>
      <c r="J43" s="31">
        <v>0</v>
      </c>
      <c r="K43" s="31">
        <v>0</v>
      </c>
      <c r="L43" s="31">
        <v>0</v>
      </c>
      <c r="M43" s="31">
        <v>0</v>
      </c>
      <c r="N43" s="31">
        <v>0.1</v>
      </c>
      <c r="O43" s="31">
        <f t="shared" si="21"/>
        <v>0.02</v>
      </c>
      <c r="P43" s="31"/>
      <c r="Q43" s="31">
        <v>0</v>
      </c>
      <c r="R43" s="31">
        <v>0</v>
      </c>
      <c r="S43" s="31" t="s">
        <v>68</v>
      </c>
      <c r="T43" s="31">
        <v>2.1960183385968404E-2</v>
      </c>
      <c r="U43" s="31">
        <v>2.2517756722767547E-2</v>
      </c>
      <c r="V43" s="31">
        <v>2.3088311646881406E-2</v>
      </c>
      <c r="W43" s="31">
        <v>2.3672429758805763E-2</v>
      </c>
      <c r="X43" s="31"/>
      <c r="Y43" s="31">
        <v>0</v>
      </c>
      <c r="Z43" s="31">
        <v>0</v>
      </c>
      <c r="AA43" s="31">
        <v>0.7</v>
      </c>
      <c r="AB43" s="31">
        <v>5.3</v>
      </c>
      <c r="AC43" s="31">
        <v>7.3</v>
      </c>
      <c r="AD43" s="14"/>
      <c r="AE43" s="23">
        <f t="shared" si="22"/>
        <v>2.2809670378605779E-2</v>
      </c>
      <c r="AF43" s="23">
        <f t="shared" si="23"/>
        <v>3.3250000000000002</v>
      </c>
      <c r="AG43" s="22">
        <f t="shared" si="24"/>
        <v>6.860051241685948E-3</v>
      </c>
    </row>
    <row r="44" spans="1:33" x14ac:dyDescent="0.4">
      <c r="A44" s="36"/>
      <c r="B44" s="36" t="s">
        <v>48</v>
      </c>
      <c r="C44" s="65" t="s">
        <v>39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/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f t="shared" si="21"/>
        <v>0</v>
      </c>
      <c r="P44" s="31"/>
      <c r="Q44" s="31">
        <v>0</v>
      </c>
      <c r="R44" s="31">
        <v>0</v>
      </c>
      <c r="S44" s="31" t="s">
        <v>68</v>
      </c>
      <c r="T44" s="31">
        <v>0</v>
      </c>
      <c r="U44" s="31">
        <v>0</v>
      </c>
      <c r="V44" s="31">
        <v>0</v>
      </c>
      <c r="W44" s="31">
        <v>0</v>
      </c>
      <c r="X44" s="31"/>
      <c r="Y44" s="31">
        <v>0</v>
      </c>
      <c r="Z44" s="31">
        <v>0.1</v>
      </c>
      <c r="AA44" s="31">
        <v>2</v>
      </c>
      <c r="AB44" s="31">
        <v>3.4</v>
      </c>
      <c r="AC44" s="31">
        <v>0.8</v>
      </c>
      <c r="AD44" s="14"/>
      <c r="AE44" s="23">
        <f t="shared" si="22"/>
        <v>0</v>
      </c>
      <c r="AF44" s="23">
        <f t="shared" si="23"/>
        <v>1.575</v>
      </c>
      <c r="AG44" s="22">
        <f t="shared" si="24"/>
        <v>0</v>
      </c>
    </row>
    <row r="45" spans="1:33" x14ac:dyDescent="0.4">
      <c r="A45" s="36" t="s">
        <v>46</v>
      </c>
      <c r="B45" s="36"/>
      <c r="C45" s="66" t="s">
        <v>49</v>
      </c>
      <c r="D45" s="13">
        <f t="shared" ref="D45:AC45" si="25">D41-SUM(D42:D44)</f>
        <v>13.8</v>
      </c>
      <c r="E45" s="13">
        <f t="shared" si="25"/>
        <v>13.8</v>
      </c>
      <c r="F45" s="13">
        <f t="shared" si="25"/>
        <v>25.8</v>
      </c>
      <c r="G45" s="13">
        <f t="shared" si="25"/>
        <v>21.1</v>
      </c>
      <c r="H45" s="13">
        <f t="shared" si="25"/>
        <v>24</v>
      </c>
      <c r="I45" s="13">
        <f t="shared" si="25"/>
        <v>0</v>
      </c>
      <c r="J45" s="13">
        <v>20.329402221009211</v>
      </c>
      <c r="K45" s="13">
        <v>18.995746812775142</v>
      </c>
      <c r="L45" s="13">
        <v>31.416140247845643</v>
      </c>
      <c r="M45" s="13">
        <v>22.872170175803365</v>
      </c>
      <c r="N45" s="13">
        <v>24</v>
      </c>
      <c r="O45" s="13">
        <f t="shared" si="21"/>
        <v>23.522691891486673</v>
      </c>
      <c r="P45" s="13">
        <f t="shared" si="25"/>
        <v>0</v>
      </c>
      <c r="Q45" s="13">
        <f t="shared" si="25"/>
        <v>16.100000000000001</v>
      </c>
      <c r="R45" s="13">
        <f t="shared" si="25"/>
        <v>14</v>
      </c>
      <c r="S45" s="13" t="s">
        <v>68</v>
      </c>
      <c r="T45" s="13">
        <v>25.828131383433963</v>
      </c>
      <c r="U45" s="13">
        <v>26.483912673855688</v>
      </c>
      <c r="V45" s="13">
        <v>27.154962058210728</v>
      </c>
      <c r="W45" s="13">
        <v>27.841963576962403</v>
      </c>
      <c r="X45" s="13"/>
      <c r="Y45" s="13">
        <f t="shared" si="25"/>
        <v>25.1</v>
      </c>
      <c r="Z45" s="13">
        <f t="shared" si="25"/>
        <v>37.6</v>
      </c>
      <c r="AA45" s="13">
        <f t="shared" si="25"/>
        <v>35.799999999999997</v>
      </c>
      <c r="AB45" s="13">
        <f t="shared" si="25"/>
        <v>13.8</v>
      </c>
      <c r="AC45" s="13">
        <f t="shared" si="25"/>
        <v>15.100000000000001</v>
      </c>
      <c r="AD45" s="32"/>
      <c r="AE45" s="34">
        <f t="shared" si="22"/>
        <v>26.827242423115695</v>
      </c>
      <c r="AF45" s="34">
        <f t="shared" si="23"/>
        <v>25.575000000000003</v>
      </c>
      <c r="AG45" s="33">
        <f>AE45/AF45</f>
        <v>1.0489635356056968</v>
      </c>
    </row>
    <row r="46" spans="1:33" x14ac:dyDescent="0.4">
      <c r="A46" s="36" t="s">
        <v>46</v>
      </c>
      <c r="B46" s="36"/>
      <c r="C46" s="35" t="s">
        <v>27</v>
      </c>
      <c r="D46" s="13">
        <v>8.1</v>
      </c>
      <c r="E46" s="13">
        <v>6.6</v>
      </c>
      <c r="F46" s="13">
        <v>4</v>
      </c>
      <c r="G46" s="13">
        <v>7.5</v>
      </c>
      <c r="H46" s="13">
        <v>6.9</v>
      </c>
      <c r="I46" s="13"/>
      <c r="J46" s="13">
        <v>11.932475216679318</v>
      </c>
      <c r="K46" s="13">
        <v>9.084922388718546</v>
      </c>
      <c r="L46" s="13">
        <v>4.8707194182706415</v>
      </c>
      <c r="M46" s="13">
        <v>8.1299183089348457</v>
      </c>
      <c r="N46" s="13">
        <v>6.9</v>
      </c>
      <c r="O46" s="13">
        <f t="shared" si="21"/>
        <v>8.1836070665206702</v>
      </c>
      <c r="P46" s="13"/>
      <c r="Q46" s="13">
        <v>12.1</v>
      </c>
      <c r="R46" s="13">
        <v>12.3</v>
      </c>
      <c r="S46" s="13" t="s">
        <v>68</v>
      </c>
      <c r="T46" s="13">
        <v>8.9856755969750406</v>
      </c>
      <c r="U46" s="13">
        <v>9.2138236519316905</v>
      </c>
      <c r="V46" s="13">
        <v>9.4472835173725098</v>
      </c>
      <c r="W46" s="13">
        <v>9.6862931727938548</v>
      </c>
      <c r="X46" s="13"/>
      <c r="Y46" s="13">
        <v>24.2</v>
      </c>
      <c r="Z46" s="13">
        <v>23.3</v>
      </c>
      <c r="AA46" s="13">
        <v>18.600000000000001</v>
      </c>
      <c r="AB46" s="13">
        <v>17.3</v>
      </c>
      <c r="AC46" s="13">
        <v>14.5</v>
      </c>
      <c r="AD46" s="32"/>
      <c r="AE46" s="34">
        <f t="shared" si="22"/>
        <v>9.3332689847682744</v>
      </c>
      <c r="AF46" s="34">
        <f t="shared" si="23"/>
        <v>18.425000000000001</v>
      </c>
      <c r="AG46" s="33">
        <f t="shared" si="24"/>
        <v>0.50655462603898371</v>
      </c>
    </row>
    <row r="47" spans="1:33" x14ac:dyDescent="0.4">
      <c r="A47" s="36"/>
      <c r="B47" s="36" t="s">
        <v>48</v>
      </c>
      <c r="C47" s="9" t="s">
        <v>28</v>
      </c>
      <c r="D47" s="31">
        <v>0</v>
      </c>
      <c r="E47" s="31">
        <v>5.5</v>
      </c>
      <c r="F47" s="31">
        <v>0.7</v>
      </c>
      <c r="G47" s="31">
        <v>0</v>
      </c>
      <c r="H47" s="31">
        <v>0</v>
      </c>
      <c r="I47" s="31"/>
      <c r="J47" s="31">
        <v>0</v>
      </c>
      <c r="K47" s="31">
        <v>7.5707686572654547</v>
      </c>
      <c r="L47" s="31">
        <v>0.85237589819736226</v>
      </c>
      <c r="M47" s="31">
        <v>0</v>
      </c>
      <c r="N47" s="31">
        <v>0</v>
      </c>
      <c r="O47" s="31">
        <f t="shared" si="21"/>
        <v>1.6846289110925636</v>
      </c>
      <c r="P47" s="31"/>
      <c r="Q47" s="31">
        <v>5.7</v>
      </c>
      <c r="R47" s="31">
        <v>5</v>
      </c>
      <c r="S47" s="31" t="s">
        <v>68</v>
      </c>
      <c r="T47" s="31">
        <v>1.8497379912448477</v>
      </c>
      <c r="U47" s="31">
        <v>1.8967031994061576</v>
      </c>
      <c r="V47" s="31">
        <v>1.9447618654325791</v>
      </c>
      <c r="W47" s="31">
        <v>1.9939629783746073</v>
      </c>
      <c r="X47" s="31"/>
      <c r="Y47" s="31">
        <v>10</v>
      </c>
      <c r="Z47" s="31">
        <v>16.3</v>
      </c>
      <c r="AA47" s="31">
        <v>16.3</v>
      </c>
      <c r="AB47" s="31">
        <v>47.5</v>
      </c>
      <c r="AC47" s="31">
        <v>24.1</v>
      </c>
      <c r="AD47" s="14"/>
      <c r="AE47" s="23">
        <f t="shared" si="22"/>
        <v>1.9212915086145479</v>
      </c>
      <c r="AF47" s="23">
        <f t="shared" si="23"/>
        <v>26.049999999999997</v>
      </c>
      <c r="AG47" s="22">
        <f t="shared" si="24"/>
        <v>7.3753992653149636E-2</v>
      </c>
    </row>
    <row r="48" spans="1:33" x14ac:dyDescent="0.4">
      <c r="A48" s="36"/>
      <c r="B48" s="36"/>
      <c r="C48" s="7" t="s">
        <v>29</v>
      </c>
      <c r="D48" s="8">
        <f>SUM(D40,D41,D46:D47)</f>
        <v>32</v>
      </c>
      <c r="E48" s="8">
        <f t="shared" ref="E48:AC48" si="26">SUM(E40,E41,E46:E47)</f>
        <v>36.700000000000003</v>
      </c>
      <c r="F48" s="8">
        <f t="shared" si="26"/>
        <v>58.400000000000006</v>
      </c>
      <c r="G48" s="8">
        <f t="shared" si="26"/>
        <v>76.7</v>
      </c>
      <c r="H48" s="8">
        <f>SUM(H40,H41,H46:H47)</f>
        <v>34.300000000000004</v>
      </c>
      <c r="I48" s="43"/>
      <c r="J48" s="8">
        <f>SUM(J40,J41,J46:J47)</f>
        <v>47.140642831325707</v>
      </c>
      <c r="K48" s="8">
        <f>SUM(K40,K41,K46:K47)</f>
        <v>50.517674494844037</v>
      </c>
      <c r="L48" s="8">
        <f>SUM(L40,L41,L46:L47)</f>
        <v>71.112503506751381</v>
      </c>
      <c r="M48" s="8">
        <f>SUM(M40,M41,M46:M47)</f>
        <v>83.141964572707025</v>
      </c>
      <c r="N48" s="8">
        <f>SUM(N40,N41,N46:N47)</f>
        <v>34.300000000000004</v>
      </c>
      <c r="O48" s="8">
        <f t="shared" si="21"/>
        <v>57.242557081125632</v>
      </c>
      <c r="P48" s="43"/>
      <c r="Q48" s="8">
        <f t="shared" si="26"/>
        <v>36.200000000000003</v>
      </c>
      <c r="R48" s="8">
        <f>SUM(R40,R41,R46:R47)</f>
        <v>35</v>
      </c>
      <c r="S48" s="8" t="s">
        <v>68</v>
      </c>
      <c r="T48" s="8">
        <f t="shared" ref="T48:W48" si="27">SUM(T40,T41,T46:T47)</f>
        <v>62.85285254916414</v>
      </c>
      <c r="U48" s="8">
        <f t="shared" si="27"/>
        <v>64.448698727096087</v>
      </c>
      <c r="V48" s="8">
        <f t="shared" si="27"/>
        <v>66.081699867671333</v>
      </c>
      <c r="W48" s="8">
        <f t="shared" si="27"/>
        <v>67.753520585868799</v>
      </c>
      <c r="X48" s="8"/>
      <c r="Y48" s="8">
        <f t="shared" si="26"/>
        <v>62.8</v>
      </c>
      <c r="Z48" s="8">
        <f t="shared" si="26"/>
        <v>83.6</v>
      </c>
      <c r="AA48" s="8">
        <f t="shared" si="26"/>
        <v>80.600000000000009</v>
      </c>
      <c r="AB48" s="8">
        <f t="shared" si="26"/>
        <v>93.8</v>
      </c>
      <c r="AC48" s="8">
        <f t="shared" si="26"/>
        <v>69.599999999999994</v>
      </c>
      <c r="AD48" s="38"/>
      <c r="AE48" s="23">
        <f t="shared" si="22"/>
        <v>65.284192932450082</v>
      </c>
      <c r="AF48" s="23">
        <f t="shared" si="23"/>
        <v>81.900000000000006</v>
      </c>
      <c r="AG48" s="22">
        <f t="shared" si="24"/>
        <v>0.79712079282600823</v>
      </c>
    </row>
    <row r="49" spans="1:33" x14ac:dyDescent="0.4">
      <c r="A49" s="36" t="s">
        <v>46</v>
      </c>
      <c r="B49" s="36"/>
      <c r="C49" s="35" t="s">
        <v>30</v>
      </c>
      <c r="D49" s="13">
        <v>1.5</v>
      </c>
      <c r="E49" s="13">
        <v>1.1000000000000001</v>
      </c>
      <c r="F49" s="13">
        <v>1.4</v>
      </c>
      <c r="G49" s="13">
        <v>1.5</v>
      </c>
      <c r="H49" s="13">
        <v>1.8</v>
      </c>
      <c r="I49" s="13"/>
      <c r="J49" s="13">
        <v>2.2097176327183923</v>
      </c>
      <c r="K49" s="13">
        <v>1.5141537314530911</v>
      </c>
      <c r="L49" s="13">
        <v>1.7047517963947245</v>
      </c>
      <c r="M49" s="13">
        <v>1.625983661786969</v>
      </c>
      <c r="N49" s="13">
        <v>1.8</v>
      </c>
      <c r="O49" s="13">
        <f>AVERAGE(J49:N49)</f>
        <v>1.7709213644706352</v>
      </c>
      <c r="P49" s="13"/>
      <c r="Q49" s="13">
        <v>1.4</v>
      </c>
      <c r="R49" s="13">
        <v>1.9</v>
      </c>
      <c r="S49" s="13" t="s">
        <v>68</v>
      </c>
      <c r="T49" s="13">
        <v>1.9444878962952266</v>
      </c>
      <c r="U49" s="13">
        <v>1.9938588230150662</v>
      </c>
      <c r="V49" s="13">
        <v>2.0443792182509242</v>
      </c>
      <c r="W49" s="13">
        <v>2.0961005804399786</v>
      </c>
      <c r="X49" s="13"/>
      <c r="Y49" s="13">
        <v>2</v>
      </c>
      <c r="Z49" s="13">
        <v>1.9</v>
      </c>
      <c r="AA49" s="13">
        <v>2</v>
      </c>
      <c r="AB49" s="13">
        <v>2.1</v>
      </c>
      <c r="AC49" s="13">
        <v>2.2000000000000002</v>
      </c>
      <c r="AD49" s="32"/>
      <c r="AE49" s="34">
        <f t="shared" si="22"/>
        <v>2.0197066295002988</v>
      </c>
      <c r="AF49" s="34">
        <f t="shared" si="23"/>
        <v>2.0499999999999998</v>
      </c>
      <c r="AG49" s="33">
        <f t="shared" si="24"/>
        <v>0.98522274609770677</v>
      </c>
    </row>
    <row r="50" spans="1:33" ht="17.25" customHeight="1" x14ac:dyDescent="0.4">
      <c r="A50" s="36"/>
      <c r="B50" s="36"/>
      <c r="C50" s="7" t="s">
        <v>31</v>
      </c>
      <c r="D50" s="8">
        <f t="shared" ref="D50:AC50" si="28">D49+D48</f>
        <v>33.5</v>
      </c>
      <c r="E50" s="8">
        <f t="shared" si="28"/>
        <v>37.800000000000004</v>
      </c>
      <c r="F50" s="8">
        <f t="shared" si="28"/>
        <v>59.800000000000004</v>
      </c>
      <c r="G50" s="8">
        <f>G49+G48</f>
        <v>78.2</v>
      </c>
      <c r="H50" s="8">
        <f t="shared" si="28"/>
        <v>36.1</v>
      </c>
      <c r="I50" s="43"/>
      <c r="J50" s="8">
        <f t="shared" si="28"/>
        <v>49.350360464044101</v>
      </c>
      <c r="K50" s="8">
        <f t="shared" si="28"/>
        <v>52.031828226297129</v>
      </c>
      <c r="L50" s="8">
        <f t="shared" si="28"/>
        <v>72.817255303146112</v>
      </c>
      <c r="M50" s="8">
        <f t="shared" si="28"/>
        <v>84.767948234494</v>
      </c>
      <c r="N50" s="8">
        <f t="shared" si="28"/>
        <v>36.1</v>
      </c>
      <c r="O50" s="8">
        <f t="shared" si="21"/>
        <v>59.013478445596277</v>
      </c>
      <c r="P50" s="43"/>
      <c r="Q50" s="8">
        <f t="shared" si="28"/>
        <v>37.6</v>
      </c>
      <c r="R50" s="8">
        <f t="shared" si="28"/>
        <v>36.9</v>
      </c>
      <c r="S50" s="8" t="s">
        <v>68</v>
      </c>
      <c r="T50" s="8">
        <f t="shared" si="28"/>
        <v>64.797340445459369</v>
      </c>
      <c r="U50" s="8">
        <f t="shared" si="28"/>
        <v>66.442557550111147</v>
      </c>
      <c r="V50" s="8">
        <f t="shared" si="28"/>
        <v>68.126079085922257</v>
      </c>
      <c r="W50" s="8">
        <f t="shared" si="28"/>
        <v>69.849621166308779</v>
      </c>
      <c r="X50" s="8"/>
      <c r="Y50" s="8">
        <f t="shared" si="28"/>
        <v>64.8</v>
      </c>
      <c r="Z50" s="8">
        <f t="shared" si="28"/>
        <v>85.5</v>
      </c>
      <c r="AA50" s="8">
        <f t="shared" si="28"/>
        <v>82.600000000000009</v>
      </c>
      <c r="AB50" s="8">
        <f t="shared" si="28"/>
        <v>95.899999999999991</v>
      </c>
      <c r="AC50" s="8">
        <f t="shared" si="28"/>
        <v>71.8</v>
      </c>
      <c r="AD50" s="38"/>
      <c r="AE50" s="24">
        <f t="shared" ref="AE50" si="29">AVERAGE(T50:W50)</f>
        <v>67.303899561950388</v>
      </c>
      <c r="AF50" s="24">
        <f t="shared" ref="AF50" si="30">AVERAGE(Z50:AC50)</f>
        <v>83.95</v>
      </c>
      <c r="AG50" s="25">
        <f t="shared" si="24"/>
        <v>0.80171411032698492</v>
      </c>
    </row>
    <row r="51" spans="1:33" x14ac:dyDescent="0.4">
      <c r="A51" s="36"/>
      <c r="B51" s="36"/>
      <c r="C51" s="72" t="s">
        <v>45</v>
      </c>
      <c r="D51" s="21"/>
      <c r="E51" s="21"/>
      <c r="F51" s="21"/>
      <c r="G51" s="21"/>
      <c r="H51" s="21"/>
      <c r="I51" s="43"/>
      <c r="J51" s="21"/>
      <c r="K51" s="21"/>
      <c r="L51" s="21"/>
      <c r="M51" s="21"/>
      <c r="N51" s="21"/>
      <c r="O51" s="21"/>
      <c r="P51" s="43"/>
      <c r="Q51" s="21"/>
      <c r="R51" s="21"/>
      <c r="S51" s="21"/>
      <c r="T51" s="21"/>
      <c r="U51" s="21"/>
      <c r="V51" s="21"/>
      <c r="W51" s="21"/>
      <c r="X51" s="8"/>
      <c r="Y51" s="21"/>
      <c r="Z51" s="21"/>
      <c r="AA51" s="21"/>
      <c r="AB51" s="21"/>
      <c r="AC51" s="21"/>
      <c r="AD51" s="38"/>
      <c r="AE51" s="26"/>
      <c r="AF51" s="26"/>
      <c r="AG51" s="27"/>
    </row>
    <row r="52" spans="1:33" x14ac:dyDescent="0.4">
      <c r="A52" s="36"/>
      <c r="B52" s="36"/>
      <c r="C52" s="42" t="s">
        <v>32</v>
      </c>
      <c r="D52" s="43">
        <f t="shared" ref="D52:AC52" si="31">SUM(D50,D37,D28,D19)</f>
        <v>258.89999999999998</v>
      </c>
      <c r="E52" s="43">
        <f t="shared" si="31"/>
        <v>270.10000000000002</v>
      </c>
      <c r="F52" s="43">
        <f t="shared" si="31"/>
        <v>265.59999999999997</v>
      </c>
      <c r="G52" s="43">
        <f t="shared" si="31"/>
        <v>328.5</v>
      </c>
      <c r="H52" s="43">
        <f t="shared" si="31"/>
        <v>333.3</v>
      </c>
      <c r="I52" s="43"/>
      <c r="J52" s="43">
        <f t="shared" si="31"/>
        <v>381.39726340719449</v>
      </c>
      <c r="K52" s="43">
        <f t="shared" si="31"/>
        <v>371.79356624134533</v>
      </c>
      <c r="L52" s="43">
        <f t="shared" si="31"/>
        <v>323.41576937317069</v>
      </c>
      <c r="M52" s="43">
        <f t="shared" si="31"/>
        <v>356.09042193134627</v>
      </c>
      <c r="N52" s="43">
        <f t="shared" si="31"/>
        <v>333.3</v>
      </c>
      <c r="O52" s="8">
        <f t="shared" si="21"/>
        <v>353.19940419061135</v>
      </c>
      <c r="P52" s="43"/>
      <c r="Q52" s="43">
        <f t="shared" si="31"/>
        <v>320.5</v>
      </c>
      <c r="R52" s="43">
        <f t="shared" si="31"/>
        <v>342.8</v>
      </c>
      <c r="S52" s="43" t="s">
        <v>68</v>
      </c>
      <c r="T52" s="43">
        <f t="shared" si="31"/>
        <v>387.81618439203004</v>
      </c>
      <c r="U52" s="43">
        <f t="shared" si="31"/>
        <v>397.66291290953149</v>
      </c>
      <c r="V52" s="43">
        <f t="shared" si="31"/>
        <v>407.73889587228331</v>
      </c>
      <c r="W52" s="43">
        <f t="shared" si="31"/>
        <v>418.05440432771462</v>
      </c>
      <c r="X52" s="8"/>
      <c r="Y52" s="43">
        <f t="shared" si="31"/>
        <v>454.8</v>
      </c>
      <c r="Z52" s="43">
        <f t="shared" si="31"/>
        <v>554.9</v>
      </c>
      <c r="AA52" s="43">
        <f t="shared" si="31"/>
        <v>654.1</v>
      </c>
      <c r="AB52" s="43">
        <f t="shared" si="31"/>
        <v>713.1</v>
      </c>
      <c r="AC52" s="43">
        <f t="shared" si="31"/>
        <v>757.3</v>
      </c>
      <c r="AD52" s="38"/>
      <c r="AE52" s="36"/>
      <c r="AF52" s="36"/>
      <c r="AG52" s="36"/>
    </row>
    <row r="53" spans="1:33" x14ac:dyDescent="0.4">
      <c r="A53" s="36"/>
      <c r="B53" s="36"/>
      <c r="C53" s="56" t="s">
        <v>64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62"/>
      <c r="Y53" s="45"/>
      <c r="Z53" s="45"/>
      <c r="AA53" s="45"/>
      <c r="AB53" s="45"/>
      <c r="AC53" s="45"/>
      <c r="AE53" s="46"/>
      <c r="AF53" s="46"/>
      <c r="AG53" s="47"/>
    </row>
    <row r="54" spans="1:33" ht="14.35" x14ac:dyDescent="0.5">
      <c r="A54" s="40"/>
      <c r="B54" s="36"/>
      <c r="C54" s="76" t="s">
        <v>54</v>
      </c>
      <c r="D54" s="78">
        <f>D49+D46+D45+D40+D35+D34+D31+D27+D26+D25+D24+D23+D18+D22+D17+D16+D11</f>
        <v>238.9</v>
      </c>
      <c r="E54" s="78">
        <f>E49+E46+E45+E40+E35+E34+E31+E27+E26+E25+E24+E23+E18+E22+E17+E16+E11</f>
        <v>240.00000000000003</v>
      </c>
      <c r="F54" s="78">
        <f>F49+F46+F45+F40+F35+F34+F31+F27+F26+F25+F24+F23+F18+F22+F17+F16+F11</f>
        <v>252.9</v>
      </c>
      <c r="G54" s="78">
        <f>G49+G46+G45+G40+G35+G34+G31+G27+G26+G25+G24+G23+G18+G22+G17+G16+G11</f>
        <v>304.40000000000003</v>
      </c>
      <c r="H54" s="78">
        <f>H49+H46+H45+H40+H35+H34+H31+H27+H26+H25+H24+H23+H18+H22+H17+H16+H11</f>
        <v>289.89999999999998</v>
      </c>
      <c r="I54" s="77"/>
      <c r="J54" s="78">
        <f>J49+J46+J45+J40+J35+J34+J31+J27+J26+J25+J24+J23+J18+J22+J17+J16+J11</f>
        <v>351.93436163761595</v>
      </c>
      <c r="K54" s="78">
        <f>K49+K46+K45+K40+K35+K34+K31+K27+K26+K25+K24+K23+K18+K22+K17+K16+K11</f>
        <v>330.36081413521987</v>
      </c>
      <c r="L54" s="78">
        <f>L49+L46+L45+L40+L35+L34+L31+L27+L26+L25+L24+L23+L18+L22+L17+L16+L11</f>
        <v>307.95123522016132</v>
      </c>
      <c r="M54" s="78">
        <f>M49+M46+M45+M40+M35+M34+M31+M27+M26+M25+M24+M23+M18+M22+M17+M16+M11</f>
        <v>329.96628443196892</v>
      </c>
      <c r="N54" s="78">
        <f>N49+N46+N45+N40+N35+N34+N31+N27+N26+N25+N24+N23+N18+N22+N17+N16+N11</f>
        <v>289.89999999999998</v>
      </c>
      <c r="O54" s="78">
        <f t="shared" si="21"/>
        <v>322.02253908499324</v>
      </c>
      <c r="P54" s="78"/>
      <c r="Q54" s="78">
        <f t="shared" ref="Q54:AC54" si="32">Q49+Q46+Q45+Q40+Q35+Q34+Q31+Q27+Q26+Q25+Q24+Q23+Q18+Q22+Q17+Q16+Q11</f>
        <v>258.8</v>
      </c>
      <c r="R54" s="78">
        <f t="shared" si="32"/>
        <v>270.40000000000003</v>
      </c>
      <c r="S54" s="78" t="s">
        <v>68</v>
      </c>
      <c r="T54" s="78">
        <f t="shared" ref="T54:W54" si="33">T49+T46+T45+T40+T35+T34+T31+T27+T26+T25+T24+T23+T18+T22+T17+T16+T11</f>
        <v>353.5837006360814</v>
      </c>
      <c r="U54" s="78">
        <f t="shared" si="33"/>
        <v>362.56125971818909</v>
      </c>
      <c r="V54" s="78">
        <f t="shared" si="33"/>
        <v>371.74783698571861</v>
      </c>
      <c r="W54" s="78">
        <f t="shared" si="33"/>
        <v>381.1527968620893</v>
      </c>
      <c r="X54" s="78"/>
      <c r="Y54" s="78">
        <f t="shared" si="32"/>
        <v>333.79999999999995</v>
      </c>
      <c r="Z54" s="78">
        <f t="shared" si="32"/>
        <v>362.49999999999994</v>
      </c>
      <c r="AA54" s="78">
        <f t="shared" si="32"/>
        <v>409</v>
      </c>
      <c r="AB54" s="78">
        <f t="shared" si="32"/>
        <v>476.3</v>
      </c>
      <c r="AC54" s="78">
        <f t="shared" si="32"/>
        <v>486.7</v>
      </c>
      <c r="AD54" s="79"/>
      <c r="AE54" s="80">
        <f t="shared" ref="AE54:AE55" si="34">AVERAGE(T54:W54)</f>
        <v>367.26139855051963</v>
      </c>
      <c r="AF54" s="80">
        <f t="shared" ref="AF54:AF55" si="35">AVERAGE(Z54:AC54)</f>
        <v>433.625</v>
      </c>
      <c r="AG54" s="81">
        <f>AE54/AF54</f>
        <v>0.84695623764893546</v>
      </c>
    </row>
    <row r="55" spans="1:33" ht="14.35" x14ac:dyDescent="0.5">
      <c r="A55" s="36"/>
      <c r="B55" s="40"/>
      <c r="C55" s="42" t="s">
        <v>55</v>
      </c>
      <c r="D55" s="74">
        <f>D52-D54</f>
        <v>19.999999999999972</v>
      </c>
      <c r="E55" s="74">
        <f t="shared" ref="E55:H55" si="36">E52-E54</f>
        <v>30.099999999999994</v>
      </c>
      <c r="F55" s="74">
        <f t="shared" si="36"/>
        <v>12.69999999999996</v>
      </c>
      <c r="G55" s="74">
        <f t="shared" si="36"/>
        <v>24.099999999999966</v>
      </c>
      <c r="H55" s="74">
        <f t="shared" si="36"/>
        <v>43.400000000000034</v>
      </c>
      <c r="I55" s="50"/>
      <c r="J55" s="74">
        <f>J52-J54</f>
        <v>29.462901769578536</v>
      </c>
      <c r="K55" s="74">
        <f t="shared" ref="K55" si="37">K52-K54</f>
        <v>41.432752106125463</v>
      </c>
      <c r="L55" s="74">
        <f t="shared" ref="L55" si="38">L52-L54</f>
        <v>15.464534153009367</v>
      </c>
      <c r="M55" s="74">
        <f t="shared" ref="M55" si="39">M52-M54</f>
        <v>26.124137499377355</v>
      </c>
      <c r="N55" s="74">
        <f t="shared" ref="N55" si="40">N52-N54</f>
        <v>43.400000000000034</v>
      </c>
      <c r="O55" s="74">
        <f t="shared" si="21"/>
        <v>31.176865105618152</v>
      </c>
      <c r="P55" s="73"/>
      <c r="Q55" s="74">
        <f>Q52-Q54</f>
        <v>61.699999999999989</v>
      </c>
      <c r="R55" s="74">
        <f t="shared" ref="R55:W55" si="41">R52-R54</f>
        <v>72.399999999999977</v>
      </c>
      <c r="S55" s="74" t="s">
        <v>68</v>
      </c>
      <c r="T55" s="74">
        <f t="shared" si="41"/>
        <v>34.232483755948635</v>
      </c>
      <c r="U55" s="74">
        <f t="shared" si="41"/>
        <v>35.101653191342393</v>
      </c>
      <c r="V55" s="74">
        <f t="shared" si="41"/>
        <v>35.991058886564701</v>
      </c>
      <c r="W55" s="74">
        <f t="shared" si="41"/>
        <v>36.901607465625318</v>
      </c>
      <c r="X55" s="75"/>
      <c r="Y55" s="74">
        <f t="shared" ref="Y55" si="42">Y52-Y54</f>
        <v>121.00000000000006</v>
      </c>
      <c r="Z55" s="74">
        <f t="shared" ref="Z55" si="43">Z52-Z54</f>
        <v>192.40000000000003</v>
      </c>
      <c r="AA55" s="74">
        <f t="shared" ref="AA55" si="44">AA52-AA54</f>
        <v>245.10000000000002</v>
      </c>
      <c r="AB55" s="74">
        <f t="shared" ref="AB55" si="45">AB52-AB54</f>
        <v>236.8</v>
      </c>
      <c r="AC55" s="74">
        <f t="shared" ref="AC55" si="46">AC52-AC54</f>
        <v>270.59999999999997</v>
      </c>
      <c r="AE55" s="48">
        <f t="shared" si="34"/>
        <v>35.556700824870262</v>
      </c>
      <c r="AF55" s="48">
        <f t="shared" si="35"/>
        <v>236.22500000000002</v>
      </c>
      <c r="AG55" s="49">
        <f>AE55/AF55</f>
        <v>0.15052048184938199</v>
      </c>
    </row>
    <row r="56" spans="1:33" ht="14.35" x14ac:dyDescent="0.5">
      <c r="A56" s="36"/>
      <c r="B56" s="40"/>
      <c r="C56" s="44"/>
      <c r="D56" s="36"/>
      <c r="E56" s="36"/>
      <c r="F56" s="36"/>
      <c r="G56" s="36"/>
      <c r="H56" s="36"/>
      <c r="J56" s="36"/>
      <c r="K56" s="36"/>
      <c r="L56" s="36"/>
      <c r="M56" s="36"/>
      <c r="N56" s="36"/>
      <c r="O56" s="36"/>
      <c r="Q56" s="36"/>
      <c r="R56" s="36"/>
      <c r="S56" s="36"/>
      <c r="T56" s="36"/>
      <c r="U56" s="36"/>
      <c r="V56" s="36"/>
      <c r="W56" s="36"/>
      <c r="Y56" s="36"/>
      <c r="Z56" s="36"/>
      <c r="AA56" s="36"/>
      <c r="AB56" s="36"/>
      <c r="AC56" s="36"/>
      <c r="AE56" s="36"/>
      <c r="AF56" s="36"/>
      <c r="AG56" s="36"/>
    </row>
    <row r="57" spans="1:33" ht="14.35" x14ac:dyDescent="0.5">
      <c r="A57" s="36"/>
      <c r="B57" s="36"/>
      <c r="C57" s="51" t="s">
        <v>33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63"/>
      <c r="Y57" s="52"/>
      <c r="Z57" s="52"/>
      <c r="AA57" s="52"/>
      <c r="AB57" s="96"/>
      <c r="AC57" s="96"/>
      <c r="AE57" s="36"/>
      <c r="AF57" s="36"/>
      <c r="AG57" s="36"/>
    </row>
    <row r="58" spans="1:33" ht="14.45" customHeight="1" x14ac:dyDescent="0.4">
      <c r="A58" s="36"/>
      <c r="B58" s="36"/>
      <c r="C58" s="53" t="s">
        <v>34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64"/>
      <c r="Y58" s="54"/>
      <c r="Z58" s="54"/>
      <c r="AA58" s="54"/>
      <c r="AB58" s="54"/>
      <c r="AC58" s="55"/>
      <c r="AE58" s="36"/>
      <c r="AF58" s="36"/>
      <c r="AG58" s="36"/>
    </row>
    <row r="59" spans="1:33" x14ac:dyDescent="0.4">
      <c r="A59" s="36"/>
      <c r="B59" s="36"/>
      <c r="C59" s="82" t="s">
        <v>58</v>
      </c>
      <c r="D59" s="36"/>
      <c r="E59" s="36"/>
      <c r="F59" s="36"/>
      <c r="G59" s="36"/>
      <c r="H59" s="36"/>
      <c r="J59" s="36"/>
      <c r="K59" s="36"/>
      <c r="L59" s="36"/>
      <c r="M59" s="36"/>
      <c r="N59" s="36"/>
      <c r="O59" s="36"/>
      <c r="Q59" s="36"/>
      <c r="R59" s="36"/>
      <c r="S59" s="36"/>
      <c r="T59" s="36"/>
      <c r="U59" s="36"/>
      <c r="V59" s="36"/>
      <c r="W59" s="36"/>
      <c r="Y59" s="36"/>
      <c r="Z59" s="36"/>
      <c r="AA59" s="36"/>
      <c r="AB59" s="36"/>
      <c r="AC59" s="36"/>
      <c r="AE59" s="36"/>
      <c r="AF59" s="36"/>
      <c r="AG59" s="36"/>
    </row>
    <row r="60" spans="1:33" x14ac:dyDescent="0.4">
      <c r="A60" s="36"/>
      <c r="B60" s="36"/>
      <c r="C60" s="82" t="s">
        <v>63</v>
      </c>
      <c r="D60" s="36"/>
      <c r="E60" s="36"/>
      <c r="F60" s="36"/>
      <c r="G60" s="36"/>
      <c r="H60" s="36"/>
      <c r="J60" s="36"/>
      <c r="K60" s="36"/>
      <c r="L60" s="36"/>
      <c r="M60" s="36"/>
      <c r="N60" s="36"/>
      <c r="O60" s="36"/>
      <c r="Q60" s="36"/>
      <c r="R60" s="36"/>
      <c r="S60" s="36"/>
      <c r="T60" s="36"/>
      <c r="U60" s="36"/>
      <c r="V60" s="36"/>
      <c r="W60" s="36"/>
      <c r="Y60" s="36"/>
      <c r="Z60" s="36"/>
      <c r="AA60" s="36"/>
      <c r="AB60" s="36"/>
      <c r="AC60" s="36"/>
      <c r="AE60" s="36"/>
      <c r="AF60" s="36"/>
      <c r="AG60" s="36"/>
    </row>
    <row r="61" spans="1:33" ht="14.35" x14ac:dyDescent="0.5">
      <c r="C61"/>
    </row>
    <row r="62" spans="1:33" x14ac:dyDescent="0.4">
      <c r="D62" s="28"/>
      <c r="E62" s="28"/>
      <c r="F62" s="28"/>
      <c r="G62" s="28"/>
      <c r="H62" s="28"/>
      <c r="J62" s="28"/>
      <c r="K62" s="28"/>
      <c r="L62" s="28"/>
      <c r="M62" s="28"/>
      <c r="N62" s="28"/>
      <c r="O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4" spans="1:33" ht="13.75" customHeight="1" x14ac:dyDescent="0.4">
      <c r="C64" s="19"/>
      <c r="E64" s="88"/>
      <c r="F64" s="88"/>
    </row>
    <row r="65" spans="3:6" ht="14.35" x14ac:dyDescent="0.5">
      <c r="C65" s="17"/>
      <c r="E65" s="16"/>
    </row>
    <row r="66" spans="3:6" ht="14.35" x14ac:dyDescent="0.5">
      <c r="C66" s="17"/>
      <c r="D66" s="18"/>
      <c r="E66" s="16"/>
      <c r="F66" s="18"/>
    </row>
    <row r="67" spans="3:6" ht="14.35" x14ac:dyDescent="0.5">
      <c r="C67" s="17"/>
      <c r="D67" s="84"/>
      <c r="E67" s="16"/>
      <c r="F67" s="18"/>
    </row>
    <row r="68" spans="3:6" ht="14.35" x14ac:dyDescent="0.5">
      <c r="C68" s="17"/>
      <c r="D68" s="84"/>
      <c r="E68" s="16"/>
      <c r="F68" s="18"/>
    </row>
    <row r="69" spans="3:6" ht="14.35" x14ac:dyDescent="0.5">
      <c r="C69" s="17"/>
      <c r="D69" s="18"/>
      <c r="E69" s="16"/>
      <c r="F69" s="18"/>
    </row>
    <row r="70" spans="3:6" ht="14.35" x14ac:dyDescent="0.5">
      <c r="C70" s="17"/>
      <c r="D70" s="18"/>
      <c r="E70" s="16"/>
      <c r="F70" s="18"/>
    </row>
    <row r="71" spans="3:6" ht="14.35" x14ac:dyDescent="0.5">
      <c r="C71" s="17"/>
      <c r="D71" s="18"/>
      <c r="E71" s="16"/>
      <c r="F71" s="18"/>
    </row>
    <row r="72" spans="3:6" ht="14.35" x14ac:dyDescent="0.5">
      <c r="C72" s="17"/>
      <c r="D72" s="18"/>
      <c r="E72" s="16"/>
      <c r="F72" s="18"/>
    </row>
    <row r="73" spans="3:6" ht="14.35" x14ac:dyDescent="0.5">
      <c r="C73" s="17"/>
      <c r="D73" s="18"/>
      <c r="E73" s="16"/>
      <c r="F73" s="18"/>
    </row>
    <row r="74" spans="3:6" ht="14.35" x14ac:dyDescent="0.5">
      <c r="C74" s="17"/>
      <c r="D74" s="18"/>
      <c r="E74" s="16"/>
      <c r="F74" s="18"/>
    </row>
    <row r="75" spans="3:6" ht="14.35" x14ac:dyDescent="0.5">
      <c r="C75" s="17"/>
      <c r="D75" s="18"/>
      <c r="E75" s="16"/>
      <c r="F75" s="18"/>
    </row>
    <row r="76" spans="3:6" ht="14.35" x14ac:dyDescent="0.5">
      <c r="C76" s="17"/>
      <c r="D76" s="18"/>
      <c r="E76" s="16"/>
      <c r="F76" s="18"/>
    </row>
    <row r="78" spans="3:6" x14ac:dyDescent="0.4">
      <c r="C78" s="20"/>
    </row>
  </sheetData>
  <mergeCells count="10">
    <mergeCell ref="A3:AG3"/>
    <mergeCell ref="AE4:AG4"/>
    <mergeCell ref="E64:F64"/>
    <mergeCell ref="A4:B4"/>
    <mergeCell ref="D5:H5"/>
    <mergeCell ref="Q5:R5"/>
    <mergeCell ref="Y5:AC5"/>
    <mergeCell ref="AB57:AC57"/>
    <mergeCell ref="S5:W5"/>
    <mergeCell ref="J5:O5"/>
  </mergeCells>
  <pageMargins left="0.7" right="0.7" top="0.75" bottom="0.75" header="0.3" footer="0.3"/>
  <pageSetup scale="47" orientation="landscape" r:id="rId1"/>
  <ignoredErrors>
    <ignoredError sqref="AF13 AF15 AF20:AF21 AF29:AF30 AF38:AF39 AF51:AF5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c4c99b-0bc1-4dd5-829e-ad5714449cd6" xsi:nil="true"/>
    <lcf76f155ced4ddcb4097134ff3c332f xmlns="83abfa7a-daeb-4e82-8a7e-c5824009c7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6" ma:contentTypeDescription="Create a new document." ma:contentTypeScope="" ma:versionID="a7ebd70f9836dec32b4b93b7542d5364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a6c5029327904a573e795508ed1fe5be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5F9BA-2D3D-4A1B-9F02-13EA35205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DF3557-F216-4CF3-810F-D0F48922B19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c813d627-6812-41ba-b21c-8d274ce88239"/>
    <ds:schemaRef ds:uri="http://purl.org/dc/dcmitype/"/>
    <ds:schemaRef ds:uri="http://purl.org/dc/terms/"/>
    <ds:schemaRef ds:uri="e0893123-66fa-4b19-a433-47924ff5ec26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sharepoint/v3"/>
    <ds:schemaRef ds:uri="18c4c99b-0bc1-4dd5-829e-ad5714449cd6"/>
    <ds:schemaRef ds:uri="83abfa7a-daeb-4e82-8a7e-c5824009c764"/>
  </ds:schemaRefs>
</ds:datastoreItem>
</file>

<file path=customXml/itemProps3.xml><?xml version="1.0" encoding="utf-8"?>
<ds:datastoreItem xmlns:ds="http://schemas.openxmlformats.org/officeDocument/2006/customXml" ds:itemID="{57F5D218-FA47-4BD3-8263-972CD6B74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bfa7a-daeb-4e82-8a7e-c5824009c764"/>
    <ds:schemaRef ds:uri="18c4c99b-0bc1-4dd5-829e-ad571444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Real Actuals</vt:lpstr>
      <vt:lpstr>'Real Actuals'!_Ref3555860</vt:lpstr>
      <vt:lpstr>'Real Actuals'!Print_Area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Shifat Hasan</dc:creator>
  <cp:keywords/>
  <dc:description/>
  <cp:lastModifiedBy>Narisa Jotiban</cp:lastModifiedBy>
  <cp:revision/>
  <cp:lastPrinted>2026-01-21T01:07:58Z</cp:lastPrinted>
  <dcterms:created xsi:type="dcterms:W3CDTF">2025-09-12T20:51:47Z</dcterms:created>
  <dcterms:modified xsi:type="dcterms:W3CDTF">2026-01-22T17:03:56Z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0x010100EDEC74566A107E49B2CCCE5C5481A213</vt:lpwstr>
  </property>
  <property fmtid="{D5CDD505-2E9C-101B-9397-08002B2CF9AE}" pid="3" name="MediaServiceImageTags">
    <vt:lpwstr/>
  </property>
</Properties>
</file>