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5. TESI UTILITIES\06.Hearst Power\IRM 2026\4.January IRs\"/>
    </mc:Choice>
  </mc:AlternateContent>
  <xr:revisionPtr revIDLastSave="0" documentId="13_ncr:1_{56AE9523-883E-4ACA-8DD1-8B4D07E71675}" xr6:coauthVersionLast="47" xr6:coauthVersionMax="47" xr10:uidLastSave="{00000000-0000-0000-0000-000000000000}"/>
  <bookViews>
    <workbookView xWindow="3015" yWindow="0" windowWidth="38430" windowHeight="20865" xr2:uid="{757D67B2-C2BA-46DF-A4CC-83C17FE8DC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4" i="1"/>
  <c r="H56" i="1"/>
  <c r="H59" i="1"/>
  <c r="H58" i="1"/>
  <c r="H57" i="1"/>
  <c r="D37" i="1"/>
  <c r="D24" i="1"/>
  <c r="E24" i="1" s="1"/>
  <c r="F24" i="1" s="1"/>
  <c r="G24" i="1" s="1"/>
  <c r="H24" i="1" s="1"/>
  <c r="H55" i="1"/>
  <c r="G20" i="1"/>
  <c r="H29" i="1"/>
  <c r="H54" i="1" s="1"/>
  <c r="G29" i="1"/>
  <c r="G54" i="1" s="1"/>
  <c r="F29" i="1"/>
  <c r="F54" i="1" s="1"/>
  <c r="E29" i="1"/>
  <c r="E54" i="1" s="1"/>
  <c r="D29" i="1"/>
  <c r="D54" i="1" s="1"/>
  <c r="C29" i="1"/>
  <c r="C54" i="1" s="1"/>
  <c r="D20" i="1" l="1"/>
  <c r="H42" i="1"/>
  <c r="H45" i="1" s="1"/>
  <c r="E37" i="1"/>
  <c r="D18" i="1"/>
  <c r="D12" i="1" s="1"/>
  <c r="E42" i="1"/>
  <c r="E45" i="1" s="1"/>
  <c r="G18" i="1"/>
  <c r="G12" i="1" s="1"/>
  <c r="F42" i="1"/>
  <c r="F45" i="1" s="1"/>
  <c r="H22" i="1"/>
  <c r="H18" i="1"/>
  <c r="H12" i="1" s="1"/>
  <c r="E20" i="1"/>
  <c r="F37" i="1"/>
  <c r="G15" i="1"/>
  <c r="H21" i="1"/>
  <c r="C37" i="1"/>
  <c r="H15" i="1"/>
  <c r="F20" i="1"/>
  <c r="D22" i="1"/>
  <c r="G37" i="1"/>
  <c r="H37" i="1"/>
  <c r="E18" i="1"/>
  <c r="E12" i="1" s="1"/>
  <c r="H20" i="1"/>
  <c r="F22" i="1"/>
  <c r="E22" i="1"/>
  <c r="F18" i="1"/>
  <c r="F12" i="1" s="1"/>
  <c r="G22" i="1"/>
  <c r="C42" i="1"/>
  <c r="C45" i="1" s="1"/>
  <c r="D42" i="1"/>
  <c r="D45" i="1" s="1"/>
  <c r="D47" i="1" s="1"/>
  <c r="D50" i="1" s="1"/>
  <c r="D62" i="1" s="1"/>
  <c r="D68" i="1" s="1"/>
  <c r="D15" i="1"/>
  <c r="E15" i="1"/>
  <c r="F15" i="1"/>
  <c r="G21" i="1"/>
  <c r="G42" i="1"/>
  <c r="G45" i="1" s="1"/>
  <c r="D19" i="1"/>
  <c r="D23" i="1"/>
  <c r="E19" i="1"/>
  <c r="E23" i="1"/>
  <c r="F19" i="1"/>
  <c r="F23" i="1"/>
  <c r="G19" i="1"/>
  <c r="G23" i="1"/>
  <c r="C55" i="1"/>
  <c r="H19" i="1"/>
  <c r="H23" i="1"/>
  <c r="D55" i="1"/>
  <c r="E55" i="1"/>
  <c r="D21" i="1"/>
  <c r="F55" i="1"/>
  <c r="E21" i="1"/>
  <c r="G55" i="1"/>
  <c r="F21" i="1"/>
  <c r="E47" i="1" l="1"/>
  <c r="E50" i="1" s="1"/>
  <c r="E62" i="1" s="1"/>
  <c r="E68" i="1" s="1"/>
  <c r="E72" i="1" s="1"/>
  <c r="E73" i="1" s="1"/>
  <c r="H47" i="1"/>
  <c r="H50" i="1" s="1"/>
  <c r="F47" i="1"/>
  <c r="F50" i="1" s="1"/>
  <c r="C47" i="1"/>
  <c r="C50" i="1" s="1"/>
  <c r="C14" i="1" s="1"/>
  <c r="C16" i="1" s="1"/>
  <c r="D72" i="1"/>
  <c r="D73" i="1" s="1"/>
  <c r="G47" i="1"/>
  <c r="G50" i="1" s="1"/>
  <c r="G62" i="1" s="1"/>
  <c r="D7" i="1"/>
  <c r="D13" i="1" s="1"/>
  <c r="D14" i="1"/>
  <c r="D16" i="1" s="1"/>
  <c r="E7" i="1" l="1"/>
  <c r="E13" i="1" s="1"/>
  <c r="E14" i="1"/>
  <c r="E16" i="1" s="1"/>
  <c r="F14" i="1"/>
  <c r="F16" i="1" s="1"/>
  <c r="F62" i="1"/>
  <c r="F68" i="1" s="1"/>
  <c r="F72" i="1" s="1"/>
  <c r="F73" i="1" s="1"/>
  <c r="G7" i="1"/>
  <c r="G13" i="1" s="1"/>
  <c r="G68" i="1"/>
  <c r="G72" i="1" s="1"/>
  <c r="G73" i="1" s="1"/>
  <c r="H7" i="1"/>
  <c r="H13" i="1" s="1"/>
  <c r="H62" i="1"/>
  <c r="H68" i="1" s="1"/>
  <c r="H72" i="1" s="1"/>
  <c r="H73" i="1" s="1"/>
  <c r="H14" i="1"/>
  <c r="H16" i="1" s="1"/>
  <c r="C7" i="1"/>
  <c r="C13" i="1" s="1"/>
  <c r="F7" i="1"/>
  <c r="F13" i="1" s="1"/>
  <c r="G14" i="1"/>
  <c r="G16" i="1" s="1"/>
</calcChain>
</file>

<file path=xl/sharedStrings.xml><?xml version="1.0" encoding="utf-8"?>
<sst xmlns="http://schemas.openxmlformats.org/spreadsheetml/2006/main" count="56" uniqueCount="52">
  <si>
    <t>R E V E N U E   S U F F I C I E N C Y   O R   D E F I C E N C Y  -  U T I L I T Y   I N C O M E</t>
  </si>
  <si>
    <t>Utility Income</t>
  </si>
  <si>
    <t>Average Net Fixed Assets</t>
  </si>
  <si>
    <t>Non-distribution assets (NBV)</t>
  </si>
  <si>
    <t>Utility Rate Base</t>
  </si>
  <si>
    <t xml:space="preserve">Deemed Equity Portion of Rate Base </t>
  </si>
  <si>
    <t>Income/(Equity Portion of Rate Base)</t>
  </si>
  <si>
    <t xml:space="preserve">   Indicated Rate of Return</t>
  </si>
  <si>
    <t>Approved Rate of Return</t>
  </si>
  <si>
    <t>Sufficiency / (Deficiency) in Return</t>
  </si>
  <si>
    <t>Equity</t>
  </si>
  <si>
    <t>Short Term Debt</t>
  </si>
  <si>
    <t>Long Term Debt</t>
  </si>
  <si>
    <t>Equity Return</t>
  </si>
  <si>
    <t>Short Debt Return</t>
  </si>
  <si>
    <t>Long Debt Return</t>
  </si>
  <si>
    <t>Tax Rate</t>
  </si>
  <si>
    <t>R E V E N U E   S U F F I C I E N C Y   O R   D E F I C E N C Y  -  B A L A N C E   S H E E T</t>
  </si>
  <si>
    <t xml:space="preserve"> </t>
  </si>
  <si>
    <t>WCA</t>
  </si>
  <si>
    <t>Cost of Power</t>
  </si>
  <si>
    <t>WCA Rate</t>
  </si>
  <si>
    <t>Operating Revenues</t>
  </si>
  <si>
    <t xml:space="preserve">Distribution Revenues </t>
  </si>
  <si>
    <t>Other Revenue</t>
  </si>
  <si>
    <t>Total Operating Revenues</t>
  </si>
  <si>
    <t>OM&amp;A Expenses</t>
  </si>
  <si>
    <t>Depreciation &amp; Amortization</t>
  </si>
  <si>
    <t>Property and Taxes</t>
  </si>
  <si>
    <t>Total Costs &amp; Expenses</t>
  </si>
  <si>
    <t>Deemed Interest Expenses</t>
  </si>
  <si>
    <t>Total Expenses</t>
  </si>
  <si>
    <t>Utility Income before Income Taxes / PILs</t>
  </si>
  <si>
    <t>PILs / Income Taxes</t>
  </si>
  <si>
    <t>Adjustments for FS purposes (donations, dividends)</t>
  </si>
  <si>
    <t>R E V E N U E   S U F F I C I E N C Y   O R   D E F I C E N C Y  -  R O E</t>
  </si>
  <si>
    <t>Board Aproved</t>
  </si>
  <si>
    <t>(Appendix 1) Non-rate regulated items and other adjustments</t>
  </si>
  <si>
    <t>(Appendix 2) Non-recoverable donations (Appendix 2)</t>
  </si>
  <si>
    <t>(Appendix 3) Net interest/carrying charges from DVAs (Appendix 3)</t>
  </si>
  <si>
    <t xml:space="preserve">(Appendix 4) Interest adjustment for deemed debt </t>
  </si>
  <si>
    <t>Subtotal</t>
  </si>
  <si>
    <t>Adjusted Net Regulated Income</t>
  </si>
  <si>
    <t>Add: Future/deferred taxes expense (6115)</t>
  </si>
  <si>
    <t>Add: Current income tax expense (Does not include future income tax) 6110</t>
  </si>
  <si>
    <t>Deduct: Current income tax expense for regulated ROE purposes (Appendix 6) tax) 6111</t>
  </si>
  <si>
    <t>Adjusted regulated net income</t>
  </si>
  <si>
    <t>ROE as per filing</t>
  </si>
  <si>
    <t>Achieved ROE</t>
  </si>
  <si>
    <t>Variance from Board Approved</t>
  </si>
  <si>
    <t>BOARD APPR.</t>
  </si>
  <si>
    <t>PRO FORMAS AND ROE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</si>
</sst>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_ ;\-#,##0\ "/>
    <numFmt numFmtId="166" formatCode="&quot;$&quot;#,##0"/>
  </numFmts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u/>
      <sz val="7.5"/>
      <color indexed="12"/>
      <name val="Arial"/>
      <family val="2"/>
    </font>
    <font>
      <sz val="10"/>
      <color rgb="FF000000"/>
      <name val="Aptos Narrow"/>
      <family val="2"/>
      <scheme val="minor"/>
    </font>
    <font>
      <b/>
      <sz val="10"/>
      <color theme="3"/>
      <name val="Arial"/>
      <family val="2"/>
    </font>
    <font>
      <b/>
      <sz val="10"/>
      <name val="Arial"/>
      <family val="2"/>
      <charset val="1"/>
    </font>
    <font>
      <i/>
      <sz val="10"/>
      <name val="Arial"/>
      <family val="2"/>
    </font>
    <font>
      <i/>
      <sz val="10"/>
      <color theme="7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4" tint="-0.249977111117893"/>
      <name val="Arial"/>
      <family val="2"/>
    </font>
    <font>
      <b/>
      <sz val="14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37" fontId="10" fillId="0" borderId="0" xfId="0" applyNumberFormat="1" applyFont="1"/>
    <xf numFmtId="0" fontId="6" fillId="0" borderId="1" xfId="2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0" fontId="0" fillId="2" borderId="1" xfId="0" applyNumberForma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vertical="center"/>
    </xf>
    <xf numFmtId="1" fontId="11" fillId="0" borderId="1" xfId="2" applyNumberFormat="1" applyFont="1" applyBorder="1" applyAlignment="1">
      <alignment horizontal="left" vertical="center"/>
    </xf>
    <xf numFmtId="1" fontId="11" fillId="0" borderId="0" xfId="2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/>
    <xf numFmtId="1" fontId="11" fillId="0" borderId="1" xfId="2" applyNumberFormat="1" applyFont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3">
    <cellStyle name="Hyperlink 2 2" xfId="1" xr:uid="{A0F0E211-BD9A-485E-A88E-BD9273307F53}"/>
    <cellStyle name="Normal" xfId="0" builtinId="0"/>
    <cellStyle name="Normal 76" xfId="2" xr:uid="{28E0E016-BDAA-487D-8589-241B6457C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85725</xdr:rowOff>
    </xdr:from>
    <xdr:to>
      <xdr:col>0</xdr:col>
      <xdr:colOff>561975</xdr:colOff>
      <xdr:row>6</xdr:row>
      <xdr:rowOff>85725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03DBCB-B2AD-4F8D-89D9-A98403AA53E4}"/>
            </a:ext>
          </a:extLst>
        </xdr:cNvPr>
        <xdr:cNvCxnSpPr/>
      </xdr:nvCxnSpPr>
      <xdr:spPr bwMode="auto">
        <a:xfrm flipH="1">
          <a:off x="228600" y="1609725"/>
          <a:ext cx="3333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238125</xdr:colOff>
      <xdr:row>6</xdr:row>
      <xdr:rowOff>85725</xdr:rowOff>
    </xdr:from>
    <xdr:to>
      <xdr:col>0</xdr:col>
      <xdr:colOff>257175</xdr:colOff>
      <xdr:row>49</xdr:row>
      <xdr:rowOff>57150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168D742-A819-49F3-BBB8-5F3456C90618}"/>
            </a:ext>
          </a:extLst>
        </xdr:cNvPr>
        <xdr:cNvCxnSpPr/>
      </xdr:nvCxnSpPr>
      <xdr:spPr bwMode="auto">
        <a:xfrm>
          <a:off x="238125" y="1609725"/>
          <a:ext cx="19050" cy="81629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257175</xdr:colOff>
      <xdr:row>49</xdr:row>
      <xdr:rowOff>47625</xdr:rowOff>
    </xdr:from>
    <xdr:to>
      <xdr:col>0</xdr:col>
      <xdr:colOff>514350</xdr:colOff>
      <xdr:row>49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DFF0A5F-9819-45BB-81B4-3AD92BE300AE}"/>
            </a:ext>
          </a:extLst>
        </xdr:cNvPr>
        <xdr:cNvCxnSpPr/>
      </xdr:nvCxnSpPr>
      <xdr:spPr bwMode="auto">
        <a:xfrm>
          <a:off x="257175" y="9763125"/>
          <a:ext cx="25717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8478-F85B-4F2F-8650-3ED2E102DB23}">
  <dimension ref="A1:K73"/>
  <sheetViews>
    <sheetView tabSelected="1" workbookViewId="0">
      <selection activeCell="K53" sqref="K53"/>
    </sheetView>
  </sheetViews>
  <sheetFormatPr defaultColWidth="9.140625" defaultRowHeight="15" customHeight="1" x14ac:dyDescent="0.2"/>
  <cols>
    <col min="1" max="1" width="1.5703125" style="2" bestFit="1" customWidth="1"/>
    <col min="2" max="2" width="62.85546875" style="23" bestFit="1" customWidth="1"/>
    <col min="3" max="3" width="18" style="1" customWidth="1"/>
    <col min="4" max="8" width="18" style="2" customWidth="1"/>
    <col min="9" max="9" width="11" style="2" customWidth="1"/>
    <col min="10" max="10" width="11.85546875" style="2" customWidth="1"/>
    <col min="11" max="13" width="9.140625" style="2"/>
    <col min="14" max="14" width="6.28515625" style="2" bestFit="1" customWidth="1"/>
    <col min="15" max="16384" width="9.140625" style="2"/>
  </cols>
  <sheetData>
    <row r="1" spans="1:11" ht="15" customHeight="1" x14ac:dyDescent="0.2">
      <c r="A1" s="3"/>
    </row>
    <row r="2" spans="1:11" ht="15" customHeight="1" x14ac:dyDescent="0.2">
      <c r="A2" s="3"/>
      <c r="B2" s="28" t="s">
        <v>51</v>
      </c>
    </row>
    <row r="3" spans="1:11" ht="15" customHeight="1" x14ac:dyDescent="0.2">
      <c r="A3" s="3"/>
    </row>
    <row r="4" spans="1:11" ht="15" customHeight="1" x14ac:dyDescent="0.2">
      <c r="A4" s="3"/>
    </row>
    <row r="5" spans="1:11" ht="15.75" x14ac:dyDescent="0.2">
      <c r="B5" s="24"/>
      <c r="C5" s="29" t="s">
        <v>17</v>
      </c>
      <c r="D5" s="29"/>
      <c r="E5" s="29"/>
      <c r="F5" s="29"/>
      <c r="G5" s="29"/>
      <c r="H5" s="29"/>
    </row>
    <row r="6" spans="1:11" ht="15" customHeight="1" x14ac:dyDescent="0.2">
      <c r="B6" s="20"/>
      <c r="C6" s="6" t="s">
        <v>50</v>
      </c>
      <c r="D6" s="6">
        <v>2021</v>
      </c>
      <c r="E6" s="7">
        <v>2022</v>
      </c>
      <c r="F6" s="7">
        <v>2023</v>
      </c>
      <c r="G6" s="7">
        <v>2024</v>
      </c>
      <c r="H6" s="7">
        <v>2025</v>
      </c>
    </row>
    <row r="7" spans="1:11" ht="15" customHeight="1" x14ac:dyDescent="0.2">
      <c r="B7" s="21" t="s">
        <v>1</v>
      </c>
      <c r="C7" s="8">
        <f t="shared" ref="C7:H7" si="0">C50</f>
        <v>82238.025671406649</v>
      </c>
      <c r="D7" s="8">
        <f t="shared" si="0"/>
        <v>202995.39000000007</v>
      </c>
      <c r="E7" s="8">
        <f t="shared" si="0"/>
        <v>91161.239999999758</v>
      </c>
      <c r="F7" s="8">
        <f t="shared" si="0"/>
        <v>49961.010000000009</v>
      </c>
      <c r="G7" s="8">
        <f t="shared" si="0"/>
        <v>148240.76999999955</v>
      </c>
      <c r="H7" s="8">
        <f t="shared" si="0"/>
        <v>79284.589999999851</v>
      </c>
    </row>
    <row r="8" spans="1:11" ht="15" customHeight="1" x14ac:dyDescent="0.2">
      <c r="B8" s="21"/>
      <c r="C8" s="8"/>
      <c r="D8" s="8"/>
      <c r="E8" s="8"/>
      <c r="F8" s="8"/>
      <c r="G8" s="8"/>
      <c r="H8" s="8"/>
    </row>
    <row r="9" spans="1:11" ht="15" customHeight="1" x14ac:dyDescent="0.2">
      <c r="B9" s="21" t="s">
        <v>2</v>
      </c>
      <c r="C9" s="8">
        <v>1729874.3492302783</v>
      </c>
      <c r="D9" s="8">
        <v>2960468</v>
      </c>
      <c r="E9" s="8">
        <v>3326734</v>
      </c>
      <c r="F9" s="8">
        <v>3613084.84</v>
      </c>
      <c r="G9" s="8">
        <v>3850631.69</v>
      </c>
      <c r="H9" s="8">
        <v>4136832.5854999996</v>
      </c>
      <c r="I9"/>
      <c r="J9"/>
      <c r="K9"/>
    </row>
    <row r="10" spans="1:11" ht="15" customHeight="1" x14ac:dyDescent="0.2">
      <c r="B10" s="21" t="s">
        <v>3</v>
      </c>
      <c r="C10" s="8"/>
      <c r="D10" s="8"/>
      <c r="E10" s="8"/>
      <c r="F10" s="8"/>
      <c r="G10" s="8"/>
      <c r="H10" s="8"/>
      <c r="I10"/>
      <c r="J10"/>
      <c r="K10"/>
    </row>
    <row r="11" spans="1:11" ht="15" customHeight="1" x14ac:dyDescent="0.2">
      <c r="B11" s="21" t="s">
        <v>4</v>
      </c>
      <c r="C11" s="8">
        <v>2465168.6352340099</v>
      </c>
      <c r="D11" s="8">
        <v>2418529.3729999997</v>
      </c>
      <c r="E11" s="8">
        <v>2700109.8737500003</v>
      </c>
      <c r="F11" s="8">
        <v>2812596.9772499995</v>
      </c>
      <c r="G11" s="8">
        <v>2945663.0842499998</v>
      </c>
      <c r="H11" s="8">
        <v>3163467.1464999998</v>
      </c>
      <c r="I11"/>
      <c r="J11"/>
      <c r="K11"/>
    </row>
    <row r="12" spans="1:11" ht="15" customHeight="1" x14ac:dyDescent="0.2">
      <c r="B12" s="21" t="s">
        <v>5</v>
      </c>
      <c r="C12" s="8">
        <v>986067.454093604</v>
      </c>
      <c r="D12" s="8">
        <f>D11*D18</f>
        <v>967411.74919999996</v>
      </c>
      <c r="E12" s="8">
        <f t="shared" ref="E12:H12" si="1">E11*E18</f>
        <v>1080043.9495000001</v>
      </c>
      <c r="F12" s="8">
        <f t="shared" si="1"/>
        <v>1125038.7908999999</v>
      </c>
      <c r="G12" s="8">
        <f>G11*G18</f>
        <v>1178265.2337</v>
      </c>
      <c r="H12" s="8">
        <f t="shared" si="1"/>
        <v>1265386.8585999999</v>
      </c>
      <c r="I12"/>
      <c r="J12"/>
      <c r="K12"/>
    </row>
    <row r="13" spans="1:11" ht="15" customHeight="1" x14ac:dyDescent="0.2">
      <c r="B13" s="21" t="s">
        <v>6</v>
      </c>
      <c r="C13" s="9">
        <f t="shared" ref="C13:H13" si="2">C7/C12</f>
        <v>8.3400000000000071E-2</v>
      </c>
      <c r="D13" s="9">
        <f t="shared" si="2"/>
        <v>0.20983349661389464</v>
      </c>
      <c r="E13" s="9">
        <f t="shared" si="2"/>
        <v>8.4405120775133555E-2</v>
      </c>
      <c r="F13" s="9">
        <f t="shared" si="2"/>
        <v>4.4408255434492692E-2</v>
      </c>
      <c r="G13" s="9">
        <f t="shared" si="2"/>
        <v>0.12581273363595091</v>
      </c>
      <c r="H13" s="9">
        <f t="shared" si="2"/>
        <v>6.2656403819238982E-2</v>
      </c>
      <c r="I13"/>
      <c r="J13"/>
      <c r="K13"/>
    </row>
    <row r="14" spans="1:11" ht="15" customHeight="1" x14ac:dyDescent="0.2">
      <c r="B14" s="21" t="s">
        <v>7</v>
      </c>
      <c r="C14" s="9">
        <f t="shared" ref="C14:H14" si="3">(C50+C44)/C11</f>
        <v>5.002000000000003E-2</v>
      </c>
      <c r="D14" s="9">
        <f t="shared" si="3"/>
        <v>9.5984573349235935E-2</v>
      </c>
      <c r="E14" s="9">
        <f t="shared" si="3"/>
        <v>4.7579771197079325E-2</v>
      </c>
      <c r="F14" s="9">
        <f t="shared" si="3"/>
        <v>4.746211102399777E-2</v>
      </c>
      <c r="G14" s="9">
        <f t="shared" si="3"/>
        <v>7.4933797140686889E-2</v>
      </c>
      <c r="H14" s="9">
        <f t="shared" si="3"/>
        <v>4.0935734117951858E-2</v>
      </c>
      <c r="I14"/>
      <c r="J14"/>
      <c r="K14"/>
    </row>
    <row r="15" spans="1:11" ht="15" customHeight="1" x14ac:dyDescent="0.2">
      <c r="B15" s="21" t="s">
        <v>8</v>
      </c>
      <c r="C15" s="9">
        <v>5.0020000000000009E-2</v>
      </c>
      <c r="D15" s="9">
        <f t="shared" ref="D15:H15" si="4">$C$15</f>
        <v>5.0020000000000009E-2</v>
      </c>
      <c r="E15" s="9">
        <f t="shared" si="4"/>
        <v>5.0020000000000009E-2</v>
      </c>
      <c r="F15" s="9">
        <f t="shared" si="4"/>
        <v>5.0020000000000009E-2</v>
      </c>
      <c r="G15" s="9">
        <f t="shared" si="4"/>
        <v>5.0020000000000009E-2</v>
      </c>
      <c r="H15" s="9">
        <f t="shared" si="4"/>
        <v>5.0020000000000009E-2</v>
      </c>
      <c r="I15"/>
      <c r="J15"/>
      <c r="K15"/>
    </row>
    <row r="16" spans="1:11" ht="15" customHeight="1" x14ac:dyDescent="0.2">
      <c r="B16" s="21" t="s">
        <v>9</v>
      </c>
      <c r="C16" s="9">
        <f t="shared" ref="C16:H16" si="5">C14-C15</f>
        <v>0</v>
      </c>
      <c r="D16" s="9">
        <f t="shared" si="5"/>
        <v>4.5964573349235927E-2</v>
      </c>
      <c r="E16" s="9">
        <f t="shared" si="5"/>
        <v>-2.4402288029206839E-3</v>
      </c>
      <c r="F16" s="9">
        <f t="shared" si="5"/>
        <v>-2.5578889760022386E-3</v>
      </c>
      <c r="G16" s="9">
        <f t="shared" si="5"/>
        <v>2.491379714068688E-2</v>
      </c>
      <c r="H16" s="9">
        <f t="shared" si="5"/>
        <v>-9.0842658820481509E-3</v>
      </c>
      <c r="I16"/>
      <c r="J16"/>
      <c r="K16"/>
    </row>
    <row r="17" spans="1:11" ht="15" customHeight="1" x14ac:dyDescent="0.2">
      <c r="B17" s="21"/>
      <c r="C17" s="9"/>
      <c r="D17" s="9"/>
      <c r="E17" s="9"/>
      <c r="F17" s="9"/>
      <c r="G17" s="9"/>
      <c r="H17" s="9"/>
      <c r="I17"/>
      <c r="J17"/>
      <c r="K17"/>
    </row>
    <row r="18" spans="1:11" ht="15" customHeight="1" x14ac:dyDescent="0.2">
      <c r="B18" s="21" t="s">
        <v>10</v>
      </c>
      <c r="C18" s="9">
        <v>0.4</v>
      </c>
      <c r="D18" s="9">
        <f t="shared" ref="D18:H18" si="6">$C$18</f>
        <v>0.4</v>
      </c>
      <c r="E18" s="9">
        <f t="shared" si="6"/>
        <v>0.4</v>
      </c>
      <c r="F18" s="9">
        <f t="shared" si="6"/>
        <v>0.4</v>
      </c>
      <c r="G18" s="9">
        <f t="shared" si="6"/>
        <v>0.4</v>
      </c>
      <c r="H18" s="9">
        <f t="shared" si="6"/>
        <v>0.4</v>
      </c>
      <c r="I18"/>
      <c r="J18"/>
      <c r="K18"/>
    </row>
    <row r="19" spans="1:11" ht="15" customHeight="1" x14ac:dyDescent="0.2">
      <c r="B19" s="21" t="s">
        <v>11</v>
      </c>
      <c r="C19" s="9">
        <v>0.04</v>
      </c>
      <c r="D19" s="9">
        <f t="shared" ref="D19:H19" si="7">$C$19</f>
        <v>0.04</v>
      </c>
      <c r="E19" s="9">
        <f t="shared" si="7"/>
        <v>0.04</v>
      </c>
      <c r="F19" s="9">
        <f t="shared" si="7"/>
        <v>0.04</v>
      </c>
      <c r="G19" s="9">
        <f t="shared" si="7"/>
        <v>0.04</v>
      </c>
      <c r="H19" s="9">
        <f t="shared" si="7"/>
        <v>0.04</v>
      </c>
      <c r="I19"/>
      <c r="J19"/>
      <c r="K19"/>
    </row>
    <row r="20" spans="1:11" ht="15" customHeight="1" x14ac:dyDescent="0.2">
      <c r="B20" s="21" t="s">
        <v>12</v>
      </c>
      <c r="C20" s="9">
        <v>0.56000000000000016</v>
      </c>
      <c r="D20" s="9">
        <f t="shared" ref="D20:H20" si="8">$C$20</f>
        <v>0.56000000000000016</v>
      </c>
      <c r="E20" s="9">
        <f t="shared" si="8"/>
        <v>0.56000000000000016</v>
      </c>
      <c r="F20" s="9">
        <f t="shared" si="8"/>
        <v>0.56000000000000016</v>
      </c>
      <c r="G20" s="9">
        <f t="shared" si="8"/>
        <v>0.56000000000000016</v>
      </c>
      <c r="H20" s="9">
        <f t="shared" si="8"/>
        <v>0.56000000000000016</v>
      </c>
      <c r="I20"/>
      <c r="J20"/>
      <c r="K20"/>
    </row>
    <row r="21" spans="1:11" ht="15" customHeight="1" x14ac:dyDescent="0.2">
      <c r="B21" s="21" t="s">
        <v>13</v>
      </c>
      <c r="C21" s="9">
        <v>8.3400000000000002E-2</v>
      </c>
      <c r="D21" s="9">
        <f t="shared" ref="D21:H21" si="9">$C$21</f>
        <v>8.3400000000000002E-2</v>
      </c>
      <c r="E21" s="9">
        <f t="shared" si="9"/>
        <v>8.3400000000000002E-2</v>
      </c>
      <c r="F21" s="9">
        <f t="shared" si="9"/>
        <v>8.3400000000000002E-2</v>
      </c>
      <c r="G21" s="9">
        <f t="shared" si="9"/>
        <v>8.3400000000000002E-2</v>
      </c>
      <c r="H21" s="9">
        <f t="shared" si="9"/>
        <v>8.3400000000000002E-2</v>
      </c>
      <c r="I21"/>
      <c r="J21"/>
      <c r="K21"/>
    </row>
    <row r="22" spans="1:11" ht="15" customHeight="1" x14ac:dyDescent="0.2">
      <c r="B22" s="21" t="s">
        <v>14</v>
      </c>
      <c r="C22" s="9">
        <v>1.7500000000000002E-2</v>
      </c>
      <c r="D22" s="9">
        <f t="shared" ref="D22:H22" si="10">$C$22</f>
        <v>1.7500000000000002E-2</v>
      </c>
      <c r="E22" s="9">
        <f t="shared" si="10"/>
        <v>1.7500000000000002E-2</v>
      </c>
      <c r="F22" s="9">
        <f t="shared" si="10"/>
        <v>1.7500000000000002E-2</v>
      </c>
      <c r="G22" s="9">
        <f t="shared" si="10"/>
        <v>1.7500000000000002E-2</v>
      </c>
      <c r="H22" s="9">
        <f t="shared" si="10"/>
        <v>1.7500000000000002E-2</v>
      </c>
      <c r="I22"/>
      <c r="J22"/>
      <c r="K22"/>
    </row>
    <row r="23" spans="1:11" ht="15" customHeight="1" x14ac:dyDescent="0.2">
      <c r="B23" s="21" t="s">
        <v>15</v>
      </c>
      <c r="C23" s="9">
        <v>2.8500000000000001E-2</v>
      </c>
      <c r="D23" s="9">
        <f t="shared" ref="D23:H23" si="11">$C$23</f>
        <v>2.8500000000000001E-2</v>
      </c>
      <c r="E23" s="9">
        <f t="shared" si="11"/>
        <v>2.8500000000000001E-2</v>
      </c>
      <c r="F23" s="9">
        <f t="shared" si="11"/>
        <v>2.8500000000000001E-2</v>
      </c>
      <c r="G23" s="9">
        <f t="shared" si="11"/>
        <v>2.8500000000000001E-2</v>
      </c>
      <c r="H23" s="9">
        <f t="shared" si="11"/>
        <v>2.8500000000000001E-2</v>
      </c>
      <c r="I23"/>
      <c r="J23"/>
      <c r="K23"/>
    </row>
    <row r="24" spans="1:11" ht="15" customHeight="1" x14ac:dyDescent="0.2">
      <c r="B24" s="21" t="s">
        <v>16</v>
      </c>
      <c r="C24" s="9">
        <v>0.155</v>
      </c>
      <c r="D24" s="9">
        <f>C24</f>
        <v>0.155</v>
      </c>
      <c r="E24" s="9">
        <f t="shared" ref="E24:H24" si="12">D24</f>
        <v>0.155</v>
      </c>
      <c r="F24" s="9">
        <f t="shared" si="12"/>
        <v>0.155</v>
      </c>
      <c r="G24" s="9">
        <f t="shared" si="12"/>
        <v>0.155</v>
      </c>
      <c r="H24" s="9">
        <f t="shared" si="12"/>
        <v>0.155</v>
      </c>
      <c r="I24"/>
      <c r="J24"/>
      <c r="K24"/>
    </row>
    <row r="25" spans="1:11" ht="15" customHeight="1" x14ac:dyDescent="0.2">
      <c r="B25" s="21"/>
      <c r="C25" s="10"/>
      <c r="D25" s="10"/>
      <c r="E25" s="10"/>
      <c r="F25" s="10"/>
      <c r="G25" s="10"/>
      <c r="H25" s="10"/>
      <c r="I25"/>
      <c r="J25"/>
      <c r="K25"/>
    </row>
    <row r="26" spans="1:11" ht="15" customHeight="1" x14ac:dyDescent="0.2">
      <c r="B26" s="22"/>
      <c r="C26" s="17"/>
      <c r="D26" s="17"/>
      <c r="E26" s="17"/>
      <c r="F26" s="17"/>
      <c r="G26" s="17"/>
      <c r="H26" s="17"/>
      <c r="I26"/>
      <c r="J26"/>
      <c r="K26"/>
    </row>
    <row r="27" spans="1:11" ht="15" customHeight="1" x14ac:dyDescent="0.2">
      <c r="A27"/>
      <c r="B27" s="25"/>
      <c r="C27"/>
      <c r="D27"/>
      <c r="E27" s="4"/>
      <c r="F27" s="4"/>
      <c r="G27" s="4"/>
      <c r="H27" s="4"/>
      <c r="I27"/>
      <c r="J27"/>
      <c r="K27"/>
    </row>
    <row r="28" spans="1:11" ht="15.75" x14ac:dyDescent="0.2">
      <c r="B28" s="21"/>
      <c r="C28" s="29" t="s">
        <v>0</v>
      </c>
      <c r="D28" s="29"/>
      <c r="E28" s="29"/>
      <c r="F28" s="29"/>
      <c r="G28" s="29"/>
      <c r="H28" s="29"/>
      <c r="I28"/>
      <c r="J28"/>
      <c r="K28"/>
    </row>
    <row r="29" spans="1:11" ht="15" customHeight="1" x14ac:dyDescent="0.2">
      <c r="B29" s="21" t="s">
        <v>18</v>
      </c>
      <c r="C29" s="6" t="str">
        <f t="shared" ref="C29:H29" si="13">C6</f>
        <v>BOARD APPR.</v>
      </c>
      <c r="D29" s="6">
        <f t="shared" si="13"/>
        <v>2021</v>
      </c>
      <c r="E29" s="7">
        <f t="shared" si="13"/>
        <v>2022</v>
      </c>
      <c r="F29" s="7">
        <f t="shared" si="13"/>
        <v>2023</v>
      </c>
      <c r="G29" s="7">
        <f t="shared" si="13"/>
        <v>2024</v>
      </c>
      <c r="H29" s="7">
        <f t="shared" si="13"/>
        <v>2025</v>
      </c>
      <c r="I29"/>
      <c r="J29"/>
      <c r="K29"/>
    </row>
    <row r="30" spans="1:11" ht="15" customHeight="1" x14ac:dyDescent="0.2">
      <c r="B30" s="21" t="s">
        <v>19</v>
      </c>
      <c r="C30" s="11"/>
      <c r="D30" s="11"/>
      <c r="E30" s="11"/>
      <c r="F30" s="11"/>
      <c r="G30" s="11"/>
      <c r="H30" s="11"/>
      <c r="I30"/>
      <c r="J30"/>
      <c r="K30"/>
    </row>
    <row r="31" spans="1:11" ht="15" customHeight="1" x14ac:dyDescent="0.2">
      <c r="B31" s="21" t="s">
        <v>20</v>
      </c>
      <c r="C31" s="12">
        <v>8626476.3133830894</v>
      </c>
      <c r="D31" s="12">
        <v>7655362.4399999995</v>
      </c>
      <c r="E31" s="12">
        <v>8351339.7199999997</v>
      </c>
      <c r="F31" s="12">
        <v>7985269.1999999993</v>
      </c>
      <c r="G31" s="12">
        <v>8403145.0899999999</v>
      </c>
      <c r="H31" s="12">
        <v>9323417.1799999997</v>
      </c>
      <c r="I31"/>
      <c r="J31"/>
      <c r="K31"/>
    </row>
    <row r="32" spans="1:11" ht="15" customHeight="1" x14ac:dyDescent="0.2">
      <c r="B32" s="21" t="s">
        <v>21</v>
      </c>
      <c r="C32" s="13">
        <v>7.4999999999999997E-2</v>
      </c>
      <c r="D32" s="13">
        <v>7.4999999999999997E-2</v>
      </c>
      <c r="E32" s="13">
        <v>7.4999999999999997E-2</v>
      </c>
      <c r="F32" s="13">
        <v>7.4999999999999997E-2</v>
      </c>
      <c r="G32" s="13">
        <v>7.4999999999999997E-2</v>
      </c>
      <c r="H32" s="13">
        <v>7.4999999999999997E-2</v>
      </c>
      <c r="I32"/>
      <c r="J32"/>
      <c r="K32"/>
    </row>
    <row r="33" spans="2:11" ht="15" customHeight="1" x14ac:dyDescent="0.2">
      <c r="B33" s="21"/>
      <c r="C33" s="11"/>
      <c r="D33" s="11"/>
      <c r="E33" s="11"/>
      <c r="F33" s="11"/>
      <c r="G33" s="11"/>
      <c r="H33" s="11"/>
      <c r="I33"/>
      <c r="J33"/>
      <c r="K33"/>
    </row>
    <row r="34" spans="2:11" ht="15" customHeight="1" x14ac:dyDescent="0.2">
      <c r="B34" s="21" t="s">
        <v>22</v>
      </c>
      <c r="C34" s="11"/>
      <c r="D34" s="11"/>
      <c r="E34" s="11"/>
      <c r="F34" s="11"/>
      <c r="G34" s="11"/>
      <c r="H34" s="11"/>
      <c r="I34"/>
      <c r="J34"/>
      <c r="K34"/>
    </row>
    <row r="35" spans="2:11" ht="15" customHeight="1" x14ac:dyDescent="0.2">
      <c r="B35" s="21" t="s">
        <v>23</v>
      </c>
      <c r="C35" s="14">
        <v>1199808.5851344054</v>
      </c>
      <c r="D35" s="14">
        <v>1282098.57</v>
      </c>
      <c r="E35" s="14">
        <v>1294994.6299999999</v>
      </c>
      <c r="F35" s="14">
        <v>1320592.04</v>
      </c>
      <c r="G35" s="14">
        <v>1386800.63</v>
      </c>
      <c r="H35" s="14">
        <v>1439282.95</v>
      </c>
      <c r="I35"/>
      <c r="J35"/>
      <c r="K35"/>
    </row>
    <row r="36" spans="2:11" ht="15" customHeight="1" x14ac:dyDescent="0.2">
      <c r="B36" s="21" t="s">
        <v>24</v>
      </c>
      <c r="C36" s="14">
        <v>235382</v>
      </c>
      <c r="D36" s="14">
        <v>286132.87000000005</v>
      </c>
      <c r="E36" s="14">
        <v>212493.83999999997</v>
      </c>
      <c r="F36" s="14">
        <v>353004.77</v>
      </c>
      <c r="G36" s="14">
        <v>473828.58999999997</v>
      </c>
      <c r="H36" s="14">
        <v>359915.19</v>
      </c>
      <c r="I36"/>
      <c r="J36"/>
      <c r="K36"/>
    </row>
    <row r="37" spans="2:11" ht="15" customHeight="1" x14ac:dyDescent="0.2">
      <c r="B37" s="21" t="s">
        <v>25</v>
      </c>
      <c r="C37" s="14">
        <f>SUM(C35:C36)</f>
        <v>1435190.5851344054</v>
      </c>
      <c r="D37" s="14">
        <f>SUM(D35:D36)</f>
        <v>1568231.4400000002</v>
      </c>
      <c r="E37" s="14">
        <f t="shared" ref="E37:H37" si="14">SUM(E35:E36)</f>
        <v>1507488.4699999997</v>
      </c>
      <c r="F37" s="14">
        <f t="shared" si="14"/>
        <v>1673596.81</v>
      </c>
      <c r="G37" s="14">
        <f t="shared" si="14"/>
        <v>1860629.2199999997</v>
      </c>
      <c r="H37" s="14">
        <f t="shared" si="14"/>
        <v>1799198.14</v>
      </c>
      <c r="I37"/>
      <c r="J37"/>
      <c r="K37"/>
    </row>
    <row r="38" spans="2:11" ht="15" customHeight="1" x14ac:dyDescent="0.2">
      <c r="B38" s="21"/>
      <c r="C38" s="14"/>
      <c r="D38" s="14"/>
      <c r="E38" s="14"/>
      <c r="F38" s="14"/>
      <c r="G38" s="14"/>
      <c r="H38" s="14"/>
      <c r="I38"/>
      <c r="J38"/>
      <c r="K38"/>
    </row>
    <row r="39" spans="2:11" ht="15" customHeight="1" x14ac:dyDescent="0.2">
      <c r="B39" s="21" t="s">
        <v>26</v>
      </c>
      <c r="C39" s="14">
        <v>1171447.5</v>
      </c>
      <c r="D39" s="14">
        <v>1156000.04</v>
      </c>
      <c r="E39" s="14">
        <v>1193913.9300000002</v>
      </c>
      <c r="F39" s="14">
        <v>1270961.23</v>
      </c>
      <c r="G39" s="14">
        <v>1449391.3000000003</v>
      </c>
      <c r="H39" s="14">
        <v>1532699.3</v>
      </c>
      <c r="I39"/>
      <c r="J39"/>
      <c r="K39"/>
    </row>
    <row r="40" spans="2:11" ht="15" customHeight="1" x14ac:dyDescent="0.2">
      <c r="B40" s="21" t="s">
        <v>27</v>
      </c>
      <c r="C40" s="14">
        <v>140435.35</v>
      </c>
      <c r="D40" s="14">
        <v>134529.21000000002</v>
      </c>
      <c r="E40" s="14">
        <v>152906.93</v>
      </c>
      <c r="F40" s="14">
        <v>159297.79</v>
      </c>
      <c r="G40" s="14">
        <v>147218.20000000001</v>
      </c>
      <c r="H40" s="14">
        <v>157000</v>
      </c>
      <c r="I40"/>
      <c r="J40"/>
      <c r="K40"/>
    </row>
    <row r="41" spans="2:11" ht="15" customHeight="1" x14ac:dyDescent="0.2">
      <c r="B41" s="21" t="s">
        <v>28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/>
      <c r="J41"/>
      <c r="K41"/>
    </row>
    <row r="42" spans="2:11" ht="15" customHeight="1" x14ac:dyDescent="0.2">
      <c r="B42" s="21" t="s">
        <v>29</v>
      </c>
      <c r="C42" s="14">
        <f>SUM(C39:C41)</f>
        <v>1311882.8500000001</v>
      </c>
      <c r="D42" s="14">
        <f t="shared" ref="D42:H42" si="15">SUM(D39:D41)</f>
        <v>1290529.25</v>
      </c>
      <c r="E42" s="14">
        <f t="shared" si="15"/>
        <v>1346820.86</v>
      </c>
      <c r="F42" s="14">
        <f t="shared" si="15"/>
        <v>1430259.02</v>
      </c>
      <c r="G42" s="14">
        <f t="shared" si="15"/>
        <v>1596609.5000000002</v>
      </c>
      <c r="H42" s="14">
        <f t="shared" si="15"/>
        <v>1689699.3</v>
      </c>
      <c r="I42"/>
      <c r="J42"/>
      <c r="K42"/>
    </row>
    <row r="43" spans="2:11" ht="15" customHeight="1" x14ac:dyDescent="0.2">
      <c r="B43" s="21"/>
      <c r="C43" s="14"/>
      <c r="D43" s="14"/>
      <c r="E43" s="14"/>
      <c r="F43" s="14"/>
      <c r="G43" s="14"/>
      <c r="H43" s="14"/>
      <c r="I43"/>
      <c r="J43"/>
      <c r="K43"/>
    </row>
    <row r="44" spans="2:11" ht="15" customHeight="1" x14ac:dyDescent="0.2">
      <c r="B44" s="21" t="s">
        <v>30</v>
      </c>
      <c r="C44" s="14">
        <v>41069.709462998617</v>
      </c>
      <c r="D44" s="14">
        <v>29146.120000000003</v>
      </c>
      <c r="E44" s="14">
        <v>37309.369999999995</v>
      </c>
      <c r="F44" s="14">
        <v>83530.78</v>
      </c>
      <c r="G44" s="14">
        <v>72488.95</v>
      </c>
      <c r="H44" s="14">
        <v>50214.26</v>
      </c>
      <c r="I44"/>
      <c r="J44"/>
      <c r="K44"/>
    </row>
    <row r="45" spans="2:11" ht="15" customHeight="1" x14ac:dyDescent="0.2">
      <c r="B45" s="21" t="s">
        <v>31</v>
      </c>
      <c r="C45" s="14">
        <f t="shared" ref="C45:H45" si="16">SUM(C42:C44)</f>
        <v>1352952.5594629988</v>
      </c>
      <c r="D45" s="14">
        <f t="shared" si="16"/>
        <v>1319675.3700000001</v>
      </c>
      <c r="E45" s="14">
        <f t="shared" si="16"/>
        <v>1384130.23</v>
      </c>
      <c r="F45" s="14">
        <f t="shared" si="16"/>
        <v>1513789.8</v>
      </c>
      <c r="G45" s="14">
        <f t="shared" si="16"/>
        <v>1669098.4500000002</v>
      </c>
      <c r="H45" s="14">
        <f t="shared" si="16"/>
        <v>1739913.56</v>
      </c>
      <c r="I45"/>
      <c r="J45"/>
      <c r="K45"/>
    </row>
    <row r="46" spans="2:11" ht="15" customHeight="1" x14ac:dyDescent="0.2">
      <c r="B46" s="21"/>
      <c r="C46" s="14"/>
      <c r="D46" s="14"/>
      <c r="E46" s="14"/>
      <c r="F46" s="14"/>
      <c r="G46" s="14"/>
      <c r="H46" s="14"/>
      <c r="I46"/>
      <c r="J46"/>
      <c r="K46"/>
    </row>
    <row r="47" spans="2:11" ht="15" customHeight="1" x14ac:dyDescent="0.2">
      <c r="B47" s="21" t="s">
        <v>32</v>
      </c>
      <c r="C47" s="14">
        <f>C37-C45</f>
        <v>82238.025671406649</v>
      </c>
      <c r="D47" s="14">
        <f>D37-D45</f>
        <v>248556.07000000007</v>
      </c>
      <c r="E47" s="14">
        <f t="shared" ref="E47:H47" si="17">E37-E45</f>
        <v>123358.23999999976</v>
      </c>
      <c r="F47" s="14">
        <f t="shared" si="17"/>
        <v>159807.01</v>
      </c>
      <c r="G47" s="14">
        <f t="shared" si="17"/>
        <v>191530.76999999955</v>
      </c>
      <c r="H47" s="14">
        <f t="shared" si="17"/>
        <v>59284.579999999842</v>
      </c>
      <c r="I47"/>
      <c r="J47"/>
      <c r="K47"/>
    </row>
    <row r="48" spans="2:11" ht="15" customHeight="1" x14ac:dyDescent="0.2">
      <c r="B48" s="21" t="s">
        <v>33</v>
      </c>
      <c r="C48" s="14">
        <v>0</v>
      </c>
      <c r="D48" s="14">
        <v>45560.68</v>
      </c>
      <c r="E48" s="14">
        <v>32197</v>
      </c>
      <c r="F48" s="14">
        <v>109846</v>
      </c>
      <c r="G48" s="14">
        <v>43290</v>
      </c>
      <c r="H48" s="14">
        <v>25000</v>
      </c>
      <c r="I48"/>
      <c r="J48"/>
      <c r="K48"/>
    </row>
    <row r="49" spans="1:11" ht="15" customHeight="1" x14ac:dyDescent="0.2">
      <c r="A49" s="2" t="s">
        <v>18</v>
      </c>
      <c r="B49" s="21" t="s">
        <v>34</v>
      </c>
      <c r="C49" s="14"/>
      <c r="D49" s="14"/>
      <c r="E49" s="14"/>
      <c r="F49" s="14"/>
      <c r="G49" s="14"/>
      <c r="H49" s="15">
        <v>45000.01</v>
      </c>
      <c r="I49"/>
      <c r="J49"/>
      <c r="K49"/>
    </row>
    <row r="50" spans="1:11" ht="15" customHeight="1" x14ac:dyDescent="0.2">
      <c r="B50" s="21" t="s">
        <v>1</v>
      </c>
      <c r="C50" s="16">
        <f>C47-C48</f>
        <v>82238.025671406649</v>
      </c>
      <c r="D50" s="16">
        <f>D47-D48</f>
        <v>202995.39000000007</v>
      </c>
      <c r="E50" s="16">
        <f>E47-E48-E49</f>
        <v>91161.239999999758</v>
      </c>
      <c r="F50" s="16">
        <f>F47-F48-F49</f>
        <v>49961.010000000009</v>
      </c>
      <c r="G50" s="16">
        <f>G47-G48+G49</f>
        <v>148240.76999999955</v>
      </c>
      <c r="H50" s="16">
        <f>H47-H48+H49</f>
        <v>79284.589999999851</v>
      </c>
      <c r="I50"/>
      <c r="J50"/>
      <c r="K50"/>
    </row>
    <row r="51" spans="1:11" ht="15" customHeight="1" x14ac:dyDescent="0.2">
      <c r="B51" s="22"/>
      <c r="C51" s="18"/>
      <c r="D51" s="18"/>
      <c r="E51" s="18"/>
      <c r="F51" s="18"/>
      <c r="G51" s="18"/>
      <c r="H51" s="18"/>
      <c r="I51"/>
      <c r="J51"/>
      <c r="K51"/>
    </row>
    <row r="52" spans="1:11" ht="15" customHeight="1" x14ac:dyDescent="0.2">
      <c r="C52" s="5"/>
      <c r="D52" s="5"/>
      <c r="E52" s="5"/>
      <c r="F52" s="5"/>
      <c r="G52" s="5"/>
      <c r="H52" s="5"/>
      <c r="I52"/>
      <c r="J52"/>
      <c r="K52"/>
    </row>
    <row r="53" spans="1:11" ht="15.75" x14ac:dyDescent="0.2">
      <c r="B53" s="21"/>
      <c r="C53" s="29" t="s">
        <v>35</v>
      </c>
      <c r="D53" s="29"/>
      <c r="E53" s="29"/>
      <c r="F53" s="29"/>
      <c r="G53" s="29"/>
      <c r="H53" s="29"/>
      <c r="I53"/>
      <c r="J53"/>
      <c r="K53"/>
    </row>
    <row r="54" spans="1:11" ht="15" customHeight="1" x14ac:dyDescent="0.2">
      <c r="B54" s="21" t="s">
        <v>18</v>
      </c>
      <c r="C54" s="6" t="str">
        <f t="shared" ref="C54:H54" si="18">C29</f>
        <v>BOARD APPR.</v>
      </c>
      <c r="D54" s="6">
        <f t="shared" si="18"/>
        <v>2021</v>
      </c>
      <c r="E54" s="6">
        <f t="shared" si="18"/>
        <v>2022</v>
      </c>
      <c r="F54" s="6">
        <f t="shared" si="18"/>
        <v>2023</v>
      </c>
      <c r="G54" s="6">
        <f t="shared" si="18"/>
        <v>2024</v>
      </c>
      <c r="H54" s="6">
        <f t="shared" si="18"/>
        <v>2025</v>
      </c>
      <c r="I54"/>
      <c r="J54"/>
      <c r="K54"/>
    </row>
    <row r="55" spans="1:11" ht="15" customHeight="1" x14ac:dyDescent="0.2">
      <c r="B55" s="21" t="s">
        <v>36</v>
      </c>
      <c r="C55" s="13">
        <f t="shared" ref="C55:H55" si="19">$C$21</f>
        <v>8.3400000000000002E-2</v>
      </c>
      <c r="D55" s="9">
        <f t="shared" si="19"/>
        <v>8.3400000000000002E-2</v>
      </c>
      <c r="E55" s="9">
        <f t="shared" si="19"/>
        <v>8.3400000000000002E-2</v>
      </c>
      <c r="F55" s="9">
        <f t="shared" si="19"/>
        <v>8.3400000000000002E-2</v>
      </c>
      <c r="G55" s="9">
        <f t="shared" si="19"/>
        <v>8.3400000000000002E-2</v>
      </c>
      <c r="H55" s="9">
        <f t="shared" si="19"/>
        <v>8.3400000000000002E-2</v>
      </c>
      <c r="I55"/>
      <c r="J55"/>
      <c r="K55"/>
    </row>
    <row r="56" spans="1:11" ht="15" customHeight="1" x14ac:dyDescent="0.2">
      <c r="B56" s="21" t="s">
        <v>37</v>
      </c>
      <c r="C56" s="13"/>
      <c r="D56" s="10">
        <v>-177.18</v>
      </c>
      <c r="E56" s="10">
        <v>-510.95</v>
      </c>
      <c r="F56" s="10">
        <v>-13934.49</v>
      </c>
      <c r="G56" s="10">
        <v>-10915.42</v>
      </c>
      <c r="H56" s="27">
        <f>AVERAGE(D56:G56)</f>
        <v>-6384.51</v>
      </c>
      <c r="I56"/>
      <c r="J56"/>
      <c r="K56"/>
    </row>
    <row r="57" spans="1:11" ht="15" customHeight="1" x14ac:dyDescent="0.2">
      <c r="B57" s="21" t="s">
        <v>38</v>
      </c>
      <c r="C57" s="13"/>
      <c r="D57" s="10">
        <v>0</v>
      </c>
      <c r="E57" s="10">
        <v>1138</v>
      </c>
      <c r="F57" s="10">
        <v>500</v>
      </c>
      <c r="G57" s="10">
        <v>1050</v>
      </c>
      <c r="H57" s="27">
        <f t="shared" ref="H57:H59" si="20">AVERAGE(D57:G57)</f>
        <v>672</v>
      </c>
      <c r="I57"/>
      <c r="J57"/>
      <c r="K57"/>
    </row>
    <row r="58" spans="1:11" ht="15" customHeight="1" x14ac:dyDescent="0.2">
      <c r="B58" s="21" t="s">
        <v>39</v>
      </c>
      <c r="C58" s="13"/>
      <c r="D58" s="10">
        <v>-1403.9</v>
      </c>
      <c r="E58" s="10">
        <v>-14101.64</v>
      </c>
      <c r="F58" s="10">
        <v>-1806.8</v>
      </c>
      <c r="G58" s="10">
        <v>6143</v>
      </c>
      <c r="H58" s="27">
        <f t="shared" si="20"/>
        <v>-2792.335</v>
      </c>
      <c r="I58"/>
      <c r="J58"/>
      <c r="K58"/>
    </row>
    <row r="59" spans="1:11" ht="15" customHeight="1" x14ac:dyDescent="0.2">
      <c r="B59" s="21" t="s">
        <v>40</v>
      </c>
      <c r="C59" s="13"/>
      <c r="D59" s="10">
        <v>-12339.78</v>
      </c>
      <c r="E59" s="10">
        <v>-13088.42</v>
      </c>
      <c r="F59" s="10">
        <v>15206.09</v>
      </c>
      <c r="G59" s="10">
        <v>-4142.88</v>
      </c>
      <c r="H59" s="27">
        <f t="shared" si="20"/>
        <v>-3591.2475000000004</v>
      </c>
      <c r="I59"/>
      <c r="J59"/>
      <c r="K59"/>
    </row>
    <row r="60" spans="1:11" ht="15" customHeight="1" x14ac:dyDescent="0.2">
      <c r="B60" s="21" t="s">
        <v>41</v>
      </c>
      <c r="C60" s="13"/>
      <c r="D60" s="10"/>
      <c r="E60" s="10"/>
      <c r="F60" s="10"/>
      <c r="G60" s="10"/>
      <c r="H60" s="10"/>
      <c r="I60"/>
      <c r="J60"/>
      <c r="K60"/>
    </row>
    <row r="61" spans="1:11" ht="15" customHeight="1" x14ac:dyDescent="0.2">
      <c r="B61" s="21"/>
      <c r="C61" s="13"/>
      <c r="D61" s="10"/>
      <c r="E61" s="10"/>
      <c r="F61" s="10"/>
      <c r="G61" s="10"/>
      <c r="H61" s="10"/>
      <c r="I61"/>
      <c r="J61"/>
      <c r="K61"/>
    </row>
    <row r="62" spans="1:11" ht="15" customHeight="1" x14ac:dyDescent="0.2">
      <c r="B62" s="21" t="s">
        <v>42</v>
      </c>
      <c r="C62" s="13"/>
      <c r="D62" s="10">
        <f>D50+SUM(D56:D61)</f>
        <v>189074.53000000009</v>
      </c>
      <c r="E62" s="10">
        <f t="shared" ref="E62:H62" si="21">E50+SUM(E56:E61)</f>
        <v>64598.229999999756</v>
      </c>
      <c r="F62" s="10">
        <f t="shared" si="21"/>
        <v>49925.810000000012</v>
      </c>
      <c r="G62" s="10">
        <f>G50+SUM(G56:G61)</f>
        <v>140375.46999999956</v>
      </c>
      <c r="H62" s="10">
        <f t="shared" si="21"/>
        <v>67188.497499999852</v>
      </c>
      <c r="I62"/>
      <c r="J62"/>
      <c r="K62"/>
    </row>
    <row r="63" spans="1:11" ht="15" customHeight="1" x14ac:dyDescent="0.2">
      <c r="B63" s="21"/>
      <c r="C63" s="13"/>
      <c r="D63" s="10"/>
      <c r="E63" s="10"/>
      <c r="F63" s="10"/>
      <c r="G63" s="10"/>
      <c r="H63" s="10"/>
      <c r="I63"/>
      <c r="J63"/>
      <c r="K63"/>
    </row>
    <row r="64" spans="1:11" ht="15" customHeight="1" x14ac:dyDescent="0.2">
      <c r="B64" s="21" t="s">
        <v>43</v>
      </c>
      <c r="C64" s="13"/>
      <c r="D64" s="10">
        <v>6900</v>
      </c>
      <c r="E64" s="10">
        <v>11500</v>
      </c>
      <c r="F64" s="10">
        <v>41396</v>
      </c>
      <c r="G64" s="10">
        <v>22869</v>
      </c>
      <c r="H64" s="27">
        <f t="shared" ref="H64:H65" si="22">AVERAGE(D64:G64)</f>
        <v>20666.25</v>
      </c>
      <c r="I64"/>
      <c r="J64"/>
      <c r="K64"/>
    </row>
    <row r="65" spans="2:11" ht="25.5" x14ac:dyDescent="0.2">
      <c r="B65" s="26" t="s">
        <v>44</v>
      </c>
      <c r="C65" s="13"/>
      <c r="D65" s="10">
        <v>38660.68</v>
      </c>
      <c r="E65" s="10">
        <v>20697</v>
      </c>
      <c r="F65" s="10">
        <v>68450</v>
      </c>
      <c r="G65" s="10">
        <v>20421</v>
      </c>
      <c r="H65" s="30">
        <v>25000</v>
      </c>
      <c r="I65"/>
      <c r="J65"/>
      <c r="K65"/>
    </row>
    <row r="66" spans="2:11" ht="25.5" x14ac:dyDescent="0.2">
      <c r="B66" s="26" t="s">
        <v>45</v>
      </c>
      <c r="C66" s="13"/>
      <c r="D66" s="10">
        <v>36976.26</v>
      </c>
      <c r="E66" s="10">
        <v>15809.41</v>
      </c>
      <c r="F66" s="10">
        <v>68450</v>
      </c>
      <c r="G66" s="10">
        <v>19123.240000000002</v>
      </c>
      <c r="H66" s="27">
        <f>AVERAGE(D66:G66)</f>
        <v>35089.727500000001</v>
      </c>
      <c r="I66"/>
      <c r="J66"/>
      <c r="K66"/>
    </row>
    <row r="67" spans="2:11" ht="15" customHeight="1" x14ac:dyDescent="0.2">
      <c r="B67" s="26" t="s">
        <v>41</v>
      </c>
      <c r="C67" s="13"/>
      <c r="D67" s="10"/>
      <c r="E67" s="10"/>
      <c r="F67" s="10"/>
      <c r="G67" s="10"/>
      <c r="H67" s="10"/>
      <c r="I67"/>
      <c r="J67"/>
      <c r="K67"/>
    </row>
    <row r="68" spans="2:11" ht="12.75" x14ac:dyDescent="0.2">
      <c r="B68" s="26" t="s">
        <v>46</v>
      </c>
      <c r="C68" s="13"/>
      <c r="D68" s="10">
        <f>D62+D64+D65-D66</f>
        <v>197658.95000000007</v>
      </c>
      <c r="E68" s="10">
        <f>E62+E64+E65-E66</f>
        <v>80985.819999999745</v>
      </c>
      <c r="F68" s="10">
        <f t="shared" ref="F68:H68" si="23">F62+F64+F65-F66</f>
        <v>91321.81</v>
      </c>
      <c r="G68" s="10">
        <f t="shared" si="23"/>
        <v>164542.22999999957</v>
      </c>
      <c r="H68" s="10">
        <f t="shared" si="23"/>
        <v>77765.019999999844</v>
      </c>
      <c r="I68"/>
      <c r="J68"/>
      <c r="K68"/>
    </row>
    <row r="69" spans="2:11" ht="15" customHeight="1" x14ac:dyDescent="0.2">
      <c r="B69" s="21"/>
      <c r="C69" s="13"/>
      <c r="D69" s="9"/>
      <c r="E69" s="9"/>
      <c r="F69" s="9"/>
      <c r="G69" s="9"/>
      <c r="H69" s="9"/>
      <c r="I69"/>
      <c r="J69"/>
      <c r="K69"/>
    </row>
    <row r="70" spans="2:11" ht="15" customHeight="1" x14ac:dyDescent="0.2">
      <c r="B70" s="21" t="s">
        <v>47</v>
      </c>
      <c r="C70" s="13"/>
      <c r="D70" s="9">
        <v>0.20430000000000001</v>
      </c>
      <c r="E70" s="9">
        <v>1.5903978682442341E-2</v>
      </c>
      <c r="F70" s="9">
        <v>1.7131967921391284E-2</v>
      </c>
      <c r="G70" s="9">
        <v>2.9380061161498973E-2</v>
      </c>
      <c r="H70" s="9"/>
      <c r="I70"/>
      <c r="J70"/>
      <c r="K70"/>
    </row>
    <row r="71" spans="2:11" ht="15" customHeight="1" x14ac:dyDescent="0.2">
      <c r="B71" s="21"/>
      <c r="C71" s="13"/>
      <c r="D71" s="9"/>
      <c r="E71" s="9"/>
      <c r="F71" s="9"/>
      <c r="G71" s="9"/>
      <c r="H71" s="9"/>
      <c r="I71"/>
      <c r="J71"/>
      <c r="K71"/>
    </row>
    <row r="72" spans="2:11" ht="12.75" x14ac:dyDescent="0.2">
      <c r="B72" s="26" t="s">
        <v>48</v>
      </c>
      <c r="C72" s="13"/>
      <c r="D72" s="9">
        <f>D68/D12</f>
        <v>0.2043172931933625</v>
      </c>
      <c r="E72" s="9">
        <f>E68/E12</f>
        <v>7.4983818980229142E-2</v>
      </c>
      <c r="F72" s="9">
        <f>F68/F12</f>
        <v>8.1172143341782091E-2</v>
      </c>
      <c r="G72" s="9">
        <f>G68/G12</f>
        <v>0.13964786984616567</v>
      </c>
      <c r="H72" s="19">
        <f>H68/H12</f>
        <v>6.1455529960250728E-2</v>
      </c>
    </row>
    <row r="73" spans="2:11" ht="12.75" x14ac:dyDescent="0.2">
      <c r="B73" s="26" t="s">
        <v>49</v>
      </c>
      <c r="C73" s="13"/>
      <c r="D73" s="9">
        <f t="shared" ref="D73:H73" si="24">D55-D72</f>
        <v>-0.1209172931933625</v>
      </c>
      <c r="E73" s="9">
        <f t="shared" si="24"/>
        <v>8.4161810197708603E-3</v>
      </c>
      <c r="F73" s="9">
        <f t="shared" si="24"/>
        <v>2.227856658217911E-3</v>
      </c>
      <c r="G73" s="9">
        <f t="shared" si="24"/>
        <v>-5.6247869846165671E-2</v>
      </c>
      <c r="H73" s="9">
        <f t="shared" si="24"/>
        <v>2.1944470039749274E-2</v>
      </c>
    </row>
  </sheetData>
  <mergeCells count="3">
    <mergeCell ref="C5:H5"/>
    <mergeCell ref="C28:H28"/>
    <mergeCell ref="C53:H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 Ris</dc:creator>
  <cp:lastModifiedBy>Manuela  Ris</cp:lastModifiedBy>
  <dcterms:created xsi:type="dcterms:W3CDTF">2026-01-27T21:24:24Z</dcterms:created>
  <dcterms:modified xsi:type="dcterms:W3CDTF">2026-01-27T21:40:16Z</dcterms:modified>
</cp:coreProperties>
</file>