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J:\04 - Regulatory Affairs\NWS Application Filing 2025\Updatead Evidence\"/>
    </mc:Choice>
  </mc:AlternateContent>
  <xr:revisionPtr revIDLastSave="0" documentId="14_{C6B33810-F3C1-4863-B9E5-7C429FE92F91}" xr6:coauthVersionLast="47" xr6:coauthVersionMax="47" xr10:uidLastSave="{00000000-0000-0000-0000-000000000000}"/>
  <bookViews>
    <workbookView xWindow="28680" yWindow="-120" windowWidth="29040" windowHeight="15720" tabRatio="818" firstSheet="1" activeTab="5" xr2:uid="{00000000-000D-0000-FFFF-FFFF00000000}"/>
  </bookViews>
  <sheets>
    <sheet name="02 Annual Values" sheetId="4" state="hidden" r:id="rId1"/>
    <sheet name="Summary" sheetId="2" r:id="rId2"/>
    <sheet name="NWS" sheetId="10" r:id="rId3"/>
    <sheet name="Benefit 1 - Unplanned Outages" sheetId="14" r:id="rId4"/>
    <sheet name="Benefit 2 - Planned Outages" sheetId="16" r:id="rId5"/>
    <sheet name="Benefit 3 - Transmission Charge" sheetId="15" r:id="rId6"/>
    <sheet name="99 LookUps" sheetId="3" state="hidden" r:id="rId7"/>
  </sheets>
  <definedNames>
    <definedName name="_xlnm.Print_Area" localSheetId="3">'Benefit 1 - Unplanned Outages'!$A$1:$H$22</definedName>
    <definedName name="_xlnm.Print_Area" localSheetId="4">'Benefit 2 - Planned Outages'!$A$1:$F$23</definedName>
    <definedName name="_xlnm.Print_Area" localSheetId="5">'Benefit 3 - Transmission Charge'!$A$3:$P$31</definedName>
    <definedName name="_xlnm.Print_Area" localSheetId="2">NWS!$B$1:$BE$59</definedName>
    <definedName name="_xlnm.Print_Area" localSheetId="1">Summary!$A$3:$G$65</definedName>
    <definedName name="WACC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0" l="1"/>
  <c r="C28" i="2" l="1"/>
  <c r="E39" i="10"/>
  <c r="C8" i="10"/>
  <c r="C12" i="14" l="1"/>
  <c r="D12" i="14" s="1"/>
  <c r="C11" i="14"/>
  <c r="D11" i="14" s="1"/>
  <c r="C12" i="16"/>
  <c r="D12" i="16"/>
  <c r="D11" i="16"/>
  <c r="C11" i="16"/>
  <c r="B21" i="14"/>
  <c r="C21" i="14"/>
  <c r="F19" i="16"/>
  <c r="H19" i="14"/>
  <c r="C27" i="2" l="1"/>
  <c r="C60" i="2"/>
  <c r="F19" i="14"/>
  <c r="G19" i="14"/>
  <c r="F20" i="14"/>
  <c r="F21" i="14"/>
  <c r="F22" i="14"/>
  <c r="B9" i="15" l="1"/>
  <c r="M8" i="15" s="1"/>
  <c r="B8" i="15"/>
  <c r="L7" i="15" s="1"/>
  <c r="B7" i="16"/>
  <c r="D6" i="16"/>
  <c r="C6" i="16"/>
  <c r="B6" i="16"/>
  <c r="B7" i="14"/>
  <c r="B8" i="14" s="1"/>
  <c r="D6" i="14"/>
  <c r="C6" i="14"/>
  <c r="B6" i="14"/>
  <c r="K5" i="15" l="1"/>
  <c r="M5" i="15"/>
  <c r="K6" i="15"/>
  <c r="L6" i="15"/>
  <c r="M6" i="15"/>
  <c r="M7" i="15"/>
  <c r="M9" i="15" s="1"/>
  <c r="K27" i="15"/>
  <c r="L27" i="15"/>
  <c r="M27" i="15"/>
  <c r="L24" i="15"/>
  <c r="K18" i="15"/>
  <c r="K17" i="15"/>
  <c r="L17" i="15"/>
  <c r="L5" i="15"/>
  <c r="N5" i="15" s="1"/>
  <c r="O5" i="15" s="1"/>
  <c r="M24" i="15"/>
  <c r="L18" i="15"/>
  <c r="K25" i="15"/>
  <c r="K24" i="15"/>
  <c r="M25" i="15"/>
  <c r="L16" i="15"/>
  <c r="L15" i="15"/>
  <c r="K26" i="15"/>
  <c r="K15" i="15"/>
  <c r="L26" i="15"/>
  <c r="M26" i="15"/>
  <c r="L25" i="15"/>
  <c r="K16" i="15"/>
  <c r="N6" i="15"/>
  <c r="O6" i="15" s="1"/>
  <c r="K7" i="15"/>
  <c r="N7" i="15" s="1"/>
  <c r="O7" i="15" s="1"/>
  <c r="M18" i="15"/>
  <c r="M15" i="15"/>
  <c r="M16" i="15"/>
  <c r="M17" i="15"/>
  <c r="L8" i="15"/>
  <c r="K8" i="15"/>
  <c r="M19" i="15"/>
  <c r="B9" i="16"/>
  <c r="B8" i="16"/>
  <c r="B19" i="16" s="1"/>
  <c r="C7" i="16"/>
  <c r="B9" i="14"/>
  <c r="B19" i="14"/>
  <c r="C7" i="14"/>
  <c r="C8" i="14" s="1"/>
  <c r="L19" i="15" l="1"/>
  <c r="M28" i="15"/>
  <c r="N17" i="15"/>
  <c r="L28" i="15"/>
  <c r="N16" i="15"/>
  <c r="L9" i="15"/>
  <c r="N18" i="15"/>
  <c r="N24" i="15"/>
  <c r="N8" i="15"/>
  <c r="O8" i="15" s="1"/>
  <c r="K9" i="15"/>
  <c r="K19" i="15"/>
  <c r="N19" i="15" s="1"/>
  <c r="O19" i="15" s="1"/>
  <c r="N15" i="15"/>
  <c r="O15" i="15" s="1"/>
  <c r="O16" i="15"/>
  <c r="O17" i="15"/>
  <c r="O18" i="15"/>
  <c r="K28" i="15"/>
  <c r="N28" i="15" s="1"/>
  <c r="O28" i="15" s="1"/>
  <c r="O24" i="15"/>
  <c r="P24" i="15" s="1"/>
  <c r="N25" i="15"/>
  <c r="O25" i="15" s="1"/>
  <c r="P25" i="15" s="1"/>
  <c r="N26" i="15"/>
  <c r="O26" i="15" s="1"/>
  <c r="P26" i="15" s="1"/>
  <c r="N27" i="15"/>
  <c r="O27" i="15" s="1"/>
  <c r="P27" i="15" s="1"/>
  <c r="C8" i="16"/>
  <c r="B20" i="16" s="1"/>
  <c r="D7" i="16"/>
  <c r="D8" i="16" s="1"/>
  <c r="B21" i="16" s="1"/>
  <c r="B10" i="16"/>
  <c r="C19" i="16" s="1"/>
  <c r="C9" i="16"/>
  <c r="B20" i="14"/>
  <c r="D7" i="14"/>
  <c r="B10" i="14"/>
  <c r="C19" i="14" s="1"/>
  <c r="D19" i="14" s="1"/>
  <c r="C9" i="14"/>
  <c r="N9" i="15" l="1"/>
  <c r="O9" i="15" s="1"/>
  <c r="B22" i="16"/>
  <c r="P28" i="15"/>
  <c r="O30" i="15"/>
  <c r="D19" i="16"/>
  <c r="D8" i="14"/>
  <c r="C10" i="16"/>
  <c r="C20" i="16" s="1"/>
  <c r="D9" i="16"/>
  <c r="D10" i="16" s="1"/>
  <c r="C21" i="16" s="1"/>
  <c r="D21" i="16" s="1"/>
  <c r="E21" i="16" s="1"/>
  <c r="F21" i="16" s="1"/>
  <c r="C10" i="14"/>
  <c r="C20" i="14" s="1"/>
  <c r="D20" i="14" s="1"/>
  <c r="E20" i="14" s="1"/>
  <c r="G20" i="14" s="1"/>
  <c r="H20" i="14" s="1"/>
  <c r="D9" i="14"/>
  <c r="D10" i="14" s="1"/>
  <c r="C22" i="14"/>
  <c r="P30" i="15" l="1"/>
  <c r="C19" i="2" s="1"/>
  <c r="C22" i="16"/>
  <c r="D20" i="16"/>
  <c r="E20" i="16" s="1"/>
  <c r="F20" i="16" s="1"/>
  <c r="F22" i="16" s="1"/>
  <c r="C18" i="2" s="1"/>
  <c r="E19" i="16"/>
  <c r="D22" i="16"/>
  <c r="B22" i="14"/>
  <c r="D21" i="14"/>
  <c r="E21" i="14" s="1"/>
  <c r="G21" i="14" s="1"/>
  <c r="D22" i="14"/>
  <c r="E19" i="14"/>
  <c r="H21" i="14" l="1"/>
  <c r="H22" i="14" s="1"/>
  <c r="C17" i="2" s="1"/>
  <c r="G22" i="14"/>
  <c r="E22" i="16"/>
  <c r="E22" i="14"/>
  <c r="C11" i="10"/>
  <c r="J49" i="10" l="1"/>
  <c r="K49" i="10" s="1"/>
  <c r="L49" i="10" s="1"/>
  <c r="M49" i="10" s="1"/>
  <c r="N49" i="10" s="1"/>
  <c r="O49" i="10" s="1"/>
  <c r="P49" i="10" s="1"/>
  <c r="Q49" i="10" s="1"/>
  <c r="R49" i="10" s="1"/>
  <c r="S49" i="10" s="1"/>
  <c r="T49" i="10" s="1"/>
  <c r="U49" i="10" s="1"/>
  <c r="V49" i="10" s="1"/>
  <c r="W49" i="10" s="1"/>
  <c r="X49" i="10" s="1"/>
  <c r="Y49" i="10" s="1"/>
  <c r="Z49" i="10" s="1"/>
  <c r="AA49" i="10" s="1"/>
  <c r="AB49" i="10" s="1"/>
  <c r="AC49" i="10" s="1"/>
  <c r="AD49" i="10" s="1"/>
  <c r="AE49" i="10" s="1"/>
  <c r="AF49" i="10" s="1"/>
  <c r="AG49" i="10" s="1"/>
  <c r="AH49" i="10" s="1"/>
  <c r="AI49" i="10" s="1"/>
  <c r="AJ49" i="10" s="1"/>
  <c r="AK49" i="10" s="1"/>
  <c r="AL49" i="10" s="1"/>
  <c r="AM49" i="10" s="1"/>
  <c r="AN49" i="10" s="1"/>
  <c r="AO49" i="10" s="1"/>
  <c r="AP49" i="10" s="1"/>
  <c r="AQ49" i="10" s="1"/>
  <c r="AR49" i="10" s="1"/>
  <c r="AS49" i="10" s="1"/>
  <c r="AT49" i="10" s="1"/>
  <c r="AU49" i="10" s="1"/>
  <c r="AZ45" i="10"/>
  <c r="AY45" i="10"/>
  <c r="AX45" i="10"/>
  <c r="AW45" i="10"/>
  <c r="AV45" i="10"/>
  <c r="AU45" i="10"/>
  <c r="AT45" i="10"/>
  <c r="AS45" i="10"/>
  <c r="E23" i="10"/>
  <c r="F23" i="10" s="1"/>
  <c r="G23" i="10" s="1"/>
  <c r="H23" i="10" s="1"/>
  <c r="I23" i="10" s="1"/>
  <c r="J23" i="10" s="1"/>
  <c r="K23" i="10" s="1"/>
  <c r="L23" i="10" s="1"/>
  <c r="M23" i="10" s="1"/>
  <c r="N23" i="10" s="1"/>
  <c r="O23" i="10" s="1"/>
  <c r="P23" i="10" s="1"/>
  <c r="Q23" i="10" s="1"/>
  <c r="R23" i="10" s="1"/>
  <c r="S23" i="10" s="1"/>
  <c r="T23" i="10" s="1"/>
  <c r="U23" i="10" s="1"/>
  <c r="V23" i="10" s="1"/>
  <c r="W23" i="10" s="1"/>
  <c r="X23" i="10" s="1"/>
  <c r="Y23" i="10" s="1"/>
  <c r="Z23" i="10" s="1"/>
  <c r="AA23" i="10" s="1"/>
  <c r="AB23" i="10" s="1"/>
  <c r="AC23" i="10" s="1"/>
  <c r="AD23" i="10" s="1"/>
  <c r="AE23" i="10" s="1"/>
  <c r="AF23" i="10" s="1"/>
  <c r="AG23" i="10" s="1"/>
  <c r="AH23" i="10" s="1"/>
  <c r="AI23" i="10" s="1"/>
  <c r="AJ23" i="10" s="1"/>
  <c r="AK23" i="10" s="1"/>
  <c r="AL23" i="10" s="1"/>
  <c r="AM23" i="10" s="1"/>
  <c r="AN23" i="10" s="1"/>
  <c r="AO23" i="10" s="1"/>
  <c r="AP23" i="10" s="1"/>
  <c r="AQ23" i="10" s="1"/>
  <c r="AR23" i="10" s="1"/>
  <c r="AS23" i="10" s="1"/>
  <c r="AT23" i="10" s="1"/>
  <c r="AU23" i="10" s="1"/>
  <c r="AV23" i="10" s="1"/>
  <c r="AW23" i="10" s="1"/>
  <c r="AX23" i="10" s="1"/>
  <c r="AY23" i="10" s="1"/>
  <c r="AZ23" i="10" s="1"/>
  <c r="BA23" i="10" s="1"/>
  <c r="BB23" i="10" s="1"/>
  <c r="BC23" i="10" s="1"/>
  <c r="BD23" i="10" s="1"/>
  <c r="BE23" i="10" s="1"/>
  <c r="E22" i="10"/>
  <c r="F22" i="10" s="1"/>
  <c r="G22" i="10" s="1"/>
  <c r="H22" i="10" s="1"/>
  <c r="I22" i="10" s="1"/>
  <c r="J22" i="10" s="1"/>
  <c r="K22" i="10" s="1"/>
  <c r="L22" i="10" s="1"/>
  <c r="M22" i="10" s="1"/>
  <c r="N22" i="10" s="1"/>
  <c r="O22" i="10" s="1"/>
  <c r="P22" i="10" s="1"/>
  <c r="Q22" i="10" s="1"/>
  <c r="R22" i="10" s="1"/>
  <c r="S22" i="10" s="1"/>
  <c r="T22" i="10" s="1"/>
  <c r="U22" i="10" s="1"/>
  <c r="V22" i="10" s="1"/>
  <c r="W22" i="10" s="1"/>
  <c r="X22" i="10" s="1"/>
  <c r="Y22" i="10" s="1"/>
  <c r="Z22" i="10" s="1"/>
  <c r="AA22" i="10" s="1"/>
  <c r="AB22" i="10" s="1"/>
  <c r="AC22" i="10" s="1"/>
  <c r="AD22" i="10" s="1"/>
  <c r="AE22" i="10" s="1"/>
  <c r="AF22" i="10" s="1"/>
  <c r="AG22" i="10" s="1"/>
  <c r="AH22" i="10" s="1"/>
  <c r="AI22" i="10" s="1"/>
  <c r="AJ22" i="10" s="1"/>
  <c r="AK22" i="10" s="1"/>
  <c r="AL22" i="10" s="1"/>
  <c r="AM22" i="10" s="1"/>
  <c r="AN22" i="10" s="1"/>
  <c r="AO22" i="10" s="1"/>
  <c r="AP22" i="10" s="1"/>
  <c r="AQ22" i="10" s="1"/>
  <c r="AR22" i="10" s="1"/>
  <c r="AS22" i="10" s="1"/>
  <c r="AT22" i="10" s="1"/>
  <c r="AU22" i="10" s="1"/>
  <c r="AV22" i="10" s="1"/>
  <c r="AW22" i="10" s="1"/>
  <c r="AX22" i="10" s="1"/>
  <c r="AY22" i="10" s="1"/>
  <c r="AZ22" i="10" s="1"/>
  <c r="BA22" i="10" s="1"/>
  <c r="BB22" i="10" s="1"/>
  <c r="BC22" i="10" s="1"/>
  <c r="BD22" i="10" s="1"/>
  <c r="BE22" i="10" s="1"/>
  <c r="AU51" i="10" l="1"/>
  <c r="AU55" i="10" s="1"/>
  <c r="AT51" i="10"/>
  <c r="AT55" i="10" s="1"/>
  <c r="AS51" i="10"/>
  <c r="AS55" i="10" s="1"/>
  <c r="AV49" i="10"/>
  <c r="AW49" i="10" s="1"/>
  <c r="AX49" i="10" s="1"/>
  <c r="AY49" i="10" s="1"/>
  <c r="AZ49" i="10" s="1"/>
  <c r="AZ51" i="10" s="1"/>
  <c r="AZ55" i="10" s="1"/>
  <c r="AX51" i="10" l="1"/>
  <c r="AX55" i="10" s="1"/>
  <c r="AY51" i="10"/>
  <c r="AY55" i="10" s="1"/>
  <c r="AV51" i="10"/>
  <c r="AV55" i="10" s="1"/>
  <c r="AW51" i="10"/>
  <c r="AW55" i="10" s="1"/>
  <c r="BA49" i="10"/>
  <c r="BB49" i="10" l="1"/>
  <c r="BB51" i="10" s="1"/>
  <c r="BB55" i="10" s="1"/>
  <c r="BA51" i="10"/>
  <c r="BA55" i="10" s="1"/>
  <c r="BC49" i="10" l="1"/>
  <c r="BC51" i="10" s="1"/>
  <c r="BC55" i="10" s="1"/>
  <c r="BD49" i="10" l="1"/>
  <c r="BD51" i="10" s="1"/>
  <c r="BD55" i="10" s="1"/>
  <c r="BE49" i="10" l="1"/>
  <c r="BE51" i="10" s="1"/>
  <c r="BE55" i="10" s="1"/>
  <c r="J39" i="10" l="1"/>
  <c r="J40" i="10" s="1"/>
  <c r="K38" i="10" s="1"/>
  <c r="K39" i="10" l="1"/>
  <c r="K40" i="10" s="1"/>
  <c r="L38" i="10" s="1"/>
  <c r="L39" i="10" l="1"/>
  <c r="L40" i="10" s="1"/>
  <c r="M38" i="10" s="1"/>
  <c r="M39" i="10" l="1"/>
  <c r="M40" i="10" s="1"/>
  <c r="N38" i="10" s="1"/>
  <c r="N39" i="10" l="1"/>
  <c r="N40" i="10" s="1"/>
  <c r="O39" i="10" l="1"/>
  <c r="O40" i="10" s="1"/>
  <c r="P38" i="10" s="1"/>
  <c r="P39" i="10" l="1"/>
  <c r="P40" i="10" s="1"/>
  <c r="Q38" i="10" s="1"/>
  <c r="Q39" i="10" l="1"/>
  <c r="Q40" i="10" s="1"/>
  <c r="R38" i="10" s="1"/>
  <c r="R39" i="10" l="1"/>
  <c r="R40" i="10" s="1"/>
  <c r="S38" i="10" s="1"/>
  <c r="S39" i="10" l="1"/>
  <c r="S40" i="10" s="1"/>
  <c r="T38" i="10" s="1"/>
  <c r="T39" i="10" l="1"/>
  <c r="T40" i="10" s="1"/>
  <c r="U38" i="10" s="1"/>
  <c r="U39" i="10" l="1"/>
  <c r="U40" i="10" s="1"/>
  <c r="V38" i="10" s="1"/>
  <c r="V39" i="10" l="1"/>
  <c r="V40" i="10" s="1"/>
  <c r="W38" i="10" s="1"/>
  <c r="W39" i="10" l="1"/>
  <c r="W40" i="10" s="1"/>
  <c r="X38" i="10" s="1"/>
  <c r="X39" i="10" l="1"/>
  <c r="X40" i="10" s="1"/>
  <c r="Y38" i="10" s="1"/>
  <c r="Y39" i="10" l="1"/>
  <c r="Y40" i="10" s="1"/>
  <c r="Z38" i="10" s="1"/>
  <c r="Z39" i="10" l="1"/>
  <c r="Z40" i="10" s="1"/>
  <c r="AA38" i="10" s="1"/>
  <c r="AA39" i="10" l="1"/>
  <c r="AA40" i="10" s="1"/>
  <c r="AB38" i="10" s="1"/>
  <c r="AB39" i="10" l="1"/>
  <c r="AB40" i="10" s="1"/>
  <c r="AC38" i="10" s="1"/>
  <c r="AC39" i="10" l="1"/>
  <c r="AC40" i="10" s="1"/>
  <c r="AD38" i="10" s="1"/>
  <c r="AD39" i="10" l="1"/>
  <c r="AD40" i="10" s="1"/>
  <c r="AE38" i="10" s="1"/>
  <c r="AE39" i="10" l="1"/>
  <c r="AE40" i="10" s="1"/>
  <c r="AF38" i="10" s="1"/>
  <c r="AF39" i="10" l="1"/>
  <c r="AF40" i="10" s="1"/>
  <c r="AG38" i="10" s="1"/>
  <c r="AG39" i="10" l="1"/>
  <c r="AG40" i="10" s="1"/>
  <c r="AH38" i="10" s="1"/>
  <c r="AH39" i="10" l="1"/>
  <c r="AH40" i="10" s="1"/>
  <c r="AI38" i="10" s="1"/>
  <c r="AI39" i="10" l="1"/>
  <c r="AI40" i="10" s="1"/>
  <c r="AJ38" i="10" s="1"/>
  <c r="AJ39" i="10" l="1"/>
  <c r="AJ40" i="10" s="1"/>
  <c r="AK38" i="10" s="1"/>
  <c r="AK39" i="10" l="1"/>
  <c r="AK40" i="10" s="1"/>
  <c r="AL38" i="10" s="1"/>
  <c r="AL39" i="10" l="1"/>
  <c r="AL40" i="10"/>
  <c r="AM38" i="10" s="1"/>
  <c r="AM39" i="10" l="1"/>
  <c r="AM40" i="10" s="1"/>
  <c r="AN38" i="10" s="1"/>
  <c r="AN39" i="10" l="1"/>
  <c r="AN40" i="10" s="1"/>
  <c r="AO38" i="10" s="1"/>
  <c r="AO39" i="10" l="1"/>
  <c r="AO40" i="10" s="1"/>
  <c r="AP38" i="10" s="1"/>
  <c r="AP39" i="10" l="1"/>
  <c r="AP40" i="10" s="1"/>
  <c r="AQ38" i="10" s="1"/>
  <c r="AQ39" i="10" l="1"/>
  <c r="AQ40" i="10" s="1"/>
  <c r="AR38" i="10" s="1"/>
  <c r="AR39" i="10" l="1"/>
  <c r="AR40" i="10" s="1"/>
  <c r="C22" i="2" l="1"/>
  <c r="E5" i="4" l="1"/>
  <c r="D5" i="4"/>
  <c r="C5" i="4"/>
  <c r="D25" i="10" l="1"/>
  <c r="D28" i="10" l="1"/>
  <c r="D29" i="10" l="1"/>
  <c r="D38" i="10"/>
  <c r="D39" i="10" s="1"/>
  <c r="D40" i="10" s="1"/>
  <c r="E38" i="10" s="1"/>
  <c r="E40" i="10" s="1"/>
  <c r="F38" i="10" s="1"/>
  <c r="F39" i="10" s="1"/>
  <c r="F40" i="10" s="1"/>
  <c r="G38" i="10" s="1"/>
  <c r="G39" i="10" s="1"/>
  <c r="G40" i="10" s="1"/>
  <c r="H38" i="10" s="1"/>
  <c r="H39" i="10" s="1"/>
  <c r="H40" i="10" s="1"/>
  <c r="I38" i="10" s="1"/>
  <c r="I39" i="10" s="1"/>
  <c r="I40" i="10" s="1"/>
  <c r="D30" i="10"/>
  <c r="E28" i="10" s="1"/>
  <c r="D32" i="10"/>
  <c r="D35" i="10" l="1"/>
  <c r="D36" i="10"/>
  <c r="D34" i="10"/>
  <c r="D26" i="10"/>
  <c r="E29" i="10" s="1"/>
  <c r="E34" i="10" s="1"/>
  <c r="E26" i="10" l="1"/>
  <c r="F29" i="10" s="1"/>
  <c r="F34" i="10" s="1"/>
  <c r="E30" i="10"/>
  <c r="D42" i="10"/>
  <c r="D43" i="10" s="1"/>
  <c r="D45" i="10" s="1"/>
  <c r="F26" i="10"/>
  <c r="G29" i="10" s="1"/>
  <c r="G34" i="10" s="1"/>
  <c r="F28" i="10" l="1"/>
  <c r="E32" i="10"/>
  <c r="G26" i="10"/>
  <c r="H29" i="10" s="1"/>
  <c r="E35" i="10" l="1"/>
  <c r="E36" i="10"/>
  <c r="E42" i="10" s="1"/>
  <c r="E43" i="10" s="1"/>
  <c r="F30" i="10"/>
  <c r="G28" i="10" s="1"/>
  <c r="H26" i="10"/>
  <c r="I29" i="10" s="1"/>
  <c r="H34" i="10"/>
  <c r="I26" i="10"/>
  <c r="J29" i="10" s="1"/>
  <c r="J34" i="10" s="1"/>
  <c r="E45" i="10" l="1"/>
  <c r="I34" i="10"/>
  <c r="J26" i="10"/>
  <c r="K29" i="10" s="1"/>
  <c r="K34" i="10" s="1"/>
  <c r="F32" i="10"/>
  <c r="G30" i="10"/>
  <c r="H28" i="10" s="1"/>
  <c r="G32" i="10"/>
  <c r="K26" i="10" l="1"/>
  <c r="L29" i="10" s="1"/>
  <c r="L34" i="10" s="1"/>
  <c r="F36" i="10"/>
  <c r="F42" i="10" s="1"/>
  <c r="F43" i="10" s="1"/>
  <c r="F35" i="10"/>
  <c r="L26" i="10"/>
  <c r="M29" i="10" s="1"/>
  <c r="G35" i="10"/>
  <c r="G36" i="10"/>
  <c r="G42" i="10" s="1"/>
  <c r="G43" i="10" s="1"/>
  <c r="H30" i="10"/>
  <c r="I28" i="10" s="1"/>
  <c r="H32" i="10"/>
  <c r="G45" i="10" l="1"/>
  <c r="G51" i="10" s="1"/>
  <c r="G55" i="10" s="1"/>
  <c r="F45" i="10"/>
  <c r="H36" i="10"/>
  <c r="H42" i="10" s="1"/>
  <c r="H43" i="10" s="1"/>
  <c r="H35" i="10"/>
  <c r="I30" i="10"/>
  <c r="J28" i="10" s="1"/>
  <c r="I32" i="10"/>
  <c r="M34" i="10"/>
  <c r="M26" i="10"/>
  <c r="N29" i="10" s="1"/>
  <c r="I36" i="10" l="1"/>
  <c r="I42" i="10" s="1"/>
  <c r="I43" i="10" s="1"/>
  <c r="I35" i="10"/>
  <c r="N34" i="10"/>
  <c r="N26" i="10"/>
  <c r="O29" i="10" s="1"/>
  <c r="J30" i="10"/>
  <c r="K28" i="10" s="1"/>
  <c r="H45" i="10"/>
  <c r="H51" i="10" s="1"/>
  <c r="H55" i="10" s="1"/>
  <c r="J32" i="10" l="1"/>
  <c r="J36" i="10"/>
  <c r="J42" i="10" s="1"/>
  <c r="J43" i="10" s="1"/>
  <c r="J35" i="10"/>
  <c r="O34" i="10"/>
  <c r="O26" i="10"/>
  <c r="P29" i="10" s="1"/>
  <c r="K30" i="10"/>
  <c r="L28" i="10" s="1"/>
  <c r="K32" i="10"/>
  <c r="I45" i="10"/>
  <c r="I51" i="10" s="1"/>
  <c r="I55" i="10" s="1"/>
  <c r="K36" i="10" l="1"/>
  <c r="K42" i="10" s="1"/>
  <c r="K43" i="10" s="1"/>
  <c r="K35" i="10"/>
  <c r="K45" i="10" s="1"/>
  <c r="K51" i="10" s="1"/>
  <c r="K55" i="10" s="1"/>
  <c r="L30" i="10"/>
  <c r="M28" i="10" s="1"/>
  <c r="L32" i="10"/>
  <c r="P34" i="10"/>
  <c r="P26" i="10"/>
  <c r="Q29" i="10" s="1"/>
  <c r="J45" i="10"/>
  <c r="J51" i="10" s="1"/>
  <c r="J55" i="10" s="1"/>
  <c r="Q34" i="10" l="1"/>
  <c r="Q26" i="10"/>
  <c r="R29" i="10" s="1"/>
  <c r="L36" i="10"/>
  <c r="L42" i="10" s="1"/>
  <c r="L43" i="10" s="1"/>
  <c r="L35" i="10"/>
  <c r="M30" i="10"/>
  <c r="N28" i="10" s="1"/>
  <c r="N30" i="10" l="1"/>
  <c r="O28" i="10" s="1"/>
  <c r="N32" i="10"/>
  <c r="M32" i="10"/>
  <c r="L45" i="10"/>
  <c r="L51" i="10" s="1"/>
  <c r="L55" i="10" s="1"/>
  <c r="R34" i="10"/>
  <c r="R26" i="10"/>
  <c r="S29" i="10" s="1"/>
  <c r="S34" i="10" l="1"/>
  <c r="S26" i="10"/>
  <c r="T29" i="10" s="1"/>
  <c r="M36" i="10"/>
  <c r="M42" i="10" s="1"/>
  <c r="M43" i="10" s="1"/>
  <c r="M35" i="10"/>
  <c r="N35" i="10"/>
  <c r="N36" i="10"/>
  <c r="N42" i="10" s="1"/>
  <c r="N43" i="10" s="1"/>
  <c r="N45" i="10" s="1"/>
  <c r="N51" i="10" s="1"/>
  <c r="N55" i="10" s="1"/>
  <c r="O30" i="10"/>
  <c r="P28" i="10" s="1"/>
  <c r="O32" i="10"/>
  <c r="P30" i="10" l="1"/>
  <c r="Q28" i="10" s="1"/>
  <c r="P32" i="10"/>
  <c r="O36" i="10"/>
  <c r="O42" i="10" s="1"/>
  <c r="O43" i="10" s="1"/>
  <c r="O35" i="10"/>
  <c r="O45" i="10" s="1"/>
  <c r="O51" i="10" s="1"/>
  <c r="O55" i="10" s="1"/>
  <c r="T34" i="10"/>
  <c r="T26" i="10"/>
  <c r="U29" i="10" s="1"/>
  <c r="M45" i="10"/>
  <c r="M51" i="10" s="1"/>
  <c r="M55" i="10" s="1"/>
  <c r="U34" i="10" l="1"/>
  <c r="U26" i="10"/>
  <c r="V29" i="10" s="1"/>
  <c r="P36" i="10"/>
  <c r="P42" i="10" s="1"/>
  <c r="P43" i="10" s="1"/>
  <c r="P35" i="10"/>
  <c r="Q30" i="10"/>
  <c r="R28" i="10" s="1"/>
  <c r="Q32" i="10" l="1"/>
  <c r="P45" i="10"/>
  <c r="P51" i="10" s="1"/>
  <c r="P55" i="10" s="1"/>
  <c r="Q35" i="10"/>
  <c r="Q36" i="10"/>
  <c r="Q42" i="10" s="1"/>
  <c r="Q43" i="10" s="1"/>
  <c r="Q45" i="10" s="1"/>
  <c r="Q51" i="10" s="1"/>
  <c r="Q55" i="10" s="1"/>
  <c r="R30" i="10"/>
  <c r="S28" i="10" s="1"/>
  <c r="R32" i="10"/>
  <c r="V34" i="10"/>
  <c r="V26" i="10"/>
  <c r="W29" i="10" s="1"/>
  <c r="W34" i="10" l="1"/>
  <c r="W26" i="10"/>
  <c r="X29" i="10" s="1"/>
  <c r="R35" i="10"/>
  <c r="R36" i="10"/>
  <c r="R42" i="10" s="1"/>
  <c r="R43" i="10" s="1"/>
  <c r="R45" i="10" s="1"/>
  <c r="R51" i="10" s="1"/>
  <c r="R55" i="10" s="1"/>
  <c r="S30" i="10"/>
  <c r="T28" i="10" s="1"/>
  <c r="S32" i="10" l="1"/>
  <c r="S36" i="10"/>
  <c r="S42" i="10" s="1"/>
  <c r="S43" i="10" s="1"/>
  <c r="S35" i="10"/>
  <c r="T30" i="10"/>
  <c r="U28" i="10" s="1"/>
  <c r="X34" i="10"/>
  <c r="X26" i="10"/>
  <c r="Y29" i="10" s="1"/>
  <c r="T32" i="10" l="1"/>
  <c r="T35" i="10"/>
  <c r="T36" i="10"/>
  <c r="T42" i="10" s="1"/>
  <c r="T43" i="10" s="1"/>
  <c r="Y34" i="10"/>
  <c r="Y26" i="10"/>
  <c r="Z29" i="10" s="1"/>
  <c r="U30" i="10"/>
  <c r="V28" i="10" s="1"/>
  <c r="U32" i="10"/>
  <c r="S45" i="10"/>
  <c r="S51" i="10" s="1"/>
  <c r="S55" i="10" s="1"/>
  <c r="V30" i="10" l="1"/>
  <c r="W28" i="10" s="1"/>
  <c r="Z34" i="10"/>
  <c r="Z26" i="10"/>
  <c r="AA29" i="10" s="1"/>
  <c r="U36" i="10"/>
  <c r="U42" i="10" s="1"/>
  <c r="U43" i="10" s="1"/>
  <c r="U35" i="10"/>
  <c r="T45" i="10"/>
  <c r="T51" i="10" s="1"/>
  <c r="T55" i="10" s="1"/>
  <c r="U45" i="10" l="1"/>
  <c r="U51" i="10" s="1"/>
  <c r="U55" i="10" s="1"/>
  <c r="AA34" i="10"/>
  <c r="AA26" i="10"/>
  <c r="AB29" i="10" s="1"/>
  <c r="V32" i="10"/>
  <c r="W30" i="10"/>
  <c r="X28" i="10" s="1"/>
  <c r="AB34" i="10" l="1"/>
  <c r="AB26" i="10"/>
  <c r="AC29" i="10" s="1"/>
  <c r="X30" i="10"/>
  <c r="Y28" i="10" s="1"/>
  <c r="V35" i="10"/>
  <c r="V36" i="10"/>
  <c r="V42" i="10" s="1"/>
  <c r="V43" i="10" s="1"/>
  <c r="V45" i="10" s="1"/>
  <c r="V51" i="10" s="1"/>
  <c r="V55" i="10" s="1"/>
  <c r="W32" i="10"/>
  <c r="X32" i="10" l="1"/>
  <c r="X36" i="10" s="1"/>
  <c r="X42" i="10" s="1"/>
  <c r="X43" i="10" s="1"/>
  <c r="Y30" i="10"/>
  <c r="Z28" i="10" s="1"/>
  <c r="Y32" i="10"/>
  <c r="W36" i="10"/>
  <c r="W42" i="10" s="1"/>
  <c r="W43" i="10" s="1"/>
  <c r="W35" i="10"/>
  <c r="AC34" i="10"/>
  <c r="AC26" i="10"/>
  <c r="AD29" i="10" s="1"/>
  <c r="X35" i="10" l="1"/>
  <c r="X45" i="10" s="1"/>
  <c r="X51" i="10" s="1"/>
  <c r="X55" i="10" s="1"/>
  <c r="AD34" i="10"/>
  <c r="AD26" i="10"/>
  <c r="AE29" i="10" s="1"/>
  <c r="Y36" i="10"/>
  <c r="Y42" i="10" s="1"/>
  <c r="Y43" i="10" s="1"/>
  <c r="Y35" i="10"/>
  <c r="W45" i="10"/>
  <c r="W51" i="10" s="1"/>
  <c r="W55" i="10" s="1"/>
  <c r="Z30" i="10"/>
  <c r="AA28" i="10" s="1"/>
  <c r="Z32" i="10" l="1"/>
  <c r="AA30" i="10"/>
  <c r="AB28" i="10" s="1"/>
  <c r="AE34" i="10"/>
  <c r="AE26" i="10"/>
  <c r="AF29" i="10" s="1"/>
  <c r="Y45" i="10"/>
  <c r="Y51" i="10" s="1"/>
  <c r="Y55" i="10" s="1"/>
  <c r="Z35" i="10"/>
  <c r="Z36" i="10"/>
  <c r="Z42" i="10" s="1"/>
  <c r="Z43" i="10" s="1"/>
  <c r="AA32" i="10" l="1"/>
  <c r="AF34" i="10"/>
  <c r="AF26" i="10"/>
  <c r="AG29" i="10" s="1"/>
  <c r="AA36" i="10"/>
  <c r="AA42" i="10" s="1"/>
  <c r="AA43" i="10" s="1"/>
  <c r="AA35" i="10"/>
  <c r="Z45" i="10"/>
  <c r="Z51" i="10" s="1"/>
  <c r="Z55" i="10" s="1"/>
  <c r="AB30" i="10"/>
  <c r="AC28" i="10" s="1"/>
  <c r="AB32" i="10" l="1"/>
  <c r="AA45" i="10"/>
  <c r="AA51" i="10" s="1"/>
  <c r="AA55" i="10" s="1"/>
  <c r="AB36" i="10"/>
  <c r="AB42" i="10" s="1"/>
  <c r="AB43" i="10" s="1"/>
  <c r="AB35" i="10"/>
  <c r="AC30" i="10"/>
  <c r="AD28" i="10" s="1"/>
  <c r="AC32" i="10"/>
  <c r="AG34" i="10"/>
  <c r="AG26" i="10"/>
  <c r="AH29" i="10" s="1"/>
  <c r="AB45" i="10" l="1"/>
  <c r="AB51" i="10" s="1"/>
  <c r="AB55" i="10" s="1"/>
  <c r="AC36" i="10"/>
  <c r="AC42" i="10" s="1"/>
  <c r="AC43" i="10" s="1"/>
  <c r="AC35" i="10"/>
  <c r="AH34" i="10"/>
  <c r="AH26" i="10"/>
  <c r="AI29" i="10" s="1"/>
  <c r="AD30" i="10"/>
  <c r="AE28" i="10" s="1"/>
  <c r="AC45" i="10" l="1"/>
  <c r="AC51" i="10" s="1"/>
  <c r="AC55" i="10" s="1"/>
  <c r="AD32" i="10"/>
  <c r="AE30" i="10"/>
  <c r="AF28" i="10" s="1"/>
  <c r="AE32" i="10"/>
  <c r="AD35" i="10"/>
  <c r="AD36" i="10"/>
  <c r="AD42" i="10" s="1"/>
  <c r="AD43" i="10" s="1"/>
  <c r="AD45" i="10" s="1"/>
  <c r="AD51" i="10" s="1"/>
  <c r="AD55" i="10" s="1"/>
  <c r="AI34" i="10"/>
  <c r="AI26" i="10"/>
  <c r="AJ29" i="10" s="1"/>
  <c r="AJ34" i="10" l="1"/>
  <c r="AJ26" i="10"/>
  <c r="AK29" i="10" s="1"/>
  <c r="AE36" i="10"/>
  <c r="AE42" i="10" s="1"/>
  <c r="AE43" i="10" s="1"/>
  <c r="AE35" i="10"/>
  <c r="AF30" i="10"/>
  <c r="AG28" i="10" s="1"/>
  <c r="AF32" i="10"/>
  <c r="AE45" i="10" l="1"/>
  <c r="AE51" i="10" s="1"/>
  <c r="AE55" i="10" s="1"/>
  <c r="AF35" i="10"/>
  <c r="AF36" i="10"/>
  <c r="AF42" i="10" s="1"/>
  <c r="AF43" i="10" s="1"/>
  <c r="AK34" i="10"/>
  <c r="AK26" i="10"/>
  <c r="AL29" i="10" s="1"/>
  <c r="AG30" i="10"/>
  <c r="AH28" i="10" s="1"/>
  <c r="AF45" i="10" l="1"/>
  <c r="AF51" i="10" s="1"/>
  <c r="AF55" i="10" s="1"/>
  <c r="AG32" i="10"/>
  <c r="AG35" i="10"/>
  <c r="AG36" i="10"/>
  <c r="AG42" i="10" s="1"/>
  <c r="AG43" i="10" s="1"/>
  <c r="AG45" i="10" s="1"/>
  <c r="AG51" i="10" s="1"/>
  <c r="AG55" i="10" s="1"/>
  <c r="AH30" i="10"/>
  <c r="AI28" i="10" s="1"/>
  <c r="AL34" i="10"/>
  <c r="AL26" i="10"/>
  <c r="AM29" i="10" s="1"/>
  <c r="AI30" i="10" l="1"/>
  <c r="AJ28" i="10" s="1"/>
  <c r="AI32" i="10"/>
  <c r="AM34" i="10"/>
  <c r="AM26" i="10"/>
  <c r="AN29" i="10" s="1"/>
  <c r="AH32" i="10"/>
  <c r="AN34" i="10" l="1"/>
  <c r="AN26" i="10"/>
  <c r="AO29" i="10" s="1"/>
  <c r="AH35" i="10"/>
  <c r="AH36" i="10"/>
  <c r="AH42" i="10" s="1"/>
  <c r="AH43" i="10" s="1"/>
  <c r="AI35" i="10"/>
  <c r="AI36" i="10"/>
  <c r="AI42" i="10" s="1"/>
  <c r="AI43" i="10" s="1"/>
  <c r="AJ30" i="10"/>
  <c r="AK28" i="10" s="1"/>
  <c r="AJ32" i="10"/>
  <c r="AI45" i="10" l="1"/>
  <c r="AI51" i="10" s="1"/>
  <c r="AI55" i="10" s="1"/>
  <c r="AH45" i="10"/>
  <c r="AH51" i="10" s="1"/>
  <c r="AH55" i="10" s="1"/>
  <c r="AJ36" i="10"/>
  <c r="AJ42" i="10" s="1"/>
  <c r="AJ43" i="10" s="1"/>
  <c r="AJ35" i="10"/>
  <c r="AJ45" i="10" s="1"/>
  <c r="AJ51" i="10" s="1"/>
  <c r="AJ55" i="10" s="1"/>
  <c r="AK30" i="10"/>
  <c r="AL28" i="10" s="1"/>
  <c r="AO34" i="10"/>
  <c r="AO26" i="10"/>
  <c r="AP29" i="10" s="1"/>
  <c r="AK32" i="10" l="1"/>
  <c r="AP34" i="10"/>
  <c r="AP26" i="10"/>
  <c r="AQ29" i="10" s="1"/>
  <c r="AK35" i="10"/>
  <c r="AK36" i="10"/>
  <c r="AK42" i="10" s="1"/>
  <c r="AK43" i="10" s="1"/>
  <c r="AK45" i="10" s="1"/>
  <c r="AK51" i="10" s="1"/>
  <c r="AK55" i="10" s="1"/>
  <c r="AL30" i="10"/>
  <c r="AM28" i="10" s="1"/>
  <c r="AL32" i="10"/>
  <c r="AL36" i="10" l="1"/>
  <c r="AL42" i="10" s="1"/>
  <c r="AL43" i="10" s="1"/>
  <c r="AL35" i="10"/>
  <c r="AM30" i="10"/>
  <c r="AN28" i="10" s="1"/>
  <c r="AM32" i="10"/>
  <c r="AQ34" i="10"/>
  <c r="AQ26" i="10"/>
  <c r="AR29" i="10" s="1"/>
  <c r="AR34" i="10" l="1"/>
  <c r="AR26" i="10"/>
  <c r="AM36" i="10"/>
  <c r="AM42" i="10" s="1"/>
  <c r="AM43" i="10" s="1"/>
  <c r="AM35" i="10"/>
  <c r="AN30" i="10"/>
  <c r="AO28" i="10" s="1"/>
  <c r="AN32" i="10"/>
  <c r="AL45" i="10"/>
  <c r="AL51" i="10" s="1"/>
  <c r="AL55" i="10" s="1"/>
  <c r="AM45" i="10" l="1"/>
  <c r="AM51" i="10" s="1"/>
  <c r="AM55" i="10" s="1"/>
  <c r="AO30" i="10"/>
  <c r="AP28" i="10" s="1"/>
  <c r="AO32" i="10"/>
  <c r="AN36" i="10"/>
  <c r="AN42" i="10" s="1"/>
  <c r="AN43" i="10" s="1"/>
  <c r="AN35" i="10"/>
  <c r="AN45" i="10" s="1"/>
  <c r="AN51" i="10" s="1"/>
  <c r="AN55" i="10" s="1"/>
  <c r="AO35" i="10" l="1"/>
  <c r="AO36" i="10"/>
  <c r="AO42" i="10" s="1"/>
  <c r="AO43" i="10" s="1"/>
  <c r="AP30" i="10"/>
  <c r="AQ28" i="10" s="1"/>
  <c r="AP32" i="10" l="1"/>
  <c r="AO45" i="10"/>
  <c r="AO51" i="10" s="1"/>
  <c r="AO55" i="10" s="1"/>
  <c r="AQ30" i="10"/>
  <c r="AR28" i="10" s="1"/>
  <c r="AR30" i="10" s="1"/>
  <c r="AR32" i="10" s="1"/>
  <c r="AQ32" i="10"/>
  <c r="AP35" i="10"/>
  <c r="AP36" i="10"/>
  <c r="AP42" i="10" s="1"/>
  <c r="AP43" i="10" s="1"/>
  <c r="AP45" i="10" s="1"/>
  <c r="AP51" i="10" s="1"/>
  <c r="AP55" i="10" s="1"/>
  <c r="AQ36" i="10" l="1"/>
  <c r="AQ42" i="10" s="1"/>
  <c r="AQ43" i="10" s="1"/>
  <c r="AQ35" i="10"/>
  <c r="AR35" i="10"/>
  <c r="AR36" i="10"/>
  <c r="AR42" i="10" s="1"/>
  <c r="AR43" i="10" s="1"/>
  <c r="AR45" i="10" l="1"/>
  <c r="AR51" i="10" s="1"/>
  <c r="AR55" i="10" s="1"/>
  <c r="AQ45" i="10"/>
  <c r="AQ51" i="10" s="1"/>
  <c r="AQ55" i="10" s="1"/>
  <c r="F49" i="10" l="1"/>
  <c r="F51" i="10" s="1"/>
  <c r="E49" i="10"/>
  <c r="E51" i="10" s="1"/>
  <c r="C29" i="2" l="1"/>
  <c r="D49" i="10"/>
  <c r="D51" i="10" s="1"/>
  <c r="F55" i="10"/>
  <c r="E55" i="10" l="1"/>
  <c r="C30" i="2" l="1"/>
  <c r="C33" i="2" s="1"/>
  <c r="D55" i="10"/>
  <c r="C35" i="2" l="1"/>
  <c r="B35" i="2"/>
</calcChain>
</file>

<file path=xl/sharedStrings.xml><?xml version="1.0" encoding="utf-8"?>
<sst xmlns="http://schemas.openxmlformats.org/spreadsheetml/2006/main" count="333" uniqueCount="168">
  <si>
    <t>Use only such rows as are required. Insert additional columns as required.</t>
  </si>
  <si>
    <t>Distribution Service Benefits</t>
  </si>
  <si>
    <t>Distribution Service Costs</t>
  </si>
  <si>
    <t>Energy System Benefits</t>
  </si>
  <si>
    <t>Energy System Costs</t>
  </si>
  <si>
    <t>Calendar Year</t>
  </si>
  <si>
    <t>Benefit 4 [replace name]</t>
  </si>
  <si>
    <t>Benefit 5 [replace name]</t>
  </si>
  <si>
    <t>Benefit 6 [replace name]</t>
  </si>
  <si>
    <t>Cost 1
[replace name]</t>
  </si>
  <si>
    <t>Cost 2
[replace name]</t>
  </si>
  <si>
    <t>Cost 3
[replace name]</t>
  </si>
  <si>
    <t>Cost 4
[replace name]</t>
  </si>
  <si>
    <t>Cost 5
[replace name]</t>
  </si>
  <si>
    <t>Cost 6
[replace name]</t>
  </si>
  <si>
    <t>Benefit 1 [replace name]</t>
  </si>
  <si>
    <t>Benefit 2 [replace name]</t>
  </si>
  <si>
    <t>Benefit 3 [replace name]</t>
  </si>
  <si>
    <t>General Information</t>
  </si>
  <si>
    <t>Electricity Distributor Name</t>
  </si>
  <si>
    <t>Grandbridge Energy Inc.</t>
  </si>
  <si>
    <t>Project or Program Name</t>
  </si>
  <si>
    <t>2026 Capacity Auction</t>
  </si>
  <si>
    <t>Description of NWS(s) (&lt;150 words)</t>
  </si>
  <si>
    <t>Year for Net Present Value</t>
  </si>
  <si>
    <t>Constant Dollar Year (i.e., nominal values deflated to this year)</t>
  </si>
  <si>
    <t>Distribution Service Test</t>
  </si>
  <si>
    <t>DST Benefits Updated Feb 17, 2026</t>
  </si>
  <si>
    <t>(Add more rows as required)</t>
  </si>
  <si>
    <t>Benefit</t>
  </si>
  <si>
    <t>Benefit Type</t>
  </si>
  <si>
    <t>NPV</t>
  </si>
  <si>
    <t>Avoided Unplanned Outages (Probability Weighted)</t>
  </si>
  <si>
    <t>Reliability (Net Avoided Outage Costs)</t>
  </si>
  <si>
    <t>Avoided Planned Outages</t>
  </si>
  <si>
    <t>Avoided Transmission Charges</t>
  </si>
  <si>
    <t>Other</t>
  </si>
  <si>
    <t>Total DST Benefit</t>
  </si>
  <si>
    <t>DST Costs</t>
  </si>
  <si>
    <t>Cost</t>
  </si>
  <si>
    <t>Cost Type</t>
  </si>
  <si>
    <t>DER Acquisition Cost</t>
  </si>
  <si>
    <t>Cost 4 [replace name]</t>
  </si>
  <si>
    <t>Cost 5 [replace name]</t>
  </si>
  <si>
    <t>Cost 6 [replace name]</t>
  </si>
  <si>
    <t>Total DST Cost</t>
  </si>
  <si>
    <t>NPV Net DST Benefit</t>
  </si>
  <si>
    <t>DST Ratio</t>
  </si>
  <si>
    <t>Energy System Test</t>
  </si>
  <si>
    <t>EST Benefits</t>
  </si>
  <si>
    <t>Total EST Benefit</t>
  </si>
  <si>
    <t>EST Costs</t>
  </si>
  <si>
    <t>Cost 3 [replace name]</t>
  </si>
  <si>
    <t>Total EST Cost</t>
  </si>
  <si>
    <t>NPV Net EST Benefit</t>
  </si>
  <si>
    <t>Calc 1</t>
  </si>
  <si>
    <t>Calc 2</t>
  </si>
  <si>
    <t>Key Parameters</t>
  </si>
  <si>
    <t>ROE</t>
  </si>
  <si>
    <t>Equity Share</t>
  </si>
  <si>
    <t>Interest</t>
  </si>
  <si>
    <t>Debt Share</t>
  </si>
  <si>
    <t>EUL</t>
  </si>
  <si>
    <t>Depreciation Rate</t>
  </si>
  <si>
    <t>CCA (Class 10) rate</t>
  </si>
  <si>
    <t>Societal Discount Rate</t>
  </si>
  <si>
    <t>Inflation</t>
  </si>
  <si>
    <t>Combined Tax Rate</t>
  </si>
  <si>
    <t>Capital Detail</t>
  </si>
  <si>
    <t>2026 Capital Investment</t>
  </si>
  <si>
    <t>2025 Capital Deferred</t>
  </si>
  <si>
    <t>2025 Capital Avoided</t>
  </si>
  <si>
    <t>Year</t>
  </si>
  <si>
    <t>CAPEX / ISA</t>
  </si>
  <si>
    <t>Net Asset Balance</t>
  </si>
  <si>
    <t>Opening PPE</t>
  </si>
  <si>
    <t>Depreciation</t>
  </si>
  <si>
    <t>Closing PPE</t>
  </si>
  <si>
    <t>Average PPE</t>
  </si>
  <si>
    <t>Depreciation Expense</t>
  </si>
  <si>
    <t>UCC Open</t>
  </si>
  <si>
    <t>UCC Close</t>
  </si>
  <si>
    <t>Taxable Earnings</t>
  </si>
  <si>
    <t>Grossed-Up PILS</t>
  </si>
  <si>
    <t>Capital Related Revenue Requirement</t>
  </si>
  <si>
    <t>NWS Aquisition Costs</t>
  </si>
  <si>
    <t>NWS OM&amp;A Costs</t>
  </si>
  <si>
    <t>Total OM&amp;A</t>
  </si>
  <si>
    <t>Revenue Requirement</t>
  </si>
  <si>
    <t>NRCan Funding Offset</t>
  </si>
  <si>
    <t>Revenue Requirement for Distribution Rates</t>
  </si>
  <si>
    <t>NPV Cost of Revenue Requirement</t>
  </si>
  <si>
    <t>Inputs</t>
  </si>
  <si>
    <t>NWS Capacity</t>
  </si>
  <si>
    <t>Hours of Activation</t>
  </si>
  <si>
    <t>Number of Activations</t>
  </si>
  <si>
    <t>Total Hours of Activation</t>
  </si>
  <si>
    <t>Residential Load Portion</t>
  </si>
  <si>
    <t>Residential Load</t>
  </si>
  <si>
    <t>Commercial/Industrial Load Portion</t>
  </si>
  <si>
    <t>Commercial/Industrial Load</t>
  </si>
  <si>
    <t>VOLL Residential</t>
  </si>
  <si>
    <t>VOLL Commercial/Industrial</t>
  </si>
  <si>
    <t>Total kW (all Stations)</t>
  </si>
  <si>
    <t>Residential</t>
  </si>
  <si>
    <t>Commercial</t>
  </si>
  <si>
    <t>Industrial</t>
  </si>
  <si>
    <t>Benefit 1 - Avoided Unplanned Outages (VOLL)</t>
  </si>
  <si>
    <t>Commercial/
Industrial</t>
  </si>
  <si>
    <t>Total</t>
  </si>
  <si>
    <t>Present Value of Benefits</t>
  </si>
  <si>
    <t>Probability Weighting</t>
  </si>
  <si>
    <t>Probability Weighted PV of Benefits</t>
  </si>
  <si>
    <t>50% Discount in 2028 only</t>
  </si>
  <si>
    <t>Benefit 2 - Avoided Planned Outages (VOLL)</t>
  </si>
  <si>
    <t>Benefit 3 - Avoided Transmission Charges</t>
  </si>
  <si>
    <t>2026 (Peak Reductions in MW)</t>
  </si>
  <si>
    <t>2026 ($ Savings in Transmission Charges)</t>
  </si>
  <si>
    <t>Preston</t>
  </si>
  <si>
    <t>Galt</t>
  </si>
  <si>
    <t>MTS1</t>
  </si>
  <si>
    <t>Present Value</t>
  </si>
  <si>
    <t>Network Service Rate</t>
  </si>
  <si>
    <t>per kW</t>
  </si>
  <si>
    <t>Jun</t>
  </si>
  <si>
    <t>Line Connection Service Rate</t>
  </si>
  <si>
    <t>Jul</t>
  </si>
  <si>
    <t>Transformation Connection Service Rate</t>
  </si>
  <si>
    <t>Aug</t>
  </si>
  <si>
    <t>TOTAL: Preston TS and Galt TS Only</t>
  </si>
  <si>
    <t>Sep</t>
  </si>
  <si>
    <r>
      <rPr>
        <b/>
        <sz val="11"/>
        <color rgb="FF000000"/>
        <rFont val="Calibri"/>
        <family val="2"/>
        <scheme val="minor"/>
      </rPr>
      <t xml:space="preserve">TOTAL: MTS#1 </t>
    </r>
    <r>
      <rPr>
        <sz val="8"/>
        <color rgb="FF000000"/>
        <rFont val="Calibri"/>
        <family val="2"/>
        <scheme val="minor"/>
      </rPr>
      <t>(no transformation charge at GBE owned MTS#1)</t>
    </r>
  </si>
  <si>
    <t>2027 (Peak Reductions in MW)</t>
  </si>
  <si>
    <t>2027 ($ Savings in Transmission Charges)</t>
  </si>
  <si>
    <t>2028 (Peak Reductions in MW)</t>
  </si>
  <si>
    <t>2028 ($ Savings in Transmission Charges)</t>
  </si>
  <si>
    <t>Total: PV of Avoided Transmission Charges</t>
  </si>
  <si>
    <t>DST Benefit Types</t>
  </si>
  <si>
    <t>Distribution Capacity (Deferral or Avoidance Benefit)</t>
  </si>
  <si>
    <t>Resilience (Critical Load Benefits)</t>
  </si>
  <si>
    <t>Innovation &amp; Market</t>
  </si>
  <si>
    <t>Transformation</t>
  </si>
  <si>
    <t>Planning Value</t>
  </si>
  <si>
    <t>DST Cost Types</t>
  </si>
  <si>
    <t>DER Operations, Maintenance, and Administrative (OM&amp;A) Costs</t>
  </si>
  <si>
    <t>Distribution System Ancillary Services Costs</t>
  </si>
  <si>
    <t>Risks (Distribution System)</t>
  </si>
  <si>
    <t>EST Benefit Types</t>
  </si>
  <si>
    <t>DST Benefits</t>
  </si>
  <si>
    <t>Transmission Capacity</t>
  </si>
  <si>
    <t>Avoided Energy Costs</t>
  </si>
  <si>
    <t>Avoided Generation Capacity Costs</t>
  </si>
  <si>
    <t>Innovation &amp; Market Transformation</t>
  </si>
  <si>
    <t>EST Cost Types</t>
  </si>
  <si>
    <t>DER (OM&amp;A) Costs</t>
  </si>
  <si>
    <t>Energy System Ancillary Costs</t>
  </si>
  <si>
    <t>Risks (Energy System)</t>
  </si>
  <si>
    <t xml:space="preserve">CCA </t>
  </si>
  <si>
    <t>NWS Capacity Auction: Participant Payments</t>
  </si>
  <si>
    <t>NWS Capacity Auction: OM&amp;A</t>
  </si>
  <si>
    <t>NWS Capacity Auction: Capital-Related Revenue Requirement</t>
  </si>
  <si>
    <t>NWS Capacity Auction: SREP Offset</t>
  </si>
  <si>
    <t>2026 Uniform Transmission Rates</t>
  </si>
  <si>
    <t>Cost 1 [replace name]</t>
  </si>
  <si>
    <t>Cost 2 [replace name]</t>
  </si>
  <si>
    <t>Nil</t>
  </si>
  <si>
    <t>DST Costs Updated Feb 17, 2026</t>
  </si>
  <si>
    <t>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</si>
</sst>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;[Red]\-&quot;$&quot;#,##0"/>
    <numFmt numFmtId="165" formatCode="&quot;$&quot;#,##0.00;[Red]\-&quot;$&quot;#,##0.00"/>
    <numFmt numFmtId="166" formatCode="_-* #,##0.00_-;\-* #,##0.00_-;_-* &quot;-&quot;??_-;_-@_-"/>
    <numFmt numFmtId="167" formatCode="&quot;$&quot;#,##0"/>
    <numFmt numFmtId="168" formatCode="0.0%"/>
    <numFmt numFmtId="169" formatCode="_-&quot;$&quot;* #,##0_-;\-&quot;$&quot;* #,##0_-;_-&quot;$&quot;* &quot;-&quot;??_-;_-@_-"/>
    <numFmt numFmtId="170" formatCode="_(&quot;$&quot;* #,##0_);_(&quot;$&quot;* \(#,##0\);_(&quot;$&quot;* &quot;-&quot;??_);_(@_)"/>
    <numFmt numFmtId="171" formatCode="_(* #,##0_);_(* \(#,##0\);_(* &quot;-&quot;??_);_(@_)"/>
    <numFmt numFmtId="172" formatCode="_(* #,##0_);_(* \(#,##0\);_(* &quot;-&quot;?_);_(@_)"/>
    <numFmt numFmtId="173" formatCode="_(&quot;$&quot;* #,##0.0_);_(&quot;$&quot;* \(#,##0.0\);_(&quot;$&quot;* &quot;-&quot;??_);_(@_)"/>
    <numFmt numFmtId="174" formatCode="_(&quot;$&quot;* #,##0.0_);_(&quot;$&quot;* \(#,##0.0\);_(&quot;$&quot;* &quot;-&quot;?_);_(@_)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name val="Arial"/>
      <family val="2"/>
    </font>
    <font>
      <b/>
      <sz val="10"/>
      <color rgb="FFFFFFFF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i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Times New Roman"/>
      <family val="1"/>
    </font>
    <font>
      <i/>
      <sz val="9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0"/>
      <name val="Calibri"/>
      <family val="2"/>
      <scheme val="minor"/>
    </font>
    <font>
      <b/>
      <sz val="11"/>
      <color theme="0"/>
      <name val="Aptos Narrow"/>
      <family val="2"/>
    </font>
    <font>
      <b/>
      <sz val="11"/>
      <color theme="1"/>
      <name val="Aptos Narrow"/>
      <family val="2"/>
    </font>
    <font>
      <b/>
      <sz val="11"/>
      <color theme="0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C4E5F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4472C4"/>
      </left>
      <right/>
      <top style="medium">
        <color rgb="FF4472C4"/>
      </top>
      <bottom style="medium">
        <color rgb="FF4472C4"/>
      </bottom>
      <diagonal/>
    </border>
    <border>
      <left/>
      <right/>
      <top style="medium">
        <color rgb="FF4472C4"/>
      </top>
      <bottom style="medium">
        <color rgb="FF4472C4"/>
      </bottom>
      <diagonal/>
    </border>
    <border>
      <left style="medium">
        <color rgb="FF4472C4"/>
      </left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rgb="FF4472C4"/>
      </left>
      <right style="medium">
        <color rgb="FF4472C4"/>
      </right>
      <top style="medium">
        <color theme="0"/>
      </top>
      <bottom style="medium">
        <color rgb="FF4472C4"/>
      </bottom>
      <diagonal/>
    </border>
    <border>
      <left style="medium">
        <color rgb="FF4472C4"/>
      </left>
      <right style="medium">
        <color rgb="FF4472C4"/>
      </right>
      <top style="medium">
        <color rgb="FF4472C4"/>
      </top>
      <bottom/>
      <diagonal/>
    </border>
    <border>
      <left style="medium">
        <color rgb="FF4472C4"/>
      </left>
      <right style="medium">
        <color rgb="FF4472C4"/>
      </right>
      <top style="medium">
        <color rgb="FF4472C4"/>
      </top>
      <bottom style="medium">
        <color theme="0"/>
      </bottom>
      <diagonal/>
    </border>
    <border>
      <left style="medium">
        <color rgb="FF4472C4"/>
      </left>
      <right style="medium">
        <color rgb="FF4472C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1576AB"/>
      </left>
      <right style="thin">
        <color rgb="FF1576AB"/>
      </right>
      <top style="thin">
        <color rgb="FF1576AB"/>
      </top>
      <bottom/>
      <diagonal/>
    </border>
    <border>
      <left style="thin">
        <color rgb="FF1576AB"/>
      </left>
      <right style="thin">
        <color rgb="FF1576AB"/>
      </right>
      <top/>
      <bottom/>
      <diagonal/>
    </border>
    <border>
      <left style="thin">
        <color rgb="FF1576AB"/>
      </left>
      <right style="thin">
        <color rgb="FF1576AB"/>
      </right>
      <top/>
      <bottom style="thin">
        <color rgb="FF1576AB"/>
      </bottom>
      <diagonal/>
    </border>
    <border>
      <left style="medium">
        <color rgb="FF4472C4"/>
      </left>
      <right style="medium">
        <color rgb="FF4472C4"/>
      </right>
      <top style="medium">
        <color rgb="FF4472C4"/>
      </top>
      <bottom style="thin">
        <color rgb="FF1576AB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74">
    <xf numFmtId="0" fontId="0" fillId="0" borderId="0" xfId="0"/>
    <xf numFmtId="0" fontId="0" fillId="2" borderId="0" xfId="0" applyFill="1"/>
    <xf numFmtId="0" fontId="0" fillId="2" borderId="11" xfId="0" applyFill="1" applyBorder="1"/>
    <xf numFmtId="0" fontId="0" fillId="2" borderId="12" xfId="0" applyFill="1" applyBorder="1"/>
    <xf numFmtId="0" fontId="1" fillId="2" borderId="9" xfId="0" applyFont="1" applyFill="1" applyBorder="1"/>
    <xf numFmtId="0" fontId="0" fillId="2" borderId="10" xfId="0" applyFill="1" applyBorder="1"/>
    <xf numFmtId="0" fontId="2" fillId="2" borderId="0" xfId="0" applyFont="1" applyFill="1"/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/>
    <xf numFmtId="0" fontId="4" fillId="3" borderId="7" xfId="0" applyFont="1" applyFill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top" wrapText="1"/>
    </xf>
    <xf numFmtId="0" fontId="6" fillId="2" borderId="0" xfId="0" applyFont="1" applyFill="1" applyAlignment="1">
      <alignment vertical="center" wrapText="1"/>
    </xf>
    <xf numFmtId="0" fontId="7" fillId="2" borderId="0" xfId="0" applyFont="1" applyFill="1"/>
    <xf numFmtId="0" fontId="8" fillId="0" borderId="4" xfId="0" applyFont="1" applyBorder="1" applyAlignment="1">
      <alignment vertical="center" wrapText="1"/>
    </xf>
    <xf numFmtId="0" fontId="8" fillId="4" borderId="4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9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4" fillId="3" borderId="4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/>
    </xf>
    <xf numFmtId="0" fontId="4" fillId="3" borderId="6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vertical="center" wrapText="1"/>
    </xf>
    <xf numFmtId="167" fontId="11" fillId="2" borderId="13" xfId="0" applyNumberFormat="1" applyFont="1" applyFill="1" applyBorder="1" applyAlignment="1">
      <alignment vertical="center" wrapText="1"/>
    </xf>
    <xf numFmtId="0" fontId="11" fillId="2" borderId="14" xfId="0" applyFont="1" applyFill="1" applyBorder="1" applyAlignment="1">
      <alignment vertical="center" wrapText="1"/>
    </xf>
    <xf numFmtId="167" fontId="11" fillId="2" borderId="14" xfId="0" applyNumberFormat="1" applyFont="1" applyFill="1" applyBorder="1" applyAlignment="1">
      <alignment vertical="center" wrapText="1"/>
    </xf>
    <xf numFmtId="0" fontId="11" fillId="2" borderId="15" xfId="0" applyFont="1" applyFill="1" applyBorder="1" applyAlignment="1">
      <alignment vertical="center" wrapText="1"/>
    </xf>
    <xf numFmtId="167" fontId="11" fillId="2" borderId="15" xfId="0" applyNumberFormat="1" applyFont="1" applyFill="1" applyBorder="1" applyAlignment="1">
      <alignment vertical="center" wrapText="1"/>
    </xf>
    <xf numFmtId="0" fontId="0" fillId="5" borderId="0" xfId="0" applyFill="1"/>
    <xf numFmtId="0" fontId="0" fillId="6" borderId="0" xfId="0" applyFill="1"/>
    <xf numFmtId="0" fontId="1" fillId="0" borderId="17" xfId="0" applyFont="1" applyBorder="1"/>
    <xf numFmtId="0" fontId="0" fillId="0" borderId="17" xfId="0" applyBorder="1"/>
    <xf numFmtId="1" fontId="0" fillId="0" borderId="0" xfId="0" applyNumberFormat="1"/>
    <xf numFmtId="0" fontId="0" fillId="0" borderId="1" xfId="0" applyBorder="1"/>
    <xf numFmtId="168" fontId="0" fillId="0" borderId="1" xfId="1" applyNumberFormat="1" applyFont="1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8" xfId="0" applyBorder="1"/>
    <xf numFmtId="0" fontId="1" fillId="0" borderId="18" xfId="0" applyFont="1" applyBorder="1" applyAlignment="1">
      <alignment horizontal="center"/>
    </xf>
    <xf numFmtId="0" fontId="1" fillId="0" borderId="0" xfId="0" applyFont="1" applyAlignment="1">
      <alignment horizontal="center"/>
    </xf>
    <xf numFmtId="170" fontId="0" fillId="0" borderId="0" xfId="2" applyNumberFormat="1" applyFont="1"/>
    <xf numFmtId="44" fontId="0" fillId="0" borderId="0" xfId="2" applyFont="1"/>
    <xf numFmtId="170" fontId="0" fillId="5" borderId="0" xfId="2" applyNumberFormat="1" applyFont="1" applyFill="1"/>
    <xf numFmtId="170" fontId="13" fillId="6" borderId="0" xfId="2" applyNumberFormat="1" applyFont="1" applyFill="1"/>
    <xf numFmtId="169" fontId="0" fillId="0" borderId="0" xfId="2" applyNumberFormat="1" applyFont="1"/>
    <xf numFmtId="170" fontId="0" fillId="0" borderId="0" xfId="2" applyNumberFormat="1" applyFont="1" applyFill="1" applyBorder="1"/>
    <xf numFmtId="169" fontId="0" fillId="0" borderId="0" xfId="0" applyNumberFormat="1"/>
    <xf numFmtId="170" fontId="0" fillId="6" borderId="0" xfId="2" applyNumberFormat="1" applyFont="1" applyFill="1"/>
    <xf numFmtId="168" fontId="0" fillId="0" borderId="0" xfId="0" applyNumberFormat="1"/>
    <xf numFmtId="0" fontId="1" fillId="0" borderId="0" xfId="0" applyFont="1" applyAlignment="1">
      <alignment horizontal="right"/>
    </xf>
    <xf numFmtId="170" fontId="1" fillId="0" borderId="0" xfId="2" applyNumberFormat="1" applyFont="1"/>
    <xf numFmtId="169" fontId="1" fillId="0" borderId="0" xfId="0" applyNumberFormat="1" applyFont="1"/>
    <xf numFmtId="0" fontId="1" fillId="0" borderId="0" xfId="0" applyFont="1"/>
    <xf numFmtId="170" fontId="0" fillId="0" borderId="0" xfId="0" applyNumberFormat="1"/>
    <xf numFmtId="164" fontId="0" fillId="0" borderId="0" xfId="0" applyNumberFormat="1"/>
    <xf numFmtId="8" fontId="0" fillId="0" borderId="0" xfId="0" applyNumberFormat="1"/>
    <xf numFmtId="165" fontId="0" fillId="0" borderId="0" xfId="0" applyNumberFormat="1"/>
    <xf numFmtId="9" fontId="0" fillId="0" borderId="0" xfId="1" applyFont="1"/>
    <xf numFmtId="164" fontId="5" fillId="0" borderId="4" xfId="0" applyNumberFormat="1" applyFont="1" applyBorder="1" applyAlignment="1">
      <alignment vertical="center" wrapText="1"/>
    </xf>
    <xf numFmtId="164" fontId="2" fillId="2" borderId="4" xfId="0" applyNumberFormat="1" applyFont="1" applyFill="1" applyBorder="1"/>
    <xf numFmtId="2" fontId="5" fillId="0" borderId="4" xfId="0" applyNumberFormat="1" applyFont="1" applyBorder="1" applyAlignment="1">
      <alignment vertical="center" wrapText="1"/>
    </xf>
    <xf numFmtId="10" fontId="0" fillId="0" borderId="0" xfId="1" applyNumberFormat="1" applyFont="1"/>
    <xf numFmtId="168" fontId="0" fillId="0" borderId="0" xfId="1" applyNumberFormat="1" applyFont="1" applyAlignment="1">
      <alignment horizontal="right"/>
    </xf>
    <xf numFmtId="168" fontId="0" fillId="0" borderId="0" xfId="1" applyNumberFormat="1" applyFont="1"/>
    <xf numFmtId="10" fontId="1" fillId="0" borderId="17" xfId="1" applyNumberFormat="1" applyFont="1" applyBorder="1"/>
    <xf numFmtId="169" fontId="0" fillId="0" borderId="1" xfId="2" applyNumberFormat="1" applyFont="1" applyBorder="1"/>
    <xf numFmtId="0" fontId="0" fillId="0" borderId="0" xfId="2" applyNumberFormat="1" applyFont="1" applyAlignment="1">
      <alignment horizontal="center"/>
    </xf>
    <xf numFmtId="170" fontId="0" fillId="0" borderId="9" xfId="2" applyNumberFormat="1" applyFont="1" applyBorder="1"/>
    <xf numFmtId="170" fontId="12" fillId="0" borderId="0" xfId="2" applyNumberFormat="1" applyFont="1"/>
    <xf numFmtId="164" fontId="0" fillId="0" borderId="0" xfId="0" applyNumberFormat="1" applyAlignment="1">
      <alignment horizontal="center"/>
    </xf>
    <xf numFmtId="0" fontId="1" fillId="7" borderId="0" xfId="0" applyFont="1" applyFill="1" applyAlignment="1">
      <alignment horizontal="right"/>
    </xf>
    <xf numFmtId="164" fontId="1" fillId="7" borderId="0" xfId="0" applyNumberFormat="1" applyFont="1" applyFill="1" applyAlignment="1">
      <alignment horizontal="center"/>
    </xf>
    <xf numFmtId="0" fontId="0" fillId="0" borderId="0" xfId="0" applyAlignment="1">
      <alignment wrapText="1"/>
    </xf>
    <xf numFmtId="0" fontId="0" fillId="0" borderId="20" xfId="0" applyBorder="1"/>
    <xf numFmtId="0" fontId="0" fillId="0" borderId="19" xfId="0" applyBorder="1"/>
    <xf numFmtId="3" fontId="0" fillId="8" borderId="19" xfId="3" applyNumberFormat="1" applyFont="1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9" fontId="0" fillId="0" borderId="19" xfId="1" applyFont="1" applyBorder="1" applyAlignment="1">
      <alignment horizontal="center"/>
    </xf>
    <xf numFmtId="9" fontId="0" fillId="0" borderId="19" xfId="0" applyNumberFormat="1" applyBorder="1" applyAlignment="1">
      <alignment horizontal="center"/>
    </xf>
    <xf numFmtId="0" fontId="0" fillId="0" borderId="19" xfId="0" applyBorder="1" applyAlignment="1">
      <alignment horizontal="left" indent="1"/>
    </xf>
    <xf numFmtId="3" fontId="0" fillId="0" borderId="19" xfId="3" applyNumberFormat="1" applyFont="1" applyFill="1" applyBorder="1" applyAlignment="1">
      <alignment horizontal="center"/>
    </xf>
    <xf numFmtId="0" fontId="0" fillId="0" borderId="19" xfId="0" applyBorder="1" applyAlignment="1">
      <alignment horizontal="left"/>
    </xf>
    <xf numFmtId="44" fontId="0" fillId="0" borderId="19" xfId="2" applyFont="1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171" fontId="0" fillId="0" borderId="0" xfId="3" applyNumberFormat="1" applyFont="1" applyFill="1" applyBorder="1"/>
    <xf numFmtId="171" fontId="0" fillId="0" borderId="19" xfId="0" applyNumberFormat="1" applyBorder="1"/>
    <xf numFmtId="44" fontId="0" fillId="0" borderId="0" xfId="2" applyFont="1" applyFill="1" applyBorder="1"/>
    <xf numFmtId="49" fontId="0" fillId="0" borderId="0" xfId="3" applyNumberFormat="1" applyFont="1" applyFill="1" applyBorder="1"/>
    <xf numFmtId="0" fontId="15" fillId="0" borderId="0" xfId="0" applyFont="1"/>
    <xf numFmtId="0" fontId="15" fillId="0" borderId="28" xfId="0" applyFont="1" applyBorder="1"/>
    <xf numFmtId="0" fontId="15" fillId="0" borderId="29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2" fontId="0" fillId="0" borderId="19" xfId="0" applyNumberFormat="1" applyBorder="1"/>
    <xf numFmtId="0" fontId="14" fillId="0" borderId="28" xfId="0" applyFont="1" applyBorder="1"/>
    <xf numFmtId="171" fontId="15" fillId="0" borderId="29" xfId="0" applyNumberFormat="1" applyFont="1" applyBorder="1" applyAlignment="1">
      <alignment horizontal="center" vertical="center"/>
    </xf>
    <xf numFmtId="171" fontId="14" fillId="0" borderId="29" xfId="0" applyNumberFormat="1" applyFont="1" applyBorder="1" applyAlignment="1">
      <alignment horizontal="center" vertical="center"/>
    </xf>
    <xf numFmtId="0" fontId="16" fillId="0" borderId="19" xfId="0" applyFont="1" applyBorder="1" applyAlignment="1">
      <alignment horizontal="left"/>
    </xf>
    <xf numFmtId="0" fontId="18" fillId="0" borderId="0" xfId="0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/>
    </xf>
    <xf numFmtId="0" fontId="0" fillId="0" borderId="0" xfId="0" applyAlignment="1">
      <alignment vertical="center"/>
    </xf>
    <xf numFmtId="44" fontId="0" fillId="0" borderId="0" xfId="0" applyNumberFormat="1"/>
    <xf numFmtId="0" fontId="20" fillId="0" borderId="0" xfId="0" applyFont="1"/>
    <xf numFmtId="0" fontId="0" fillId="7" borderId="19" xfId="0" applyFill="1" applyBorder="1" applyAlignment="1">
      <alignment horizontal="left" indent="1"/>
    </xf>
    <xf numFmtId="3" fontId="0" fillId="7" borderId="19" xfId="3" applyNumberFormat="1" applyFont="1" applyFill="1" applyBorder="1" applyAlignment="1">
      <alignment horizontal="center"/>
    </xf>
    <xf numFmtId="0" fontId="21" fillId="9" borderId="9" xfId="0" applyFont="1" applyFill="1" applyBorder="1" applyAlignment="1">
      <alignment horizontal="center" vertical="center" wrapText="1"/>
    </xf>
    <xf numFmtId="9" fontId="0" fillId="0" borderId="9" xfId="1" applyFont="1" applyBorder="1"/>
    <xf numFmtId="0" fontId="22" fillId="9" borderId="29" xfId="0" applyFont="1" applyFill="1" applyBorder="1" applyAlignment="1">
      <alignment horizontal="center" vertical="center"/>
    </xf>
    <xf numFmtId="171" fontId="22" fillId="9" borderId="29" xfId="0" applyNumberFormat="1" applyFont="1" applyFill="1" applyBorder="1" applyAlignment="1">
      <alignment horizontal="center" vertical="center"/>
    </xf>
    <xf numFmtId="171" fontId="23" fillId="7" borderId="29" xfId="0" applyNumberFormat="1" applyFont="1" applyFill="1" applyBorder="1" applyAlignment="1">
      <alignment horizontal="center" vertical="center"/>
    </xf>
    <xf numFmtId="0" fontId="1" fillId="7" borderId="9" xfId="0" applyFont="1" applyFill="1" applyBorder="1" applyAlignment="1">
      <alignment vertical="center" wrapText="1"/>
    </xf>
    <xf numFmtId="167" fontId="0" fillId="0" borderId="9" xfId="2" applyNumberFormat="1" applyFont="1" applyBorder="1"/>
    <xf numFmtId="167" fontId="0" fillId="7" borderId="9" xfId="2" applyNumberFormat="1" applyFont="1" applyFill="1" applyBorder="1"/>
    <xf numFmtId="167" fontId="21" fillId="9" borderId="9" xfId="0" applyNumberFormat="1" applyFont="1" applyFill="1" applyBorder="1"/>
    <xf numFmtId="0" fontId="1" fillId="0" borderId="20" xfId="3" applyNumberFormat="1" applyFont="1" applyBorder="1" applyAlignment="1">
      <alignment horizontal="center"/>
    </xf>
    <xf numFmtId="0" fontId="1" fillId="0" borderId="19" xfId="0" applyFont="1" applyBorder="1" applyAlignment="1">
      <alignment horizontal="left" indent="1"/>
    </xf>
    <xf numFmtId="0" fontId="1" fillId="0" borderId="19" xfId="0" applyFont="1" applyBorder="1" applyAlignment="1">
      <alignment horizontal="center"/>
    </xf>
    <xf numFmtId="0" fontId="1" fillId="0" borderId="19" xfId="0" applyFont="1" applyBorder="1"/>
    <xf numFmtId="0" fontId="1" fillId="7" borderId="9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 wrapText="1"/>
    </xf>
    <xf numFmtId="0" fontId="1" fillId="0" borderId="9" xfId="3" applyNumberFormat="1" applyFont="1" applyBorder="1" applyAlignment="1">
      <alignment horizontal="left"/>
    </xf>
    <xf numFmtId="167" fontId="1" fillId="0" borderId="9" xfId="0" applyNumberFormat="1" applyFont="1" applyBorder="1"/>
    <xf numFmtId="0" fontId="1" fillId="7" borderId="9" xfId="0" applyFont="1" applyFill="1" applyBorder="1" applyAlignment="1">
      <alignment horizontal="left" vertical="center"/>
    </xf>
    <xf numFmtId="167" fontId="1" fillId="7" borderId="9" xfId="0" applyNumberFormat="1" applyFont="1" applyFill="1" applyBorder="1"/>
    <xf numFmtId="9" fontId="1" fillId="7" borderId="9" xfId="1" applyFont="1" applyFill="1" applyBorder="1"/>
    <xf numFmtId="0" fontId="1" fillId="0" borderId="19" xfId="0" applyFont="1" applyBorder="1" applyAlignment="1">
      <alignment horizontal="left"/>
    </xf>
    <xf numFmtId="2" fontId="1" fillId="0" borderId="19" xfId="0" applyNumberFormat="1" applyFont="1" applyBorder="1"/>
    <xf numFmtId="0" fontId="22" fillId="9" borderId="31" xfId="0" applyFont="1" applyFill="1" applyBorder="1" applyAlignment="1">
      <alignment horizontal="center" vertical="center"/>
    </xf>
    <xf numFmtId="171" fontId="23" fillId="7" borderId="31" xfId="0" applyNumberFormat="1" applyFont="1" applyFill="1" applyBorder="1" applyAlignment="1">
      <alignment horizontal="center" vertical="center"/>
    </xf>
    <xf numFmtId="171" fontId="22" fillId="9" borderId="31" xfId="0" applyNumberFormat="1" applyFont="1" applyFill="1" applyBorder="1" applyAlignment="1">
      <alignment horizontal="center" vertical="center"/>
    </xf>
    <xf numFmtId="0" fontId="21" fillId="9" borderId="24" xfId="0" applyFont="1" applyFill="1" applyBorder="1"/>
    <xf numFmtId="0" fontId="21" fillId="9" borderId="25" xfId="0" applyFont="1" applyFill="1" applyBorder="1"/>
    <xf numFmtId="0" fontId="21" fillId="9" borderId="25" xfId="0" applyFont="1" applyFill="1" applyBorder="1" applyAlignment="1">
      <alignment horizontal="right"/>
    </xf>
    <xf numFmtId="171" fontId="22" fillId="9" borderId="25" xfId="0" applyNumberFormat="1" applyFont="1" applyFill="1" applyBorder="1" applyAlignment="1">
      <alignment horizontal="center" vertical="center"/>
    </xf>
    <xf numFmtId="167" fontId="24" fillId="0" borderId="9" xfId="0" applyNumberFormat="1" applyFont="1" applyBorder="1"/>
    <xf numFmtId="167" fontId="13" fillId="0" borderId="9" xfId="0" applyNumberFormat="1" applyFont="1" applyBorder="1"/>
    <xf numFmtId="0" fontId="1" fillId="7" borderId="32" xfId="0" applyFont="1" applyFill="1" applyBorder="1" applyAlignment="1">
      <alignment vertical="center" wrapText="1"/>
    </xf>
    <xf numFmtId="0" fontId="1" fillId="7" borderId="33" xfId="0" applyFont="1" applyFill="1" applyBorder="1" applyAlignment="1">
      <alignment vertical="center" wrapText="1"/>
    </xf>
    <xf numFmtId="167" fontId="24" fillId="0" borderId="33" xfId="0" applyNumberFormat="1" applyFont="1" applyBorder="1"/>
    <xf numFmtId="167" fontId="13" fillId="0" borderId="33" xfId="0" applyNumberFormat="1" applyFont="1" applyBorder="1"/>
    <xf numFmtId="173" fontId="0" fillId="0" borderId="0" xfId="4" applyNumberFormat="1" applyFont="1"/>
    <xf numFmtId="173" fontId="0" fillId="0" borderId="0" xfId="0" applyNumberFormat="1"/>
    <xf numFmtId="174" fontId="0" fillId="0" borderId="0" xfId="0" applyNumberFormat="1"/>
    <xf numFmtId="170" fontId="1" fillId="0" borderId="0" xfId="0" applyNumberFormat="1" applyFont="1"/>
    <xf numFmtId="172" fontId="22" fillId="9" borderId="34" xfId="0" applyNumberFormat="1" applyFont="1" applyFill="1" applyBorder="1"/>
    <xf numFmtId="172" fontId="22" fillId="9" borderId="24" xfId="0" applyNumberFormat="1" applyFont="1" applyFill="1" applyBorder="1"/>
    <xf numFmtId="0" fontId="25" fillId="0" borderId="0" xfId="0" applyFont="1" applyAlignment="1">
      <alignment horizontal="right"/>
    </xf>
    <xf numFmtId="0" fontId="25" fillId="0" borderId="0" xfId="0" applyFont="1"/>
    <xf numFmtId="170" fontId="25" fillId="0" borderId="0" xfId="2" applyNumberFormat="1" applyFont="1"/>
    <xf numFmtId="170" fontId="1" fillId="0" borderId="36" xfId="2" applyNumberFormat="1" applyFont="1" applyBorder="1"/>
    <xf numFmtId="6" fontId="9" fillId="2" borderId="4" xfId="0" applyNumberFormat="1" applyFont="1" applyFill="1" applyBorder="1"/>
    <xf numFmtId="164" fontId="9" fillId="2" borderId="4" xfId="0" applyNumberFormat="1" applyFont="1" applyFill="1" applyBorder="1"/>
    <xf numFmtId="0" fontId="8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164" fontId="5" fillId="2" borderId="4" xfId="0" applyNumberFormat="1" applyFont="1" applyFill="1" applyBorder="1" applyAlignment="1">
      <alignment vertical="center" wrapText="1"/>
    </xf>
    <xf numFmtId="6" fontId="5" fillId="2" borderId="4" xfId="0" applyNumberFormat="1" applyFont="1" applyFill="1" applyBorder="1" applyAlignment="1">
      <alignment vertical="center" wrapText="1"/>
    </xf>
    <xf numFmtId="0" fontId="8" fillId="2" borderId="35" xfId="0" applyFont="1" applyFill="1" applyBorder="1" applyAlignment="1">
      <alignment vertical="center" wrapText="1"/>
    </xf>
    <xf numFmtId="3" fontId="0" fillId="0" borderId="0" xfId="0" applyNumberFormat="1"/>
    <xf numFmtId="0" fontId="1" fillId="7" borderId="19" xfId="0" applyFont="1" applyFill="1" applyBorder="1" applyAlignment="1">
      <alignment horizontal="center"/>
    </xf>
    <xf numFmtId="0" fontId="14" fillId="7" borderId="24" xfId="0" applyFont="1" applyFill="1" applyBorder="1" applyAlignment="1">
      <alignment horizontal="center" vertical="center"/>
    </xf>
    <xf numFmtId="0" fontId="14" fillId="7" borderId="25" xfId="0" applyFont="1" applyFill="1" applyBorder="1" applyAlignment="1">
      <alignment horizontal="center" vertical="center"/>
    </xf>
    <xf numFmtId="0" fontId="14" fillId="7" borderId="26" xfId="0" applyFont="1" applyFill="1" applyBorder="1" applyAlignment="1">
      <alignment horizontal="center" vertical="center"/>
    </xf>
    <xf numFmtId="0" fontId="14" fillId="7" borderId="24" xfId="0" applyFont="1" applyFill="1" applyBorder="1" applyAlignment="1">
      <alignment horizontal="center"/>
    </xf>
    <xf numFmtId="0" fontId="14" fillId="7" borderId="25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 vertical="center" wrapText="1"/>
    </xf>
    <xf numFmtId="0" fontId="14" fillId="7" borderId="26" xfId="0" applyFont="1" applyFill="1" applyBorder="1" applyAlignment="1">
      <alignment horizontal="center"/>
    </xf>
  </cellXfs>
  <cellStyles count="5">
    <cellStyle name="Comma" xfId="3" builtinId="3"/>
    <cellStyle name="Currency" xfId="4" builtinId="4"/>
    <cellStyle name="Currency 2" xfId="2" xr:uid="{48D3AC6C-F912-4170-B554-A756E3D01EFA}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1576AB"/>
      <color rgb="FF4C8C7E"/>
      <color rgb="FFD72C00"/>
      <color rgb="FFC4E5F8"/>
      <color rgb="FF9FD5F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CF400-1DB8-4313-A483-699B20392DE4}">
  <sheetPr>
    <tabColor rgb="FF1576AB"/>
  </sheetPr>
  <dimension ref="A2:AC52"/>
  <sheetViews>
    <sheetView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C6" sqref="C6:C51"/>
    </sheetView>
  </sheetViews>
  <sheetFormatPr defaultColWidth="8.6640625" defaultRowHeight="13.8" x14ac:dyDescent="0.25"/>
  <cols>
    <col min="1" max="1" width="16.44140625" style="6" customWidth="1"/>
    <col min="2" max="2" width="8.6640625" style="6"/>
    <col min="3" max="8" width="14.44140625" style="6" customWidth="1"/>
    <col min="9" max="9" width="8.6640625" style="6"/>
    <col min="10" max="15" width="14.44140625" style="6" customWidth="1"/>
    <col min="16" max="16" width="8.6640625" style="6"/>
    <col min="17" max="22" width="14.44140625" style="6" customWidth="1"/>
    <col min="23" max="23" width="8.6640625" style="6"/>
    <col min="24" max="29" width="14.44140625" style="6" customWidth="1"/>
    <col min="30" max="16384" width="8.6640625" style="6"/>
  </cols>
  <sheetData>
    <row r="2" spans="1:29" ht="14.4" x14ac:dyDescent="0.3">
      <c r="A2" s="14" t="s">
        <v>0</v>
      </c>
    </row>
    <row r="3" spans="1:29" ht="14.4" x14ac:dyDescent="0.3">
      <c r="A3" s="14"/>
    </row>
    <row r="4" spans="1:29" ht="14.4" thickBot="1" x14ac:dyDescent="0.3">
      <c r="C4" s="22" t="s">
        <v>1</v>
      </c>
      <c r="J4" s="22" t="s">
        <v>2</v>
      </c>
      <c r="Q4" s="22" t="s">
        <v>3</v>
      </c>
      <c r="X4" s="22" t="s">
        <v>4</v>
      </c>
    </row>
    <row r="5" spans="1:29" ht="66" x14ac:dyDescent="0.25">
      <c r="A5" s="23" t="s">
        <v>5</v>
      </c>
      <c r="C5" s="24" t="str">
        <f>Summary!A17</f>
        <v>Avoided Unplanned Outages (Probability Weighted)</v>
      </c>
      <c r="D5" s="23" t="e">
        <f>Summary!#REF!</f>
        <v>#REF!</v>
      </c>
      <c r="E5" s="23" t="e">
        <f>Summary!#REF!</f>
        <v>#REF!</v>
      </c>
      <c r="F5" s="23" t="s">
        <v>6</v>
      </c>
      <c r="G5" s="23" t="s">
        <v>7</v>
      </c>
      <c r="H5" s="23" t="s">
        <v>8</v>
      </c>
      <c r="J5" s="23" t="s">
        <v>9</v>
      </c>
      <c r="K5" s="23" t="s">
        <v>10</v>
      </c>
      <c r="L5" s="23" t="s">
        <v>11</v>
      </c>
      <c r="M5" s="23" t="s">
        <v>12</v>
      </c>
      <c r="N5" s="23" t="s">
        <v>13</v>
      </c>
      <c r="O5" s="23" t="s">
        <v>14</v>
      </c>
      <c r="Q5" s="24" t="s">
        <v>15</v>
      </c>
      <c r="R5" s="23" t="s">
        <v>16</v>
      </c>
      <c r="S5" s="23" t="s">
        <v>17</v>
      </c>
      <c r="T5" s="23" t="s">
        <v>6</v>
      </c>
      <c r="U5" s="23" t="s">
        <v>7</v>
      </c>
      <c r="V5" s="23" t="s">
        <v>8</v>
      </c>
      <c r="X5" s="23" t="s">
        <v>9</v>
      </c>
      <c r="Y5" s="23" t="s">
        <v>10</v>
      </c>
      <c r="Z5" s="23" t="s">
        <v>11</v>
      </c>
      <c r="AA5" s="23" t="s">
        <v>12</v>
      </c>
      <c r="AB5" s="23" t="s">
        <v>13</v>
      </c>
      <c r="AC5" s="23" t="s">
        <v>14</v>
      </c>
    </row>
    <row r="6" spans="1:29" x14ac:dyDescent="0.25">
      <c r="A6" s="25">
        <v>2024</v>
      </c>
      <c r="C6" s="26"/>
      <c r="D6" s="26"/>
      <c r="E6" s="26"/>
      <c r="F6" s="26"/>
      <c r="G6" s="26"/>
      <c r="H6" s="26"/>
      <c r="J6" s="26"/>
      <c r="K6" s="26"/>
      <c r="L6" s="26"/>
      <c r="M6" s="26"/>
      <c r="N6" s="26"/>
      <c r="O6" s="26"/>
      <c r="Q6" s="26"/>
      <c r="R6" s="26"/>
      <c r="S6" s="26"/>
      <c r="T6" s="26"/>
      <c r="U6" s="26"/>
      <c r="V6" s="26"/>
      <c r="X6" s="26"/>
      <c r="Y6" s="26"/>
      <c r="Z6" s="26"/>
      <c r="AA6" s="26"/>
      <c r="AB6" s="26"/>
      <c r="AC6" s="26"/>
    </row>
    <row r="7" spans="1:29" x14ac:dyDescent="0.25">
      <c r="A7" s="27">
        <v>2025</v>
      </c>
      <c r="C7" s="28"/>
      <c r="D7" s="28"/>
      <c r="E7" s="28"/>
      <c r="F7" s="28"/>
      <c r="G7" s="28"/>
      <c r="H7" s="28"/>
      <c r="J7" s="28"/>
      <c r="K7" s="28"/>
      <c r="L7" s="28"/>
      <c r="M7" s="28"/>
      <c r="N7" s="28"/>
      <c r="O7" s="28"/>
      <c r="Q7" s="28"/>
      <c r="R7" s="28"/>
      <c r="S7" s="28"/>
      <c r="T7" s="28"/>
      <c r="U7" s="28"/>
      <c r="V7" s="28"/>
      <c r="X7" s="28"/>
      <c r="Y7" s="28"/>
      <c r="Z7" s="28"/>
      <c r="AA7" s="28"/>
      <c r="AB7" s="28"/>
      <c r="AC7" s="28"/>
    </row>
    <row r="8" spans="1:29" x14ac:dyDescent="0.25">
      <c r="A8" s="27">
        <v>2026</v>
      </c>
      <c r="C8" s="28"/>
      <c r="D8" s="28"/>
      <c r="E8" s="28"/>
      <c r="F8" s="28"/>
      <c r="G8" s="28"/>
      <c r="H8" s="28"/>
      <c r="J8" s="28"/>
      <c r="K8" s="28"/>
      <c r="L8" s="28"/>
      <c r="M8" s="28"/>
      <c r="N8" s="28"/>
      <c r="O8" s="28"/>
      <c r="Q8" s="28"/>
      <c r="R8" s="28"/>
      <c r="S8" s="28"/>
      <c r="T8" s="28"/>
      <c r="U8" s="28"/>
      <c r="V8" s="28"/>
      <c r="X8" s="28"/>
      <c r="Y8" s="28"/>
      <c r="Z8" s="28"/>
      <c r="AA8" s="28"/>
      <c r="AB8" s="28"/>
      <c r="AC8" s="28"/>
    </row>
    <row r="9" spans="1:29" x14ac:dyDescent="0.25">
      <c r="A9" s="27">
        <v>2027</v>
      </c>
      <c r="C9" s="28"/>
      <c r="D9" s="28"/>
      <c r="E9" s="28"/>
      <c r="F9" s="28"/>
      <c r="G9" s="28"/>
      <c r="H9" s="28"/>
      <c r="J9" s="28"/>
      <c r="K9" s="28"/>
      <c r="L9" s="28"/>
      <c r="M9" s="28"/>
      <c r="N9" s="28"/>
      <c r="O9" s="28"/>
      <c r="Q9" s="28"/>
      <c r="R9" s="28"/>
      <c r="S9" s="28"/>
      <c r="T9" s="28"/>
      <c r="U9" s="28"/>
      <c r="V9" s="28"/>
      <c r="X9" s="28"/>
      <c r="Y9" s="28"/>
      <c r="Z9" s="28"/>
      <c r="AA9" s="28"/>
      <c r="AB9" s="28"/>
      <c r="AC9" s="28"/>
    </row>
    <row r="10" spans="1:29" x14ac:dyDescent="0.25">
      <c r="A10" s="27">
        <v>2028</v>
      </c>
      <c r="C10" s="28"/>
      <c r="D10" s="28"/>
      <c r="E10" s="28"/>
      <c r="F10" s="28"/>
      <c r="G10" s="28"/>
      <c r="H10" s="28"/>
      <c r="J10" s="28"/>
      <c r="K10" s="28"/>
      <c r="L10" s="28"/>
      <c r="M10" s="28"/>
      <c r="N10" s="28"/>
      <c r="O10" s="28"/>
      <c r="Q10" s="28"/>
      <c r="R10" s="28"/>
      <c r="S10" s="28"/>
      <c r="T10" s="28"/>
      <c r="U10" s="28"/>
      <c r="V10" s="28"/>
      <c r="X10" s="28"/>
      <c r="Y10" s="28"/>
      <c r="Z10" s="28"/>
      <c r="AA10" s="28"/>
      <c r="AB10" s="28"/>
      <c r="AC10" s="28"/>
    </row>
    <row r="11" spans="1:29" x14ac:dyDescent="0.25">
      <c r="A11" s="27">
        <v>2029</v>
      </c>
      <c r="C11" s="28"/>
      <c r="D11" s="28"/>
      <c r="E11" s="28"/>
      <c r="F11" s="28"/>
      <c r="G11" s="28"/>
      <c r="H11" s="28"/>
      <c r="J11" s="28"/>
      <c r="K11" s="28"/>
      <c r="L11" s="28"/>
      <c r="M11" s="28"/>
      <c r="N11" s="28"/>
      <c r="O11" s="28"/>
      <c r="Q11" s="28"/>
      <c r="R11" s="28"/>
      <c r="S11" s="28"/>
      <c r="T11" s="28"/>
      <c r="U11" s="28"/>
      <c r="V11" s="28"/>
      <c r="X11" s="28"/>
      <c r="Y11" s="28"/>
      <c r="Z11" s="28"/>
      <c r="AA11" s="28"/>
      <c r="AB11" s="28"/>
      <c r="AC11" s="28"/>
    </row>
    <row r="12" spans="1:29" x14ac:dyDescent="0.25">
      <c r="A12" s="27">
        <v>2030</v>
      </c>
      <c r="C12" s="28"/>
      <c r="D12" s="28"/>
      <c r="E12" s="28"/>
      <c r="F12" s="28"/>
      <c r="G12" s="28"/>
      <c r="H12" s="28"/>
      <c r="J12" s="28"/>
      <c r="K12" s="28"/>
      <c r="L12" s="28"/>
      <c r="M12" s="28"/>
      <c r="N12" s="28"/>
      <c r="O12" s="28"/>
      <c r="Q12" s="28"/>
      <c r="R12" s="28"/>
      <c r="S12" s="28"/>
      <c r="T12" s="28"/>
      <c r="U12" s="28"/>
      <c r="V12" s="28"/>
      <c r="X12" s="28"/>
      <c r="Y12" s="28"/>
      <c r="Z12" s="28"/>
      <c r="AA12" s="28"/>
      <c r="AB12" s="28"/>
      <c r="AC12" s="28"/>
    </row>
    <row r="13" spans="1:29" x14ac:dyDescent="0.25">
      <c r="A13" s="27">
        <v>2031</v>
      </c>
      <c r="C13" s="28"/>
      <c r="D13" s="28"/>
      <c r="E13" s="28"/>
      <c r="F13" s="28"/>
      <c r="G13" s="28"/>
      <c r="H13" s="28"/>
      <c r="J13" s="28"/>
      <c r="K13" s="28"/>
      <c r="L13" s="28"/>
      <c r="M13" s="28"/>
      <c r="N13" s="28"/>
      <c r="O13" s="28"/>
      <c r="Q13" s="28"/>
      <c r="R13" s="28"/>
      <c r="S13" s="28"/>
      <c r="T13" s="28"/>
      <c r="U13" s="28"/>
      <c r="V13" s="28"/>
      <c r="X13" s="28"/>
      <c r="Y13" s="28"/>
      <c r="Z13" s="28"/>
      <c r="AA13" s="28"/>
      <c r="AB13" s="28"/>
      <c r="AC13" s="28"/>
    </row>
    <row r="14" spans="1:29" x14ac:dyDescent="0.25">
      <c r="A14" s="27">
        <v>2032</v>
      </c>
      <c r="C14" s="28"/>
      <c r="D14" s="28"/>
      <c r="E14" s="28"/>
      <c r="F14" s="28"/>
      <c r="G14" s="28"/>
      <c r="H14" s="28"/>
      <c r="J14" s="28"/>
      <c r="K14" s="28"/>
      <c r="L14" s="28"/>
      <c r="M14" s="28"/>
      <c r="N14" s="28"/>
      <c r="O14" s="28"/>
      <c r="Q14" s="28"/>
      <c r="R14" s="28"/>
      <c r="S14" s="28"/>
      <c r="T14" s="28"/>
      <c r="U14" s="28"/>
      <c r="V14" s="28"/>
      <c r="X14" s="28"/>
      <c r="Y14" s="28"/>
      <c r="Z14" s="28"/>
      <c r="AA14" s="28"/>
      <c r="AB14" s="28"/>
      <c r="AC14" s="28"/>
    </row>
    <row r="15" spans="1:29" x14ac:dyDescent="0.25">
      <c r="A15" s="27">
        <v>2033</v>
      </c>
      <c r="C15" s="28"/>
      <c r="D15" s="28"/>
      <c r="E15" s="28"/>
      <c r="F15" s="28"/>
      <c r="G15" s="28"/>
      <c r="H15" s="28"/>
      <c r="J15" s="28"/>
      <c r="K15" s="28"/>
      <c r="L15" s="28"/>
      <c r="M15" s="28"/>
      <c r="N15" s="28"/>
      <c r="O15" s="28"/>
      <c r="Q15" s="28"/>
      <c r="R15" s="28"/>
      <c r="S15" s="28"/>
      <c r="T15" s="28"/>
      <c r="U15" s="28"/>
      <c r="V15" s="28"/>
      <c r="X15" s="28"/>
      <c r="Y15" s="28"/>
      <c r="Z15" s="28"/>
      <c r="AA15" s="28"/>
      <c r="AB15" s="28"/>
      <c r="AC15" s="28"/>
    </row>
    <row r="16" spans="1:29" x14ac:dyDescent="0.25">
      <c r="A16" s="27">
        <v>2034</v>
      </c>
      <c r="C16" s="28"/>
      <c r="D16" s="28"/>
      <c r="E16" s="28"/>
      <c r="F16" s="28"/>
      <c r="G16" s="28"/>
      <c r="H16" s="28"/>
      <c r="J16" s="28"/>
      <c r="K16" s="28"/>
      <c r="L16" s="28"/>
      <c r="M16" s="28"/>
      <c r="N16" s="28"/>
      <c r="O16" s="28"/>
      <c r="Q16" s="28"/>
      <c r="R16" s="28"/>
      <c r="S16" s="28"/>
      <c r="T16" s="28"/>
      <c r="U16" s="28"/>
      <c r="V16" s="28"/>
      <c r="X16" s="28"/>
      <c r="Y16" s="28"/>
      <c r="Z16" s="28"/>
      <c r="AA16" s="28"/>
      <c r="AB16" s="28"/>
      <c r="AC16" s="28"/>
    </row>
    <row r="17" spans="1:29" x14ac:dyDescent="0.25">
      <c r="A17" s="27">
        <v>2035</v>
      </c>
      <c r="C17" s="28"/>
      <c r="D17" s="28"/>
      <c r="E17" s="28"/>
      <c r="F17" s="28"/>
      <c r="G17" s="28"/>
      <c r="H17" s="28"/>
      <c r="J17" s="28"/>
      <c r="K17" s="28"/>
      <c r="L17" s="28"/>
      <c r="M17" s="28"/>
      <c r="N17" s="28"/>
      <c r="O17" s="28"/>
      <c r="Q17" s="28"/>
      <c r="R17" s="28"/>
      <c r="S17" s="28"/>
      <c r="T17" s="28"/>
      <c r="U17" s="28"/>
      <c r="V17" s="28"/>
      <c r="X17" s="28"/>
      <c r="Y17" s="28"/>
      <c r="Z17" s="28"/>
      <c r="AA17" s="28"/>
      <c r="AB17" s="28"/>
      <c r="AC17" s="28"/>
    </row>
    <row r="18" spans="1:29" x14ac:dyDescent="0.25">
      <c r="A18" s="27">
        <v>2036</v>
      </c>
      <c r="C18" s="28"/>
      <c r="D18" s="28"/>
      <c r="E18" s="28"/>
      <c r="F18" s="28"/>
      <c r="G18" s="28"/>
      <c r="H18" s="28"/>
      <c r="J18" s="28"/>
      <c r="K18" s="28"/>
      <c r="L18" s="28"/>
      <c r="M18" s="28"/>
      <c r="N18" s="28"/>
      <c r="O18" s="28"/>
      <c r="Q18" s="28"/>
      <c r="R18" s="28"/>
      <c r="S18" s="28"/>
      <c r="T18" s="28"/>
      <c r="U18" s="28"/>
      <c r="V18" s="28"/>
      <c r="X18" s="28"/>
      <c r="Y18" s="28"/>
      <c r="Z18" s="28"/>
      <c r="AA18" s="28"/>
      <c r="AB18" s="28"/>
      <c r="AC18" s="28"/>
    </row>
    <row r="19" spans="1:29" x14ac:dyDescent="0.25">
      <c r="A19" s="27">
        <v>2037</v>
      </c>
      <c r="C19" s="28"/>
      <c r="D19" s="28"/>
      <c r="E19" s="28"/>
      <c r="F19" s="28"/>
      <c r="G19" s="28"/>
      <c r="H19" s="28"/>
      <c r="J19" s="28"/>
      <c r="K19" s="28"/>
      <c r="L19" s="28"/>
      <c r="M19" s="28"/>
      <c r="N19" s="28"/>
      <c r="O19" s="28"/>
      <c r="Q19" s="28"/>
      <c r="R19" s="28"/>
      <c r="S19" s="28"/>
      <c r="T19" s="28"/>
      <c r="U19" s="28"/>
      <c r="V19" s="28"/>
      <c r="X19" s="28"/>
      <c r="Y19" s="28"/>
      <c r="Z19" s="28"/>
      <c r="AA19" s="28"/>
      <c r="AB19" s="28"/>
      <c r="AC19" s="28"/>
    </row>
    <row r="20" spans="1:29" x14ac:dyDescent="0.25">
      <c r="A20" s="27">
        <v>2038</v>
      </c>
      <c r="C20" s="28"/>
      <c r="D20" s="28"/>
      <c r="E20" s="28"/>
      <c r="F20" s="28"/>
      <c r="G20" s="28"/>
      <c r="H20" s="28"/>
      <c r="J20" s="28"/>
      <c r="K20" s="28"/>
      <c r="L20" s="28"/>
      <c r="M20" s="28"/>
      <c r="N20" s="28"/>
      <c r="O20" s="28"/>
      <c r="Q20" s="28"/>
      <c r="R20" s="28"/>
      <c r="S20" s="28"/>
      <c r="T20" s="28"/>
      <c r="U20" s="28"/>
      <c r="V20" s="28"/>
      <c r="X20" s="28"/>
      <c r="Y20" s="28"/>
      <c r="Z20" s="28"/>
      <c r="AA20" s="28"/>
      <c r="AB20" s="28"/>
      <c r="AC20" s="28"/>
    </row>
    <row r="21" spans="1:29" x14ac:dyDescent="0.25">
      <c r="A21" s="27">
        <v>2039</v>
      </c>
      <c r="C21" s="28"/>
      <c r="D21" s="28"/>
      <c r="E21" s="28"/>
      <c r="F21" s="28"/>
      <c r="G21" s="28"/>
      <c r="H21" s="28"/>
      <c r="J21" s="28"/>
      <c r="K21" s="28"/>
      <c r="L21" s="28"/>
      <c r="M21" s="28"/>
      <c r="N21" s="28"/>
      <c r="O21" s="28"/>
      <c r="Q21" s="28"/>
      <c r="R21" s="28"/>
      <c r="S21" s="28"/>
      <c r="T21" s="28"/>
      <c r="U21" s="28"/>
      <c r="V21" s="28"/>
      <c r="X21" s="28"/>
      <c r="Y21" s="28"/>
      <c r="Z21" s="28"/>
      <c r="AA21" s="28"/>
      <c r="AB21" s="28"/>
      <c r="AC21" s="28"/>
    </row>
    <row r="22" spans="1:29" x14ac:dyDescent="0.25">
      <c r="A22" s="27">
        <v>2040</v>
      </c>
      <c r="C22" s="28"/>
      <c r="D22" s="28"/>
      <c r="E22" s="28"/>
      <c r="F22" s="28"/>
      <c r="G22" s="28"/>
      <c r="H22" s="28"/>
      <c r="J22" s="28"/>
      <c r="K22" s="28"/>
      <c r="L22" s="28"/>
      <c r="M22" s="28"/>
      <c r="N22" s="28"/>
      <c r="O22" s="28"/>
      <c r="Q22" s="28"/>
      <c r="R22" s="28"/>
      <c r="S22" s="28"/>
      <c r="T22" s="28"/>
      <c r="U22" s="28"/>
      <c r="V22" s="28"/>
      <c r="X22" s="28"/>
      <c r="Y22" s="28"/>
      <c r="Z22" s="28"/>
      <c r="AA22" s="28"/>
      <c r="AB22" s="28"/>
      <c r="AC22" s="28"/>
    </row>
    <row r="23" spans="1:29" x14ac:dyDescent="0.25">
      <c r="A23" s="27">
        <v>2041</v>
      </c>
      <c r="C23" s="28"/>
      <c r="D23" s="28"/>
      <c r="E23" s="28"/>
      <c r="F23" s="28"/>
      <c r="G23" s="28"/>
      <c r="H23" s="28"/>
      <c r="J23" s="28"/>
      <c r="K23" s="28"/>
      <c r="L23" s="28"/>
      <c r="M23" s="28"/>
      <c r="N23" s="28"/>
      <c r="O23" s="28"/>
      <c r="Q23" s="28"/>
      <c r="R23" s="28"/>
      <c r="S23" s="28"/>
      <c r="T23" s="28"/>
      <c r="U23" s="28"/>
      <c r="V23" s="28"/>
      <c r="X23" s="28"/>
      <c r="Y23" s="28"/>
      <c r="Z23" s="28"/>
      <c r="AA23" s="28"/>
      <c r="AB23" s="28"/>
      <c r="AC23" s="28"/>
    </row>
    <row r="24" spans="1:29" x14ac:dyDescent="0.25">
      <c r="A24" s="27">
        <v>2042</v>
      </c>
      <c r="C24" s="28"/>
      <c r="D24" s="28"/>
      <c r="E24" s="28"/>
      <c r="F24" s="28"/>
      <c r="G24" s="28"/>
      <c r="H24" s="28"/>
      <c r="J24" s="28"/>
      <c r="K24" s="28"/>
      <c r="L24" s="28"/>
      <c r="M24" s="28"/>
      <c r="N24" s="28"/>
      <c r="O24" s="28"/>
      <c r="Q24" s="28"/>
      <c r="R24" s="28"/>
      <c r="S24" s="28"/>
      <c r="T24" s="28"/>
      <c r="U24" s="28"/>
      <c r="V24" s="28"/>
      <c r="X24" s="28"/>
      <c r="Y24" s="28"/>
      <c r="Z24" s="28"/>
      <c r="AA24" s="28"/>
      <c r="AB24" s="28"/>
      <c r="AC24" s="28"/>
    </row>
    <row r="25" spans="1:29" x14ac:dyDescent="0.25">
      <c r="A25" s="27">
        <v>2043</v>
      </c>
      <c r="C25" s="28"/>
      <c r="D25" s="28"/>
      <c r="E25" s="28"/>
      <c r="F25" s="28"/>
      <c r="G25" s="28"/>
      <c r="H25" s="28"/>
      <c r="J25" s="28"/>
      <c r="K25" s="28"/>
      <c r="L25" s="28"/>
      <c r="M25" s="28"/>
      <c r="N25" s="28"/>
      <c r="O25" s="28"/>
      <c r="Q25" s="28"/>
      <c r="R25" s="28"/>
      <c r="S25" s="28"/>
      <c r="T25" s="28"/>
      <c r="U25" s="28"/>
      <c r="V25" s="28"/>
      <c r="X25" s="28"/>
      <c r="Y25" s="28"/>
      <c r="Z25" s="28"/>
      <c r="AA25" s="28"/>
      <c r="AB25" s="28"/>
      <c r="AC25" s="28"/>
    </row>
    <row r="26" spans="1:29" x14ac:dyDescent="0.25">
      <c r="A26" s="27">
        <v>2044</v>
      </c>
      <c r="C26" s="28"/>
      <c r="D26" s="28"/>
      <c r="E26" s="28"/>
      <c r="F26" s="28"/>
      <c r="G26" s="28"/>
      <c r="H26" s="28"/>
      <c r="J26" s="28"/>
      <c r="K26" s="28"/>
      <c r="L26" s="28"/>
      <c r="M26" s="28"/>
      <c r="N26" s="28"/>
      <c r="O26" s="28"/>
      <c r="Q26" s="28"/>
      <c r="R26" s="28"/>
      <c r="S26" s="28"/>
      <c r="T26" s="28"/>
      <c r="U26" s="28"/>
      <c r="V26" s="28"/>
      <c r="X26" s="28"/>
      <c r="Y26" s="28"/>
      <c r="Z26" s="28"/>
      <c r="AA26" s="28"/>
      <c r="AB26" s="28"/>
      <c r="AC26" s="28"/>
    </row>
    <row r="27" spans="1:29" x14ac:dyDescent="0.25">
      <c r="A27" s="27">
        <v>2045</v>
      </c>
      <c r="C27" s="28"/>
      <c r="D27" s="28"/>
      <c r="E27" s="28"/>
      <c r="F27" s="28"/>
      <c r="G27" s="28"/>
      <c r="H27" s="28"/>
      <c r="J27" s="28"/>
      <c r="K27" s="28"/>
      <c r="L27" s="28"/>
      <c r="M27" s="28"/>
      <c r="N27" s="28"/>
      <c r="O27" s="28"/>
      <c r="Q27" s="28"/>
      <c r="R27" s="28"/>
      <c r="S27" s="28"/>
      <c r="T27" s="28"/>
      <c r="U27" s="28"/>
      <c r="V27" s="28"/>
      <c r="X27" s="28"/>
      <c r="Y27" s="28"/>
      <c r="Z27" s="28"/>
      <c r="AA27" s="28"/>
      <c r="AB27" s="28"/>
      <c r="AC27" s="28"/>
    </row>
    <row r="28" spans="1:29" x14ac:dyDescent="0.25">
      <c r="A28" s="27">
        <v>2046</v>
      </c>
      <c r="C28" s="28"/>
      <c r="D28" s="28"/>
      <c r="E28" s="28"/>
      <c r="F28" s="28"/>
      <c r="G28" s="28"/>
      <c r="H28" s="28"/>
      <c r="J28" s="28"/>
      <c r="K28" s="28"/>
      <c r="L28" s="28"/>
      <c r="M28" s="28"/>
      <c r="N28" s="28"/>
      <c r="O28" s="28"/>
      <c r="Q28" s="28"/>
      <c r="R28" s="28"/>
      <c r="S28" s="28"/>
      <c r="T28" s="28"/>
      <c r="U28" s="28"/>
      <c r="V28" s="28"/>
      <c r="X28" s="28"/>
      <c r="Y28" s="28"/>
      <c r="Z28" s="28"/>
      <c r="AA28" s="28"/>
      <c r="AB28" s="28"/>
      <c r="AC28" s="28"/>
    </row>
    <row r="29" spans="1:29" x14ac:dyDescent="0.25">
      <c r="A29" s="27">
        <v>2047</v>
      </c>
      <c r="C29" s="28"/>
      <c r="D29" s="28"/>
      <c r="E29" s="28"/>
      <c r="F29" s="28"/>
      <c r="G29" s="28"/>
      <c r="H29" s="28"/>
      <c r="J29" s="28"/>
      <c r="K29" s="28"/>
      <c r="L29" s="28"/>
      <c r="M29" s="28"/>
      <c r="N29" s="28"/>
      <c r="O29" s="28"/>
      <c r="Q29" s="28"/>
      <c r="R29" s="28"/>
      <c r="S29" s="28"/>
      <c r="T29" s="28"/>
      <c r="U29" s="28"/>
      <c r="V29" s="28"/>
      <c r="X29" s="28"/>
      <c r="Y29" s="28"/>
      <c r="Z29" s="28"/>
      <c r="AA29" s="28"/>
      <c r="AB29" s="28"/>
      <c r="AC29" s="28"/>
    </row>
    <row r="30" spans="1:29" x14ac:dyDescent="0.25">
      <c r="A30" s="27">
        <v>2048</v>
      </c>
      <c r="C30" s="28"/>
      <c r="D30" s="28"/>
      <c r="E30" s="28"/>
      <c r="F30" s="28"/>
      <c r="G30" s="28"/>
      <c r="H30" s="28"/>
      <c r="J30" s="28"/>
      <c r="K30" s="28"/>
      <c r="L30" s="28"/>
      <c r="M30" s="28"/>
      <c r="N30" s="28"/>
      <c r="O30" s="28"/>
      <c r="Q30" s="28"/>
      <c r="R30" s="28"/>
      <c r="S30" s="28"/>
      <c r="T30" s="28"/>
      <c r="U30" s="28"/>
      <c r="V30" s="28"/>
      <c r="X30" s="28"/>
      <c r="Y30" s="28"/>
      <c r="Z30" s="28"/>
      <c r="AA30" s="28"/>
      <c r="AB30" s="28"/>
      <c r="AC30" s="28"/>
    </row>
    <row r="31" spans="1:29" x14ac:dyDescent="0.25">
      <c r="A31" s="27">
        <v>2049</v>
      </c>
      <c r="C31" s="28"/>
      <c r="D31" s="28"/>
      <c r="E31" s="28"/>
      <c r="F31" s="28"/>
      <c r="G31" s="28"/>
      <c r="H31" s="28"/>
      <c r="J31" s="28"/>
      <c r="K31" s="28"/>
      <c r="L31" s="28"/>
      <c r="M31" s="28"/>
      <c r="N31" s="28"/>
      <c r="O31" s="28"/>
      <c r="Q31" s="28"/>
      <c r="R31" s="28"/>
      <c r="S31" s="28"/>
      <c r="T31" s="28"/>
      <c r="U31" s="28"/>
      <c r="V31" s="28"/>
      <c r="X31" s="28"/>
      <c r="Y31" s="28"/>
      <c r="Z31" s="28"/>
      <c r="AA31" s="28"/>
      <c r="AB31" s="28"/>
      <c r="AC31" s="28"/>
    </row>
    <row r="32" spans="1:29" x14ac:dyDescent="0.25">
      <c r="A32" s="27">
        <v>2050</v>
      </c>
      <c r="C32" s="28"/>
      <c r="D32" s="28"/>
      <c r="E32" s="28"/>
      <c r="F32" s="28"/>
      <c r="G32" s="28"/>
      <c r="H32" s="28"/>
      <c r="J32" s="28"/>
      <c r="K32" s="28"/>
      <c r="L32" s="28"/>
      <c r="M32" s="28"/>
      <c r="N32" s="28"/>
      <c r="O32" s="28"/>
      <c r="Q32" s="28"/>
      <c r="R32" s="28"/>
      <c r="S32" s="28"/>
      <c r="T32" s="28"/>
      <c r="U32" s="28"/>
      <c r="V32" s="28"/>
      <c r="X32" s="28"/>
      <c r="Y32" s="28"/>
      <c r="Z32" s="28"/>
      <c r="AA32" s="28"/>
      <c r="AB32" s="28"/>
      <c r="AC32" s="28"/>
    </row>
    <row r="33" spans="1:29" x14ac:dyDescent="0.25">
      <c r="A33" s="27">
        <v>2051</v>
      </c>
      <c r="C33" s="28"/>
      <c r="D33" s="28"/>
      <c r="E33" s="28"/>
      <c r="F33" s="28"/>
      <c r="G33" s="28"/>
      <c r="H33" s="28"/>
      <c r="J33" s="28"/>
      <c r="K33" s="28"/>
      <c r="L33" s="28"/>
      <c r="M33" s="28"/>
      <c r="N33" s="28"/>
      <c r="O33" s="28"/>
      <c r="Q33" s="28"/>
      <c r="R33" s="28"/>
      <c r="S33" s="28"/>
      <c r="T33" s="28"/>
      <c r="U33" s="28"/>
      <c r="V33" s="28"/>
      <c r="X33" s="28"/>
      <c r="Y33" s="28"/>
      <c r="Z33" s="28"/>
      <c r="AA33" s="28"/>
      <c r="AB33" s="28"/>
      <c r="AC33" s="28"/>
    </row>
    <row r="34" spans="1:29" x14ac:dyDescent="0.25">
      <c r="A34" s="27">
        <v>2052</v>
      </c>
      <c r="C34" s="28"/>
      <c r="D34" s="28"/>
      <c r="E34" s="28"/>
      <c r="F34" s="28"/>
      <c r="G34" s="28"/>
      <c r="H34" s="28"/>
      <c r="J34" s="28"/>
      <c r="K34" s="28"/>
      <c r="L34" s="28"/>
      <c r="M34" s="28"/>
      <c r="N34" s="28"/>
      <c r="O34" s="28"/>
      <c r="Q34" s="28"/>
      <c r="R34" s="28"/>
      <c r="S34" s="28"/>
      <c r="T34" s="28"/>
      <c r="U34" s="28"/>
      <c r="V34" s="28"/>
      <c r="X34" s="28"/>
      <c r="Y34" s="28"/>
      <c r="Z34" s="28"/>
      <c r="AA34" s="28"/>
      <c r="AB34" s="28"/>
      <c r="AC34" s="28"/>
    </row>
    <row r="35" spans="1:29" x14ac:dyDescent="0.25">
      <c r="A35" s="27">
        <v>2053</v>
      </c>
      <c r="C35" s="28"/>
      <c r="D35" s="28"/>
      <c r="E35" s="28"/>
      <c r="F35" s="28"/>
      <c r="G35" s="28"/>
      <c r="H35" s="28"/>
      <c r="J35" s="28"/>
      <c r="K35" s="28"/>
      <c r="L35" s="28"/>
      <c r="M35" s="28"/>
      <c r="N35" s="28"/>
      <c r="O35" s="28"/>
      <c r="Q35" s="28"/>
      <c r="R35" s="28"/>
      <c r="S35" s="28"/>
      <c r="T35" s="28"/>
      <c r="U35" s="28"/>
      <c r="V35" s="28"/>
      <c r="X35" s="28"/>
      <c r="Y35" s="28"/>
      <c r="Z35" s="28"/>
      <c r="AA35" s="28"/>
      <c r="AB35" s="28"/>
      <c r="AC35" s="28"/>
    </row>
    <row r="36" spans="1:29" x14ac:dyDescent="0.25">
      <c r="A36" s="27">
        <v>2054</v>
      </c>
      <c r="C36" s="28"/>
      <c r="D36" s="28"/>
      <c r="E36" s="28"/>
      <c r="F36" s="28"/>
      <c r="G36" s="28"/>
      <c r="H36" s="28"/>
      <c r="J36" s="28"/>
      <c r="K36" s="28"/>
      <c r="L36" s="28"/>
      <c r="M36" s="28"/>
      <c r="N36" s="28"/>
      <c r="O36" s="28"/>
      <c r="Q36" s="28"/>
      <c r="R36" s="28"/>
      <c r="S36" s="28"/>
      <c r="T36" s="28"/>
      <c r="U36" s="28"/>
      <c r="V36" s="28"/>
      <c r="X36" s="28"/>
      <c r="Y36" s="28"/>
      <c r="Z36" s="28"/>
      <c r="AA36" s="28"/>
      <c r="AB36" s="28"/>
      <c r="AC36" s="28"/>
    </row>
    <row r="37" spans="1:29" x14ac:dyDescent="0.25">
      <c r="A37" s="27">
        <v>2055</v>
      </c>
      <c r="C37" s="28"/>
      <c r="D37" s="28"/>
      <c r="E37" s="28"/>
      <c r="F37" s="28"/>
      <c r="G37" s="28"/>
      <c r="H37" s="28"/>
      <c r="J37" s="28"/>
      <c r="K37" s="28"/>
      <c r="L37" s="28"/>
      <c r="M37" s="28"/>
      <c r="N37" s="28"/>
      <c r="O37" s="28"/>
      <c r="Q37" s="28"/>
      <c r="R37" s="28"/>
      <c r="S37" s="28"/>
      <c r="T37" s="28"/>
      <c r="U37" s="28"/>
      <c r="V37" s="28"/>
      <c r="X37" s="28"/>
      <c r="Y37" s="28"/>
      <c r="Z37" s="28"/>
      <c r="AA37" s="28"/>
      <c r="AB37" s="28"/>
      <c r="AC37" s="28"/>
    </row>
    <row r="38" spans="1:29" x14ac:dyDescent="0.25">
      <c r="A38" s="27">
        <v>2056</v>
      </c>
      <c r="C38" s="28"/>
      <c r="D38" s="28"/>
      <c r="E38" s="28"/>
      <c r="F38" s="28"/>
      <c r="G38" s="28"/>
      <c r="H38" s="28"/>
      <c r="J38" s="28"/>
      <c r="K38" s="28"/>
      <c r="L38" s="28"/>
      <c r="M38" s="28"/>
      <c r="N38" s="28"/>
      <c r="O38" s="28"/>
      <c r="Q38" s="28"/>
      <c r="R38" s="28"/>
      <c r="S38" s="28"/>
      <c r="T38" s="28"/>
      <c r="U38" s="28"/>
      <c r="V38" s="28"/>
      <c r="X38" s="28"/>
      <c r="Y38" s="28"/>
      <c r="Z38" s="28"/>
      <c r="AA38" s="28"/>
      <c r="AB38" s="28"/>
      <c r="AC38" s="28"/>
    </row>
    <row r="39" spans="1:29" x14ac:dyDescent="0.25">
      <c r="A39" s="27">
        <v>2057</v>
      </c>
      <c r="C39" s="28"/>
      <c r="D39" s="28"/>
      <c r="E39" s="28"/>
      <c r="F39" s="28"/>
      <c r="G39" s="28"/>
      <c r="H39" s="28"/>
      <c r="J39" s="28"/>
      <c r="K39" s="28"/>
      <c r="L39" s="28"/>
      <c r="M39" s="28"/>
      <c r="N39" s="28"/>
      <c r="O39" s="28"/>
      <c r="Q39" s="28"/>
      <c r="R39" s="28"/>
      <c r="S39" s="28"/>
      <c r="T39" s="28"/>
      <c r="U39" s="28"/>
      <c r="V39" s="28"/>
      <c r="X39" s="28"/>
      <c r="Y39" s="28"/>
      <c r="Z39" s="28"/>
      <c r="AA39" s="28"/>
      <c r="AB39" s="28"/>
      <c r="AC39" s="28"/>
    </row>
    <row r="40" spans="1:29" x14ac:dyDescent="0.25">
      <c r="A40" s="27">
        <v>2058</v>
      </c>
      <c r="C40" s="28"/>
      <c r="D40" s="28"/>
      <c r="E40" s="28"/>
      <c r="F40" s="28"/>
      <c r="G40" s="28"/>
      <c r="H40" s="28"/>
      <c r="J40" s="28"/>
      <c r="K40" s="28"/>
      <c r="L40" s="28"/>
      <c r="M40" s="28"/>
      <c r="N40" s="28"/>
      <c r="O40" s="28"/>
      <c r="Q40" s="28"/>
      <c r="R40" s="28"/>
      <c r="S40" s="28"/>
      <c r="T40" s="28"/>
      <c r="U40" s="28"/>
      <c r="V40" s="28"/>
      <c r="X40" s="28"/>
      <c r="Y40" s="28"/>
      <c r="Z40" s="28"/>
      <c r="AA40" s="28"/>
      <c r="AB40" s="28"/>
      <c r="AC40" s="28"/>
    </row>
    <row r="41" spans="1:29" x14ac:dyDescent="0.25">
      <c r="A41" s="27">
        <v>2059</v>
      </c>
      <c r="C41" s="28"/>
      <c r="D41" s="28"/>
      <c r="E41" s="28"/>
      <c r="F41" s="28"/>
      <c r="G41" s="28"/>
      <c r="H41" s="28"/>
      <c r="J41" s="28"/>
      <c r="K41" s="28"/>
      <c r="L41" s="28"/>
      <c r="M41" s="28"/>
      <c r="N41" s="28"/>
      <c r="O41" s="28"/>
      <c r="Q41" s="28"/>
      <c r="R41" s="28"/>
      <c r="S41" s="28"/>
      <c r="T41" s="28"/>
      <c r="U41" s="28"/>
      <c r="V41" s="28"/>
      <c r="X41" s="28"/>
      <c r="Y41" s="28"/>
      <c r="Z41" s="28"/>
      <c r="AA41" s="28"/>
      <c r="AB41" s="28"/>
      <c r="AC41" s="28"/>
    </row>
    <row r="42" spans="1:29" x14ac:dyDescent="0.25">
      <c r="A42" s="27">
        <v>2060</v>
      </c>
      <c r="C42" s="28"/>
      <c r="D42" s="28"/>
      <c r="E42" s="28"/>
      <c r="F42" s="28"/>
      <c r="G42" s="28"/>
      <c r="H42" s="28"/>
      <c r="J42" s="28"/>
      <c r="K42" s="28"/>
      <c r="L42" s="28"/>
      <c r="M42" s="28"/>
      <c r="N42" s="28"/>
      <c r="O42" s="28"/>
      <c r="Q42" s="28"/>
      <c r="R42" s="28"/>
      <c r="S42" s="28"/>
      <c r="T42" s="28"/>
      <c r="U42" s="28"/>
      <c r="V42" s="28"/>
      <c r="X42" s="28"/>
      <c r="Y42" s="28"/>
      <c r="Z42" s="28"/>
      <c r="AA42" s="28"/>
      <c r="AB42" s="28"/>
      <c r="AC42" s="28"/>
    </row>
    <row r="43" spans="1:29" x14ac:dyDescent="0.25">
      <c r="A43" s="27">
        <v>2061</v>
      </c>
      <c r="C43" s="28"/>
      <c r="D43" s="28"/>
      <c r="E43" s="28"/>
      <c r="F43" s="28"/>
      <c r="G43" s="28"/>
      <c r="H43" s="28"/>
      <c r="J43" s="28"/>
      <c r="K43" s="28"/>
      <c r="L43" s="28"/>
      <c r="M43" s="28"/>
      <c r="N43" s="28"/>
      <c r="O43" s="28"/>
      <c r="Q43" s="28"/>
      <c r="R43" s="28"/>
      <c r="S43" s="28"/>
      <c r="T43" s="28"/>
      <c r="U43" s="28"/>
      <c r="V43" s="28"/>
      <c r="X43" s="28"/>
      <c r="Y43" s="28"/>
      <c r="Z43" s="28"/>
      <c r="AA43" s="28"/>
      <c r="AB43" s="28"/>
      <c r="AC43" s="28"/>
    </row>
    <row r="44" spans="1:29" x14ac:dyDescent="0.25">
      <c r="A44" s="27">
        <v>2062</v>
      </c>
      <c r="C44" s="28"/>
      <c r="D44" s="28"/>
      <c r="E44" s="28"/>
      <c r="F44" s="28"/>
      <c r="G44" s="28"/>
      <c r="H44" s="28"/>
      <c r="J44" s="28"/>
      <c r="K44" s="28"/>
      <c r="L44" s="28"/>
      <c r="M44" s="28"/>
      <c r="N44" s="28"/>
      <c r="O44" s="28"/>
      <c r="Q44" s="28"/>
      <c r="R44" s="28"/>
      <c r="S44" s="28"/>
      <c r="T44" s="28"/>
      <c r="U44" s="28"/>
      <c r="V44" s="28"/>
      <c r="X44" s="28"/>
      <c r="Y44" s="28"/>
      <c r="Z44" s="28"/>
      <c r="AA44" s="28"/>
      <c r="AB44" s="28"/>
      <c r="AC44" s="28"/>
    </row>
    <row r="45" spans="1:29" x14ac:dyDescent="0.25">
      <c r="A45" s="27">
        <v>2063</v>
      </c>
      <c r="C45" s="28"/>
      <c r="D45" s="28"/>
      <c r="E45" s="28"/>
      <c r="F45" s="28"/>
      <c r="G45" s="28"/>
      <c r="H45" s="28"/>
      <c r="J45" s="28"/>
      <c r="K45" s="28"/>
      <c r="L45" s="28"/>
      <c r="M45" s="28"/>
      <c r="N45" s="28"/>
      <c r="O45" s="28"/>
      <c r="Q45" s="28"/>
      <c r="R45" s="28"/>
      <c r="S45" s="28"/>
      <c r="T45" s="28"/>
      <c r="U45" s="28"/>
      <c r="V45" s="28"/>
      <c r="X45" s="28"/>
      <c r="Y45" s="28"/>
      <c r="Z45" s="28"/>
      <c r="AA45" s="28"/>
      <c r="AB45" s="28"/>
      <c r="AC45" s="28"/>
    </row>
    <row r="46" spans="1:29" x14ac:dyDescent="0.25">
      <c r="A46" s="27">
        <v>2064</v>
      </c>
      <c r="C46" s="28"/>
      <c r="D46" s="28"/>
      <c r="E46" s="28"/>
      <c r="F46" s="28"/>
      <c r="G46" s="28"/>
      <c r="H46" s="28"/>
      <c r="J46" s="28"/>
      <c r="K46" s="28"/>
      <c r="L46" s="28"/>
      <c r="M46" s="28"/>
      <c r="N46" s="28"/>
      <c r="O46" s="28"/>
      <c r="Q46" s="28"/>
      <c r="R46" s="28"/>
      <c r="S46" s="28"/>
      <c r="T46" s="28"/>
      <c r="U46" s="28"/>
      <c r="V46" s="28"/>
      <c r="X46" s="28"/>
      <c r="Y46" s="28"/>
      <c r="Z46" s="28"/>
      <c r="AA46" s="28"/>
      <c r="AB46" s="28"/>
      <c r="AC46" s="28"/>
    </row>
    <row r="47" spans="1:29" x14ac:dyDescent="0.25">
      <c r="A47" s="27">
        <v>2065</v>
      </c>
      <c r="C47" s="28"/>
      <c r="D47" s="28"/>
      <c r="E47" s="28"/>
      <c r="F47" s="28"/>
      <c r="G47" s="28"/>
      <c r="H47" s="28"/>
      <c r="J47" s="28"/>
      <c r="K47" s="28"/>
      <c r="L47" s="28"/>
      <c r="M47" s="28"/>
      <c r="N47" s="28"/>
      <c r="O47" s="28"/>
      <c r="Q47" s="28"/>
      <c r="R47" s="28"/>
      <c r="S47" s="28"/>
      <c r="T47" s="28"/>
      <c r="U47" s="28"/>
      <c r="V47" s="28"/>
      <c r="X47" s="28"/>
      <c r="Y47" s="28"/>
      <c r="Z47" s="28"/>
      <c r="AA47" s="28"/>
      <c r="AB47" s="28"/>
      <c r="AC47" s="28"/>
    </row>
    <row r="48" spans="1:29" x14ac:dyDescent="0.25">
      <c r="A48" s="27">
        <v>2066</v>
      </c>
      <c r="C48" s="28"/>
      <c r="D48" s="28"/>
      <c r="E48" s="28"/>
      <c r="F48" s="28"/>
      <c r="G48" s="28"/>
      <c r="H48" s="28"/>
      <c r="J48" s="28"/>
      <c r="K48" s="28"/>
      <c r="L48" s="28"/>
      <c r="M48" s="28"/>
      <c r="N48" s="28"/>
      <c r="O48" s="28"/>
      <c r="Q48" s="28"/>
      <c r="R48" s="28"/>
      <c r="S48" s="28"/>
      <c r="T48" s="28"/>
      <c r="U48" s="28"/>
      <c r="V48" s="28"/>
      <c r="X48" s="28"/>
      <c r="Y48" s="28"/>
      <c r="Z48" s="28"/>
      <c r="AA48" s="28"/>
      <c r="AB48" s="28"/>
      <c r="AC48" s="28"/>
    </row>
    <row r="49" spans="1:29" x14ac:dyDescent="0.25">
      <c r="A49" s="27">
        <v>2067</v>
      </c>
      <c r="C49" s="28"/>
      <c r="D49" s="28"/>
      <c r="E49" s="28"/>
      <c r="F49" s="28"/>
      <c r="G49" s="28"/>
      <c r="H49" s="28"/>
      <c r="J49" s="28"/>
      <c r="K49" s="28"/>
      <c r="L49" s="28"/>
      <c r="M49" s="28"/>
      <c r="N49" s="28"/>
      <c r="O49" s="28"/>
      <c r="Q49" s="28"/>
      <c r="R49" s="28"/>
      <c r="S49" s="28"/>
      <c r="T49" s="28"/>
      <c r="U49" s="28"/>
      <c r="V49" s="28"/>
      <c r="X49" s="28"/>
      <c r="Y49" s="28"/>
      <c r="Z49" s="28"/>
      <c r="AA49" s="28"/>
      <c r="AB49" s="28"/>
      <c r="AC49" s="28"/>
    </row>
    <row r="50" spans="1:29" x14ac:dyDescent="0.25">
      <c r="A50" s="27">
        <v>2068</v>
      </c>
      <c r="C50" s="28"/>
      <c r="D50" s="28"/>
      <c r="E50" s="28"/>
      <c r="F50" s="28"/>
      <c r="G50" s="28"/>
      <c r="H50" s="28"/>
      <c r="J50" s="28"/>
      <c r="K50" s="28"/>
      <c r="L50" s="28"/>
      <c r="M50" s="28"/>
      <c r="N50" s="28"/>
      <c r="O50" s="28"/>
      <c r="Q50" s="28"/>
      <c r="R50" s="28"/>
      <c r="S50" s="28"/>
      <c r="T50" s="28"/>
      <c r="U50" s="28"/>
      <c r="V50" s="28"/>
      <c r="X50" s="28"/>
      <c r="Y50" s="28"/>
      <c r="Z50" s="28"/>
      <c r="AA50" s="28"/>
      <c r="AB50" s="28"/>
      <c r="AC50" s="28"/>
    </row>
    <row r="51" spans="1:29" x14ac:dyDescent="0.25">
      <c r="A51" s="27">
        <v>2069</v>
      </c>
      <c r="C51" s="28"/>
      <c r="D51" s="28"/>
      <c r="E51" s="28"/>
      <c r="F51" s="28"/>
      <c r="G51" s="28"/>
      <c r="H51" s="28"/>
      <c r="J51" s="28"/>
      <c r="K51" s="28"/>
      <c r="L51" s="28"/>
      <c r="M51" s="28"/>
      <c r="N51" s="28"/>
      <c r="O51" s="28"/>
      <c r="Q51" s="28"/>
      <c r="R51" s="28"/>
      <c r="S51" s="28"/>
      <c r="T51" s="28"/>
      <c r="U51" s="28"/>
      <c r="V51" s="28"/>
      <c r="X51" s="28"/>
      <c r="Y51" s="28"/>
      <c r="Z51" s="28"/>
      <c r="AA51" s="28"/>
      <c r="AB51" s="28"/>
      <c r="AC51" s="28"/>
    </row>
    <row r="52" spans="1:29" x14ac:dyDescent="0.25">
      <c r="A52" s="29">
        <v>2070</v>
      </c>
      <c r="C52" s="30"/>
      <c r="D52" s="30"/>
      <c r="E52" s="30"/>
      <c r="F52" s="30"/>
      <c r="G52" s="30"/>
      <c r="H52" s="30"/>
      <c r="J52" s="30"/>
      <c r="K52" s="30"/>
      <c r="L52" s="30"/>
      <c r="M52" s="30"/>
      <c r="N52" s="30"/>
      <c r="O52" s="30"/>
      <c r="Q52" s="30"/>
      <c r="R52" s="30"/>
      <c r="S52" s="30"/>
      <c r="T52" s="30"/>
      <c r="U52" s="30"/>
      <c r="V52" s="30"/>
      <c r="X52" s="30"/>
      <c r="Y52" s="30"/>
      <c r="Z52" s="30"/>
      <c r="AA52" s="30"/>
      <c r="AB52" s="30"/>
      <c r="AC52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2A158-A8E4-4B7E-9EF9-813453D4177C}">
  <sheetPr>
    <tabColor rgb="FF1576AB"/>
  </sheetPr>
  <dimension ref="A3:G62"/>
  <sheetViews>
    <sheetView topLeftCell="A18" zoomScale="70" zoomScaleNormal="70" workbookViewId="0">
      <selection activeCell="C30" sqref="C30"/>
    </sheetView>
  </sheetViews>
  <sheetFormatPr defaultColWidth="8.6640625" defaultRowHeight="13.8" x14ac:dyDescent="0.25"/>
  <cols>
    <col min="1" max="1" width="42.109375" style="6" customWidth="1"/>
    <col min="2" max="2" width="41.44140625" style="6" customWidth="1"/>
    <col min="3" max="3" width="26.88671875" style="6" customWidth="1"/>
    <col min="4" max="4" width="27.33203125" style="6" customWidth="1"/>
    <col min="5" max="16384" width="8.6640625" style="6"/>
  </cols>
  <sheetData>
    <row r="3" spans="1:7" ht="17.399999999999999" x14ac:dyDescent="0.25">
      <c r="A3" s="7" t="s">
        <v>18</v>
      </c>
      <c r="B3" s="8"/>
      <c r="C3" s="8"/>
      <c r="D3" s="8"/>
      <c r="E3" s="8"/>
      <c r="F3" s="8"/>
      <c r="G3" s="8"/>
    </row>
    <row r="4" spans="1:7" ht="14.4" thickBot="1" x14ac:dyDescent="0.3"/>
    <row r="5" spans="1:7" ht="16.2" thickBot="1" x14ac:dyDescent="0.3">
      <c r="A5" s="9" t="s">
        <v>19</v>
      </c>
      <c r="B5" s="10" t="s">
        <v>20</v>
      </c>
    </row>
    <row r="6" spans="1:7" ht="16.2" thickBot="1" x14ac:dyDescent="0.3">
      <c r="A6" s="11" t="s">
        <v>21</v>
      </c>
      <c r="B6" s="10" t="s">
        <v>22</v>
      </c>
    </row>
    <row r="7" spans="1:7" ht="69" customHeight="1" thickBot="1" x14ac:dyDescent="0.3">
      <c r="A7" s="12" t="s">
        <v>23</v>
      </c>
      <c r="B7" s="10"/>
    </row>
    <row r="8" spans="1:7" ht="14.4" thickBot="1" x14ac:dyDescent="0.3"/>
    <row r="9" spans="1:7" ht="16.2" thickBot="1" x14ac:dyDescent="0.3">
      <c r="A9" s="9" t="s">
        <v>24</v>
      </c>
      <c r="B9" s="10">
        <v>2026</v>
      </c>
    </row>
    <row r="10" spans="1:7" ht="27" thickBot="1" x14ac:dyDescent="0.3">
      <c r="A10" s="12" t="s">
        <v>25</v>
      </c>
      <c r="B10" s="10">
        <v>2026</v>
      </c>
    </row>
    <row r="12" spans="1:7" ht="17.399999999999999" x14ac:dyDescent="0.25">
      <c r="A12" s="7" t="s">
        <v>26</v>
      </c>
      <c r="B12" s="8"/>
      <c r="C12" s="8"/>
      <c r="D12" s="8"/>
      <c r="E12" s="8"/>
      <c r="F12" s="8"/>
      <c r="G12" s="8"/>
    </row>
    <row r="14" spans="1:7" ht="15.6" x14ac:dyDescent="0.25">
      <c r="A14" s="13" t="s">
        <v>27</v>
      </c>
    </row>
    <row r="15" spans="1:7" ht="14.4" x14ac:dyDescent="0.3">
      <c r="A15" s="14" t="s">
        <v>28</v>
      </c>
    </row>
    <row r="16" spans="1:7" ht="14.4" thickBot="1" x14ac:dyDescent="0.3">
      <c r="A16" s="11" t="s">
        <v>29</v>
      </c>
      <c r="B16" s="11" t="s">
        <v>30</v>
      </c>
      <c r="C16" s="11" t="s">
        <v>31</v>
      </c>
    </row>
    <row r="17" spans="1:4" ht="52.95" customHeight="1" thickBot="1" x14ac:dyDescent="0.3">
      <c r="A17" s="159" t="s">
        <v>32</v>
      </c>
      <c r="B17" s="160" t="s">
        <v>33</v>
      </c>
      <c r="C17" s="161">
        <f>'Benefit 1 - Unplanned Outages'!H22</f>
        <v>799439.18996154564</v>
      </c>
      <c r="D17" s="6" t="s">
        <v>167</v>
      </c>
    </row>
    <row r="18" spans="1:4" ht="31.2" customHeight="1" thickBot="1" x14ac:dyDescent="0.3">
      <c r="A18" s="159" t="s">
        <v>34</v>
      </c>
      <c r="B18" s="160" t="s">
        <v>33</v>
      </c>
      <c r="C18" s="161">
        <f>'Benefit 2 - Planned Outages'!F22</f>
        <v>2398317.5698846369</v>
      </c>
      <c r="D18" s="6" t="s">
        <v>167</v>
      </c>
    </row>
    <row r="19" spans="1:4" ht="15.6" x14ac:dyDescent="0.25">
      <c r="A19" s="159" t="s">
        <v>35</v>
      </c>
      <c r="B19" s="160" t="s">
        <v>36</v>
      </c>
      <c r="C19" s="161">
        <f>'Benefit 3 - Transmission Charge'!P30</f>
        <v>444297.92455621297</v>
      </c>
      <c r="D19" s="6" t="s">
        <v>167</v>
      </c>
    </row>
    <row r="20" spans="1:4" ht="31.8" thickBot="1" x14ac:dyDescent="0.3">
      <c r="A20" s="163" t="s">
        <v>165</v>
      </c>
      <c r="B20" s="160" t="s">
        <v>138</v>
      </c>
      <c r="C20" s="161">
        <v>0</v>
      </c>
      <c r="D20" s="6" t="s">
        <v>167</v>
      </c>
    </row>
    <row r="21" spans="1:4" ht="16.2" hidden="1" thickBot="1" x14ac:dyDescent="0.3">
      <c r="A21" s="159"/>
      <c r="B21" s="160"/>
      <c r="C21" s="160"/>
    </row>
    <row r="22" spans="1:4" ht="14.4" thickBot="1" x14ac:dyDescent="0.3">
      <c r="A22" s="18" t="s">
        <v>37</v>
      </c>
      <c r="B22" s="19"/>
      <c r="C22" s="64">
        <f>SUM(C17:C21)</f>
        <v>3642054.6844023955</v>
      </c>
      <c r="D22" s="6" t="s">
        <v>167</v>
      </c>
    </row>
    <row r="24" spans="1:4" ht="15.6" x14ac:dyDescent="0.25">
      <c r="A24" s="13" t="s">
        <v>166</v>
      </c>
    </row>
    <row r="25" spans="1:4" ht="14.4" x14ac:dyDescent="0.3">
      <c r="A25" s="14" t="s">
        <v>28</v>
      </c>
    </row>
    <row r="26" spans="1:4" ht="14.4" thickBot="1" x14ac:dyDescent="0.3">
      <c r="A26" s="11" t="s">
        <v>39</v>
      </c>
      <c r="B26" s="11" t="s">
        <v>40</v>
      </c>
      <c r="C26" s="11" t="s">
        <v>31</v>
      </c>
    </row>
    <row r="27" spans="1:4" ht="16.2" thickBot="1" x14ac:dyDescent="0.3">
      <c r="A27" s="159" t="s">
        <v>158</v>
      </c>
      <c r="B27" s="160" t="s">
        <v>41</v>
      </c>
      <c r="C27" s="161">
        <f>NPV(NWS!C13, NWS!D47:BE47)</f>
        <v>1806581.8203800635</v>
      </c>
      <c r="D27" s="6" t="s">
        <v>167</v>
      </c>
    </row>
    <row r="28" spans="1:4" ht="27" thickBot="1" x14ac:dyDescent="0.3">
      <c r="A28" s="159" t="s">
        <v>160</v>
      </c>
      <c r="B28" s="160" t="s">
        <v>36</v>
      </c>
      <c r="C28" s="162">
        <f>NPV(NWS!C13, NWS!D45:BE45)</f>
        <v>625863.68344868661</v>
      </c>
      <c r="D28" s="6" t="s">
        <v>167</v>
      </c>
    </row>
    <row r="29" spans="1:4" ht="31.8" thickBot="1" x14ac:dyDescent="0.3">
      <c r="A29" s="159" t="s">
        <v>159</v>
      </c>
      <c r="B29" s="160" t="s">
        <v>144</v>
      </c>
      <c r="C29" s="162">
        <f>NPV(NWS!C13, NWS!D48:BE48)</f>
        <v>604191.23520710063</v>
      </c>
      <c r="D29" s="6" t="s">
        <v>167</v>
      </c>
    </row>
    <row r="30" spans="1:4" ht="16.2" thickBot="1" x14ac:dyDescent="0.3">
      <c r="A30" s="159" t="s">
        <v>161</v>
      </c>
      <c r="B30" s="160" t="s">
        <v>36</v>
      </c>
      <c r="C30" s="161">
        <f>NPV(NWS!C13, NWS!D53:BE53)</f>
        <v>-231205.83000354157</v>
      </c>
      <c r="D30" s="6" t="s">
        <v>167</v>
      </c>
    </row>
    <row r="31" spans="1:4" ht="31.8" thickBot="1" x14ac:dyDescent="0.3">
      <c r="A31" s="159" t="s">
        <v>165</v>
      </c>
      <c r="B31" s="160" t="s">
        <v>145</v>
      </c>
      <c r="C31" s="160">
        <v>0</v>
      </c>
    </row>
    <row r="32" spans="1:4" ht="16.2" thickBot="1" x14ac:dyDescent="0.3">
      <c r="A32" s="159" t="s">
        <v>165</v>
      </c>
      <c r="B32" s="160" t="s">
        <v>146</v>
      </c>
      <c r="C32" s="160">
        <v>0</v>
      </c>
    </row>
    <row r="33" spans="1:7" ht="14.4" thickBot="1" x14ac:dyDescent="0.3">
      <c r="A33" s="18" t="s">
        <v>45</v>
      </c>
      <c r="B33" s="19"/>
      <c r="C33" s="158">
        <f>SUM(C27:C32)</f>
        <v>2805430.909032309</v>
      </c>
      <c r="D33" s="6" t="s">
        <v>167</v>
      </c>
    </row>
    <row r="34" spans="1:7" ht="14.4" thickBot="1" x14ac:dyDescent="0.3"/>
    <row r="35" spans="1:7" ht="16.2" thickBot="1" x14ac:dyDescent="0.3">
      <c r="A35" s="21" t="s">
        <v>46</v>
      </c>
      <c r="B35" s="63">
        <f>C22-C33</f>
        <v>836623.77537008654</v>
      </c>
      <c r="C35" s="65">
        <f>C22/C33</f>
        <v>1.2982157830643803</v>
      </c>
      <c r="D35" s="21" t="s">
        <v>47</v>
      </c>
      <c r="E35" s="6" t="s">
        <v>167</v>
      </c>
    </row>
    <row r="38" spans="1:7" ht="17.399999999999999" x14ac:dyDescent="0.25">
      <c r="A38" s="7" t="s">
        <v>48</v>
      </c>
      <c r="B38" s="8"/>
      <c r="C38" s="8"/>
      <c r="D38" s="8"/>
      <c r="E38" s="8"/>
      <c r="F38" s="8"/>
      <c r="G38" s="8"/>
    </row>
    <row r="40" spans="1:7" ht="15.6" x14ac:dyDescent="0.25">
      <c r="A40" s="13" t="s">
        <v>49</v>
      </c>
    </row>
    <row r="41" spans="1:7" ht="14.4" x14ac:dyDescent="0.3">
      <c r="A41" s="14" t="s">
        <v>28</v>
      </c>
    </row>
    <row r="42" spans="1:7" ht="14.4" thickBot="1" x14ac:dyDescent="0.3">
      <c r="A42" s="11" t="s">
        <v>29</v>
      </c>
      <c r="B42" s="11" t="s">
        <v>30</v>
      </c>
      <c r="C42" s="11" t="s">
        <v>31</v>
      </c>
    </row>
    <row r="43" spans="1:7" ht="16.2" thickBot="1" x14ac:dyDescent="0.3">
      <c r="A43" s="15" t="s">
        <v>15</v>
      </c>
      <c r="B43" s="10"/>
      <c r="C43" s="10"/>
    </row>
    <row r="44" spans="1:7" ht="16.2" thickBot="1" x14ac:dyDescent="0.3">
      <c r="A44" s="16" t="s">
        <v>16</v>
      </c>
      <c r="B44" s="17"/>
      <c r="C44" s="17"/>
    </row>
    <row r="45" spans="1:7" ht="16.2" thickBot="1" x14ac:dyDescent="0.3">
      <c r="A45" s="15" t="s">
        <v>17</v>
      </c>
      <c r="B45" s="10"/>
      <c r="C45" s="10"/>
    </row>
    <row r="46" spans="1:7" ht="16.2" thickBot="1" x14ac:dyDescent="0.3">
      <c r="A46" s="16" t="s">
        <v>6</v>
      </c>
      <c r="B46" s="17"/>
      <c r="C46" s="17"/>
    </row>
    <row r="47" spans="1:7" ht="16.2" thickBot="1" x14ac:dyDescent="0.3">
      <c r="A47" s="15" t="s">
        <v>7</v>
      </c>
      <c r="B47" s="10"/>
      <c r="C47" s="10"/>
    </row>
    <row r="48" spans="1:7" ht="16.2" thickBot="1" x14ac:dyDescent="0.3">
      <c r="A48" s="16" t="s">
        <v>8</v>
      </c>
      <c r="B48" s="17"/>
      <c r="C48" s="17"/>
    </row>
    <row r="49" spans="1:3" ht="14.4" thickBot="1" x14ac:dyDescent="0.3">
      <c r="A49" s="18" t="s">
        <v>50</v>
      </c>
      <c r="B49" s="19"/>
      <c r="C49" s="20"/>
    </row>
    <row r="51" spans="1:3" ht="15.6" x14ac:dyDescent="0.25">
      <c r="A51" s="13" t="s">
        <v>51</v>
      </c>
    </row>
    <row r="52" spans="1:3" ht="14.4" x14ac:dyDescent="0.3">
      <c r="A52" s="14" t="s">
        <v>28</v>
      </c>
    </row>
    <row r="53" spans="1:3" ht="14.4" thickBot="1" x14ac:dyDescent="0.3">
      <c r="A53" s="11" t="s">
        <v>39</v>
      </c>
      <c r="B53" s="11" t="s">
        <v>40</v>
      </c>
      <c r="C53" s="11" t="s">
        <v>31</v>
      </c>
    </row>
    <row r="54" spans="1:3" ht="15.6" x14ac:dyDescent="0.25">
      <c r="A54" s="15" t="s">
        <v>163</v>
      </c>
      <c r="B54" s="10"/>
      <c r="C54" s="10"/>
    </row>
    <row r="55" spans="1:3" ht="15.6" x14ac:dyDescent="0.25">
      <c r="A55" s="16" t="s">
        <v>164</v>
      </c>
      <c r="B55" s="17"/>
      <c r="C55" s="17"/>
    </row>
    <row r="56" spans="1:3" ht="16.2" thickBot="1" x14ac:dyDescent="0.3">
      <c r="A56" s="15" t="s">
        <v>52</v>
      </c>
      <c r="B56" s="10"/>
      <c r="C56" s="10"/>
    </row>
    <row r="57" spans="1:3" ht="16.2" thickBot="1" x14ac:dyDescent="0.3">
      <c r="A57" s="16" t="s">
        <v>42</v>
      </c>
      <c r="B57" s="17"/>
      <c r="C57" s="17"/>
    </row>
    <row r="58" spans="1:3" ht="16.2" thickBot="1" x14ac:dyDescent="0.3">
      <c r="A58" s="15" t="s">
        <v>43</v>
      </c>
      <c r="B58" s="10"/>
      <c r="C58" s="10"/>
    </row>
    <row r="59" spans="1:3" ht="16.2" thickBot="1" x14ac:dyDescent="0.3">
      <c r="A59" s="16" t="s">
        <v>44</v>
      </c>
      <c r="B59" s="17"/>
      <c r="C59" s="17"/>
    </row>
    <row r="60" spans="1:3" x14ac:dyDescent="0.25">
      <c r="A60" s="18" t="s">
        <v>53</v>
      </c>
      <c r="B60" s="19"/>
      <c r="C60" s="157">
        <f>SUM(C54:C55)</f>
        <v>0</v>
      </c>
    </row>
    <row r="61" spans="1:3" ht="14.4" thickBot="1" x14ac:dyDescent="0.3"/>
    <row r="62" spans="1:3" ht="16.2" thickBot="1" x14ac:dyDescent="0.3">
      <c r="A62" s="21" t="s">
        <v>54</v>
      </c>
      <c r="B62" s="10"/>
    </row>
  </sheetData>
  <pageMargins left="0.7" right="0.7" top="0.75" bottom="0.75" header="0.3" footer="0.3"/>
  <pageSetup scale="36" orientation="portrait" r:id="rId1"/>
  <headerFooter>
    <oddHeader>&amp;R 2025 NWS Application
GrandBridge Energy Inc. 
EB-2025-0265
Filed: 2025-12-01
Attachment 2
Updated February 17, 2026</oddHead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3BD0260-92C3-4E68-A50B-3FC23FDDEFAB}">
          <x14:formula1>
            <xm:f>'99 LookUps'!$A$11:$A$14</xm:f>
          </x14:formula1>
          <xm:sqref>B54:B55 B31:B32 B27 B29</xm:sqref>
        </x14:dataValidation>
        <x14:dataValidation type="list" allowBlank="1" showInputMessage="1" showErrorMessage="1" xr:uid="{A06AD2C9-985A-427B-8932-5A6941ACFD7B}">
          <x14:formula1>
            <xm:f>'99 LookUps'!$A$17:$A$24</xm:f>
          </x14:formula1>
          <xm:sqref>B43:B48</xm:sqref>
        </x14:dataValidation>
        <x14:dataValidation type="list" allowBlank="1" showInputMessage="1" showErrorMessage="1" xr:uid="{7DE4D2B1-2807-438A-A59A-A32C39184600}">
          <x14:formula1>
            <xm:f>'99 LookUps'!$A$27:$A$31</xm:f>
          </x14:formula1>
          <xm:sqref>B56:B59</xm:sqref>
        </x14:dataValidation>
        <x14:dataValidation type="list" allowBlank="1" showInputMessage="1" showErrorMessage="1" xr:uid="{A0498F5C-4397-4D8E-9662-DC16CAB124F6}">
          <x14:formula1>
            <xm:f>'99 LookUps'!$A$3:$A$8</xm:f>
          </x14:formula1>
          <xm:sqref>B17:B18 B20:B21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660A9-8D45-4A5C-8E15-22E95A638596}">
  <sheetPr>
    <tabColor rgb="FF92D050"/>
    <pageSetUpPr fitToPage="1"/>
  </sheetPr>
  <dimension ref="A1:BG67"/>
  <sheetViews>
    <sheetView showGridLines="0" topLeftCell="A16" zoomScale="85" zoomScaleNormal="85" workbookViewId="0">
      <selection activeCell="D59" sqref="D59"/>
    </sheetView>
  </sheetViews>
  <sheetFormatPr defaultRowHeight="14.4" outlineLevelRow="1" x14ac:dyDescent="0.3"/>
  <cols>
    <col min="1" max="1" width="4.5546875" customWidth="1"/>
    <col min="2" max="2" width="38.44140625" customWidth="1"/>
    <col min="3" max="3" width="14.109375" customWidth="1"/>
    <col min="4" max="4" width="19.44140625" customWidth="1"/>
    <col min="5" max="5" width="15.88671875" customWidth="1"/>
    <col min="6" max="6" width="18.5546875" customWidth="1"/>
    <col min="7" max="52" width="13.6640625" customWidth="1"/>
    <col min="53" max="57" width="11.88671875" customWidth="1"/>
    <col min="58" max="58" width="11.6640625" bestFit="1" customWidth="1"/>
    <col min="59" max="77" width="13" customWidth="1"/>
  </cols>
  <sheetData>
    <row r="1" spans="2:4" ht="12" customHeight="1" x14ac:dyDescent="0.3"/>
    <row r="2" spans="2:4" x14ac:dyDescent="0.3">
      <c r="B2" s="31" t="s">
        <v>55</v>
      </c>
    </row>
    <row r="3" spans="2:4" x14ac:dyDescent="0.3">
      <c r="B3" s="32" t="s">
        <v>56</v>
      </c>
    </row>
    <row r="4" spans="2:4" ht="10.5" customHeight="1" x14ac:dyDescent="0.3"/>
    <row r="5" spans="2:4" ht="15" thickBot="1" x14ac:dyDescent="0.35">
      <c r="B5" s="33" t="s">
        <v>57</v>
      </c>
      <c r="C5" s="34"/>
    </row>
    <row r="6" spans="2:4" outlineLevel="1" x14ac:dyDescent="0.3">
      <c r="B6" t="s">
        <v>58</v>
      </c>
      <c r="C6" s="66">
        <v>8.9800000000000005E-2</v>
      </c>
      <c r="D6" s="6" t="s">
        <v>167</v>
      </c>
    </row>
    <row r="7" spans="2:4" outlineLevel="1" x14ac:dyDescent="0.3">
      <c r="B7" t="s">
        <v>59</v>
      </c>
      <c r="C7" s="67">
        <v>0.4</v>
      </c>
    </row>
    <row r="8" spans="2:4" outlineLevel="1" x14ac:dyDescent="0.3">
      <c r="B8" t="s">
        <v>60</v>
      </c>
      <c r="C8" s="66">
        <f>0.0282*(0.04/0.6)+0.0437*(0.56/0.6)</f>
        <v>4.2666666666666672E-2</v>
      </c>
      <c r="D8" s="6" t="s">
        <v>167</v>
      </c>
    </row>
    <row r="9" spans="2:4" outlineLevel="1" x14ac:dyDescent="0.3">
      <c r="B9" t="s">
        <v>61</v>
      </c>
      <c r="C9" s="67">
        <v>0.6</v>
      </c>
    </row>
    <row r="10" spans="2:4" outlineLevel="1" x14ac:dyDescent="0.3">
      <c r="B10" t="s">
        <v>62</v>
      </c>
      <c r="C10" s="35">
        <v>5</v>
      </c>
    </row>
    <row r="11" spans="2:4" outlineLevel="1" x14ac:dyDescent="0.3">
      <c r="B11" t="s">
        <v>63</v>
      </c>
      <c r="C11" s="68">
        <f>1/C10</f>
        <v>0.2</v>
      </c>
    </row>
    <row r="12" spans="2:4" outlineLevel="1" x14ac:dyDescent="0.3">
      <c r="B12" t="s">
        <v>64</v>
      </c>
      <c r="C12" s="68">
        <v>0.3</v>
      </c>
    </row>
    <row r="13" spans="2:4" outlineLevel="1" x14ac:dyDescent="0.3">
      <c r="B13" t="s">
        <v>65</v>
      </c>
      <c r="C13" s="62">
        <v>0.04</v>
      </c>
    </row>
    <row r="14" spans="2:4" outlineLevel="1" x14ac:dyDescent="0.3">
      <c r="B14" t="s">
        <v>66</v>
      </c>
      <c r="C14" s="62">
        <v>0.02</v>
      </c>
    </row>
    <row r="15" spans="2:4" outlineLevel="1" x14ac:dyDescent="0.3">
      <c r="B15" s="36" t="s">
        <v>67</v>
      </c>
      <c r="C15" s="37">
        <v>0.26500000000000001</v>
      </c>
    </row>
    <row r="16" spans="2:4" x14ac:dyDescent="0.3">
      <c r="C16" s="66"/>
    </row>
    <row r="17" spans="1:58" ht="15" thickBot="1" x14ac:dyDescent="0.35">
      <c r="B17" s="33" t="s">
        <v>68</v>
      </c>
      <c r="C17" s="69"/>
    </row>
    <row r="18" spans="1:58" outlineLevel="1" x14ac:dyDescent="0.3">
      <c r="B18" s="38" t="s">
        <v>69</v>
      </c>
      <c r="C18" s="49">
        <v>586447.5</v>
      </c>
    </row>
    <row r="19" spans="1:58" outlineLevel="1" x14ac:dyDescent="0.3">
      <c r="B19" s="38" t="s">
        <v>70</v>
      </c>
      <c r="C19" s="49">
        <v>0</v>
      </c>
    </row>
    <row r="20" spans="1:58" outlineLevel="1" x14ac:dyDescent="0.3">
      <c r="B20" s="39" t="s">
        <v>71</v>
      </c>
      <c r="C20" s="70">
        <v>0</v>
      </c>
    </row>
    <row r="21" spans="1:58" x14ac:dyDescent="0.3">
      <c r="B21" s="38"/>
      <c r="C21" s="49"/>
    </row>
    <row r="22" spans="1:58" s="41" customFormat="1" x14ac:dyDescent="0.3">
      <c r="A22"/>
      <c r="B22"/>
      <c r="C22" s="40" t="s">
        <v>72</v>
      </c>
      <c r="D22" s="71">
        <v>1</v>
      </c>
      <c r="E22" s="41">
        <f t="shared" ref="E22:BE23" si="0">D22+1</f>
        <v>2</v>
      </c>
      <c r="F22" s="41">
        <f t="shared" si="0"/>
        <v>3</v>
      </c>
      <c r="G22" s="41">
        <f t="shared" si="0"/>
        <v>4</v>
      </c>
      <c r="H22" s="41">
        <f t="shared" si="0"/>
        <v>5</v>
      </c>
      <c r="I22" s="41">
        <f t="shared" si="0"/>
        <v>6</v>
      </c>
      <c r="J22" s="41">
        <f t="shared" si="0"/>
        <v>7</v>
      </c>
      <c r="K22" s="41">
        <f t="shared" si="0"/>
        <v>8</v>
      </c>
      <c r="L22" s="41">
        <f t="shared" si="0"/>
        <v>9</v>
      </c>
      <c r="M22" s="41">
        <f t="shared" si="0"/>
        <v>10</v>
      </c>
      <c r="N22" s="41">
        <f t="shared" si="0"/>
        <v>11</v>
      </c>
      <c r="O22" s="41">
        <f t="shared" si="0"/>
        <v>12</v>
      </c>
      <c r="P22" s="41">
        <f t="shared" si="0"/>
        <v>13</v>
      </c>
      <c r="Q22" s="41">
        <f t="shared" si="0"/>
        <v>14</v>
      </c>
      <c r="R22" s="41">
        <f t="shared" si="0"/>
        <v>15</v>
      </c>
      <c r="S22" s="41">
        <f t="shared" si="0"/>
        <v>16</v>
      </c>
      <c r="T22" s="41">
        <f t="shared" si="0"/>
        <v>17</v>
      </c>
      <c r="U22" s="41">
        <f t="shared" si="0"/>
        <v>18</v>
      </c>
      <c r="V22" s="41">
        <f t="shared" si="0"/>
        <v>19</v>
      </c>
      <c r="W22" s="41">
        <f t="shared" si="0"/>
        <v>20</v>
      </c>
      <c r="X22" s="41">
        <f t="shared" si="0"/>
        <v>21</v>
      </c>
      <c r="Y22" s="41">
        <f t="shared" si="0"/>
        <v>22</v>
      </c>
      <c r="Z22" s="41">
        <f t="shared" si="0"/>
        <v>23</v>
      </c>
      <c r="AA22" s="41">
        <f t="shared" si="0"/>
        <v>24</v>
      </c>
      <c r="AB22" s="41">
        <f t="shared" si="0"/>
        <v>25</v>
      </c>
      <c r="AC22" s="41">
        <f t="shared" si="0"/>
        <v>26</v>
      </c>
      <c r="AD22" s="41">
        <f t="shared" si="0"/>
        <v>27</v>
      </c>
      <c r="AE22" s="41">
        <f t="shared" si="0"/>
        <v>28</v>
      </c>
      <c r="AF22" s="41">
        <f t="shared" si="0"/>
        <v>29</v>
      </c>
      <c r="AG22" s="41">
        <f t="shared" si="0"/>
        <v>30</v>
      </c>
      <c r="AH22" s="41">
        <f t="shared" si="0"/>
        <v>31</v>
      </c>
      <c r="AI22" s="41">
        <f t="shared" si="0"/>
        <v>32</v>
      </c>
      <c r="AJ22" s="41">
        <f t="shared" si="0"/>
        <v>33</v>
      </c>
      <c r="AK22" s="41">
        <f t="shared" si="0"/>
        <v>34</v>
      </c>
      <c r="AL22" s="41">
        <f t="shared" si="0"/>
        <v>35</v>
      </c>
      <c r="AM22" s="41">
        <f t="shared" si="0"/>
        <v>36</v>
      </c>
      <c r="AN22" s="41">
        <f t="shared" si="0"/>
        <v>37</v>
      </c>
      <c r="AO22" s="41">
        <f t="shared" si="0"/>
        <v>38</v>
      </c>
      <c r="AP22" s="41">
        <f t="shared" si="0"/>
        <v>39</v>
      </c>
      <c r="AQ22" s="41">
        <f t="shared" si="0"/>
        <v>40</v>
      </c>
      <c r="AR22" s="41">
        <f t="shared" si="0"/>
        <v>41</v>
      </c>
      <c r="AS22" s="41">
        <f t="shared" si="0"/>
        <v>42</v>
      </c>
      <c r="AT22" s="41">
        <f t="shared" si="0"/>
        <v>43</v>
      </c>
      <c r="AU22" s="41">
        <f t="shared" si="0"/>
        <v>44</v>
      </c>
      <c r="AV22" s="41">
        <f t="shared" si="0"/>
        <v>45</v>
      </c>
      <c r="AW22" s="41">
        <f t="shared" si="0"/>
        <v>46</v>
      </c>
      <c r="AX22" s="41">
        <f t="shared" si="0"/>
        <v>47</v>
      </c>
      <c r="AY22" s="41">
        <f t="shared" si="0"/>
        <v>48</v>
      </c>
      <c r="AZ22" s="41">
        <f t="shared" si="0"/>
        <v>49</v>
      </c>
      <c r="BA22" s="41">
        <f t="shared" si="0"/>
        <v>50</v>
      </c>
      <c r="BB22" s="41">
        <f t="shared" si="0"/>
        <v>51</v>
      </c>
      <c r="BC22" s="41">
        <f t="shared" si="0"/>
        <v>52</v>
      </c>
      <c r="BD22" s="41">
        <f t="shared" si="0"/>
        <v>53</v>
      </c>
      <c r="BE22" s="41">
        <f t="shared" si="0"/>
        <v>54</v>
      </c>
    </row>
    <row r="23" spans="1:58" s="41" customFormat="1" x14ac:dyDescent="0.3">
      <c r="A23"/>
      <c r="B23" s="42"/>
      <c r="C23" s="42"/>
      <c r="D23" s="43">
        <v>2026</v>
      </c>
      <c r="E23" s="43">
        <f t="shared" si="0"/>
        <v>2027</v>
      </c>
      <c r="F23" s="43">
        <f t="shared" si="0"/>
        <v>2028</v>
      </c>
      <c r="G23" s="43">
        <f t="shared" si="0"/>
        <v>2029</v>
      </c>
      <c r="H23" s="43">
        <f t="shared" si="0"/>
        <v>2030</v>
      </c>
      <c r="I23" s="43">
        <f t="shared" si="0"/>
        <v>2031</v>
      </c>
      <c r="J23" s="43">
        <f t="shared" si="0"/>
        <v>2032</v>
      </c>
      <c r="K23" s="43">
        <f t="shared" si="0"/>
        <v>2033</v>
      </c>
      <c r="L23" s="43">
        <f t="shared" si="0"/>
        <v>2034</v>
      </c>
      <c r="M23" s="43">
        <f t="shared" si="0"/>
        <v>2035</v>
      </c>
      <c r="N23" s="43">
        <f t="shared" si="0"/>
        <v>2036</v>
      </c>
      <c r="O23" s="43">
        <f t="shared" si="0"/>
        <v>2037</v>
      </c>
      <c r="P23" s="43">
        <f t="shared" si="0"/>
        <v>2038</v>
      </c>
      <c r="Q23" s="43">
        <f t="shared" si="0"/>
        <v>2039</v>
      </c>
      <c r="R23" s="43">
        <f t="shared" si="0"/>
        <v>2040</v>
      </c>
      <c r="S23" s="43">
        <f t="shared" si="0"/>
        <v>2041</v>
      </c>
      <c r="T23" s="43">
        <f t="shared" si="0"/>
        <v>2042</v>
      </c>
      <c r="U23" s="43">
        <f t="shared" si="0"/>
        <v>2043</v>
      </c>
      <c r="V23" s="43">
        <f t="shared" si="0"/>
        <v>2044</v>
      </c>
      <c r="W23" s="43">
        <f t="shared" si="0"/>
        <v>2045</v>
      </c>
      <c r="X23" s="43">
        <f t="shared" si="0"/>
        <v>2046</v>
      </c>
      <c r="Y23" s="43">
        <f t="shared" si="0"/>
        <v>2047</v>
      </c>
      <c r="Z23" s="43">
        <f t="shared" si="0"/>
        <v>2048</v>
      </c>
      <c r="AA23" s="43">
        <f t="shared" si="0"/>
        <v>2049</v>
      </c>
      <c r="AB23" s="43">
        <f t="shared" si="0"/>
        <v>2050</v>
      </c>
      <c r="AC23" s="43">
        <f t="shared" si="0"/>
        <v>2051</v>
      </c>
      <c r="AD23" s="43">
        <f t="shared" si="0"/>
        <v>2052</v>
      </c>
      <c r="AE23" s="43">
        <f t="shared" si="0"/>
        <v>2053</v>
      </c>
      <c r="AF23" s="43">
        <f t="shared" si="0"/>
        <v>2054</v>
      </c>
      <c r="AG23" s="43">
        <f t="shared" si="0"/>
        <v>2055</v>
      </c>
      <c r="AH23" s="43">
        <f t="shared" si="0"/>
        <v>2056</v>
      </c>
      <c r="AI23" s="43">
        <f t="shared" si="0"/>
        <v>2057</v>
      </c>
      <c r="AJ23" s="43">
        <f t="shared" si="0"/>
        <v>2058</v>
      </c>
      <c r="AK23" s="43">
        <f t="shared" si="0"/>
        <v>2059</v>
      </c>
      <c r="AL23" s="43">
        <f t="shared" si="0"/>
        <v>2060</v>
      </c>
      <c r="AM23" s="43">
        <f t="shared" si="0"/>
        <v>2061</v>
      </c>
      <c r="AN23" s="43">
        <f t="shared" si="0"/>
        <v>2062</v>
      </c>
      <c r="AO23" s="43">
        <f t="shared" si="0"/>
        <v>2063</v>
      </c>
      <c r="AP23" s="43">
        <f t="shared" si="0"/>
        <v>2064</v>
      </c>
      <c r="AQ23" s="43">
        <f t="shared" si="0"/>
        <v>2065</v>
      </c>
      <c r="AR23" s="43">
        <f t="shared" si="0"/>
        <v>2066</v>
      </c>
      <c r="AS23" s="43">
        <f t="shared" si="0"/>
        <v>2067</v>
      </c>
      <c r="AT23" s="43">
        <f t="shared" si="0"/>
        <v>2068</v>
      </c>
      <c r="AU23" s="43">
        <f t="shared" si="0"/>
        <v>2069</v>
      </c>
      <c r="AV23" s="43">
        <f t="shared" si="0"/>
        <v>2070</v>
      </c>
      <c r="AW23" s="43">
        <f t="shared" si="0"/>
        <v>2071</v>
      </c>
      <c r="AX23" s="43">
        <f t="shared" si="0"/>
        <v>2072</v>
      </c>
      <c r="AY23" s="43">
        <f t="shared" si="0"/>
        <v>2073</v>
      </c>
      <c r="AZ23" s="43">
        <f t="shared" si="0"/>
        <v>2074</v>
      </c>
      <c r="BA23" s="43">
        <f t="shared" si="0"/>
        <v>2075</v>
      </c>
      <c r="BB23" s="43">
        <f t="shared" si="0"/>
        <v>2076</v>
      </c>
      <c r="BC23" s="43">
        <f t="shared" si="0"/>
        <v>2077</v>
      </c>
      <c r="BD23" s="43">
        <f t="shared" si="0"/>
        <v>2078</v>
      </c>
      <c r="BE23" s="43">
        <f t="shared" si="0"/>
        <v>2079</v>
      </c>
      <c r="BF23" s="44"/>
    </row>
    <row r="25" spans="1:58" x14ac:dyDescent="0.3">
      <c r="B25" s="40" t="s">
        <v>73</v>
      </c>
      <c r="D25" s="72">
        <f>C18</f>
        <v>586447.5</v>
      </c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6"/>
    </row>
    <row r="26" spans="1:58" x14ac:dyDescent="0.3">
      <c r="B26" s="40" t="s">
        <v>74</v>
      </c>
      <c r="D26" s="45">
        <f>$D$25-SUM($D29:D29)</f>
        <v>527802.75</v>
      </c>
      <c r="E26" s="45">
        <f>$D$25-SUM($D29:E29)</f>
        <v>410513.25</v>
      </c>
      <c r="F26" s="45">
        <f>$D$25-SUM($D29:F29)</f>
        <v>293223.75</v>
      </c>
      <c r="G26" s="45">
        <f>$D$25-SUM($D29:G29)</f>
        <v>175934.25</v>
      </c>
      <c r="H26" s="45">
        <f>$D$25-SUM($D29:H29)</f>
        <v>58644.75</v>
      </c>
      <c r="I26" s="45">
        <f>$D$25-SUM($D29:I29)</f>
        <v>0</v>
      </c>
      <c r="J26" s="45">
        <f>$D$25-SUM($D29:J29)</f>
        <v>0</v>
      </c>
      <c r="K26" s="45">
        <f>$D$25-SUM($D29:K29)</f>
        <v>0</v>
      </c>
      <c r="L26" s="45">
        <f>$D$25-SUM($D29:L29)</f>
        <v>0</v>
      </c>
      <c r="M26" s="45">
        <f>$D$25-SUM($D29:M29)</f>
        <v>0</v>
      </c>
      <c r="N26" s="45">
        <f>$D$25-SUM($D29:N29)</f>
        <v>0</v>
      </c>
      <c r="O26" s="45">
        <f>$D$25-SUM($D29:O29)</f>
        <v>0</v>
      </c>
      <c r="P26" s="45">
        <f>$D$25-SUM($D29:P29)</f>
        <v>0</v>
      </c>
      <c r="Q26" s="45">
        <f>$D$25-SUM($D29:Q29)</f>
        <v>0</v>
      </c>
      <c r="R26" s="45">
        <f>$D$25-SUM($D29:R29)</f>
        <v>0</v>
      </c>
      <c r="S26" s="45">
        <f>$D$25-SUM($D29:S29)</f>
        <v>0</v>
      </c>
      <c r="T26" s="45">
        <f>$D$25-SUM($D29:T29)</f>
        <v>0</v>
      </c>
      <c r="U26" s="45">
        <f>$D$25-SUM($D29:U29)</f>
        <v>0</v>
      </c>
      <c r="V26" s="45">
        <f>$D$25-SUM($D29:V29)</f>
        <v>0</v>
      </c>
      <c r="W26" s="45">
        <f>$D$25-SUM($D29:W29)</f>
        <v>0</v>
      </c>
      <c r="X26" s="45">
        <f>$D$25-SUM($D29:X29)</f>
        <v>0</v>
      </c>
      <c r="Y26" s="45">
        <f>$D$25-SUM($D29:Y29)</f>
        <v>0</v>
      </c>
      <c r="Z26" s="45">
        <f>$D$25-SUM($D29:Z29)</f>
        <v>0</v>
      </c>
      <c r="AA26" s="45">
        <f>$D$25-SUM($D29:AA29)</f>
        <v>0</v>
      </c>
      <c r="AB26" s="45">
        <f>$D$25-SUM($D29:AB29)</f>
        <v>0</v>
      </c>
      <c r="AC26" s="45">
        <f>$D$25-SUM($D29:AC29)</f>
        <v>0</v>
      </c>
      <c r="AD26" s="45">
        <f>$D$25-SUM($D29:AD29)</f>
        <v>0</v>
      </c>
      <c r="AE26" s="45">
        <f>$D$25-SUM($D29:AE29)</f>
        <v>0</v>
      </c>
      <c r="AF26" s="45">
        <f>$D$25-SUM($D29:AF29)</f>
        <v>0</v>
      </c>
      <c r="AG26" s="45">
        <f>$D$25-SUM($D29:AG29)</f>
        <v>0</v>
      </c>
      <c r="AH26" s="45">
        <f>$D$25-SUM($D29:AH29)</f>
        <v>0</v>
      </c>
      <c r="AI26" s="45">
        <f>$D$25-SUM($D29:AI29)</f>
        <v>0</v>
      </c>
      <c r="AJ26" s="45">
        <f>$D$25-SUM($D29:AJ29)</f>
        <v>0</v>
      </c>
      <c r="AK26" s="45">
        <f>$D$25-SUM($D29:AK29)</f>
        <v>0</v>
      </c>
      <c r="AL26" s="45">
        <f>$D$25-SUM($D29:AL29)</f>
        <v>0</v>
      </c>
      <c r="AM26" s="45">
        <f>$D$25-SUM($D29:AM29)</f>
        <v>0</v>
      </c>
      <c r="AN26" s="45">
        <f>$D$25-SUM($D29:AN29)</f>
        <v>0</v>
      </c>
      <c r="AO26" s="45">
        <f>$D$25-SUM($D29:AO29)</f>
        <v>0</v>
      </c>
      <c r="AP26" s="45">
        <f>$D$25-SUM($D29:AP29)</f>
        <v>0</v>
      </c>
      <c r="AQ26" s="45">
        <f>$D$25-SUM($D29:AQ29)</f>
        <v>0</v>
      </c>
      <c r="AR26" s="45">
        <f>$D$25-SUM($D29:AR29)</f>
        <v>0</v>
      </c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6"/>
    </row>
    <row r="27" spans="1:58" x14ac:dyDescent="0.3">
      <c r="B27" s="40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6"/>
    </row>
    <row r="28" spans="1:58" x14ac:dyDescent="0.3">
      <c r="B28" s="40" t="s">
        <v>75</v>
      </c>
      <c r="D28" s="47">
        <f>D25/2</f>
        <v>293223.75</v>
      </c>
      <c r="E28" s="48">
        <f>D30+D25/2</f>
        <v>527802.75</v>
      </c>
      <c r="F28" s="45">
        <f t="shared" ref="F28:AR28" si="1">E30</f>
        <v>410513.25</v>
      </c>
      <c r="G28" s="45">
        <f t="shared" si="1"/>
        <v>293223.75</v>
      </c>
      <c r="H28" s="45">
        <f t="shared" si="1"/>
        <v>175934.25</v>
      </c>
      <c r="I28" s="45">
        <f t="shared" si="1"/>
        <v>58644.75</v>
      </c>
      <c r="J28" s="45">
        <f t="shared" si="1"/>
        <v>0</v>
      </c>
      <c r="K28" s="45">
        <f t="shared" si="1"/>
        <v>0</v>
      </c>
      <c r="L28" s="45">
        <f t="shared" si="1"/>
        <v>0</v>
      </c>
      <c r="M28" s="45">
        <f t="shared" si="1"/>
        <v>0</v>
      </c>
      <c r="N28" s="45">
        <f t="shared" si="1"/>
        <v>0</v>
      </c>
      <c r="O28" s="45">
        <f t="shared" si="1"/>
        <v>0</v>
      </c>
      <c r="P28" s="45">
        <f t="shared" si="1"/>
        <v>0</v>
      </c>
      <c r="Q28" s="45">
        <f t="shared" si="1"/>
        <v>0</v>
      </c>
      <c r="R28" s="45">
        <f t="shared" si="1"/>
        <v>0</v>
      </c>
      <c r="S28" s="45">
        <f t="shared" si="1"/>
        <v>0</v>
      </c>
      <c r="T28" s="45">
        <f t="shared" si="1"/>
        <v>0</v>
      </c>
      <c r="U28" s="45">
        <f t="shared" si="1"/>
        <v>0</v>
      </c>
      <c r="V28" s="45">
        <f t="shared" si="1"/>
        <v>0</v>
      </c>
      <c r="W28" s="45">
        <f t="shared" si="1"/>
        <v>0</v>
      </c>
      <c r="X28" s="45">
        <f t="shared" si="1"/>
        <v>0</v>
      </c>
      <c r="Y28" s="45">
        <f t="shared" si="1"/>
        <v>0</v>
      </c>
      <c r="Z28" s="45">
        <f t="shared" si="1"/>
        <v>0</v>
      </c>
      <c r="AA28" s="45">
        <f t="shared" si="1"/>
        <v>0</v>
      </c>
      <c r="AB28" s="45">
        <f t="shared" si="1"/>
        <v>0</v>
      </c>
      <c r="AC28" s="45">
        <f t="shared" si="1"/>
        <v>0</v>
      </c>
      <c r="AD28" s="45">
        <f t="shared" si="1"/>
        <v>0</v>
      </c>
      <c r="AE28" s="45">
        <f t="shared" si="1"/>
        <v>0</v>
      </c>
      <c r="AF28" s="45">
        <f t="shared" si="1"/>
        <v>0</v>
      </c>
      <c r="AG28" s="45">
        <f t="shared" si="1"/>
        <v>0</v>
      </c>
      <c r="AH28" s="45">
        <f t="shared" si="1"/>
        <v>0</v>
      </c>
      <c r="AI28" s="45">
        <f t="shared" si="1"/>
        <v>0</v>
      </c>
      <c r="AJ28" s="45">
        <f t="shared" si="1"/>
        <v>0</v>
      </c>
      <c r="AK28" s="45">
        <f t="shared" si="1"/>
        <v>0</v>
      </c>
      <c r="AL28" s="45">
        <f t="shared" si="1"/>
        <v>0</v>
      </c>
      <c r="AM28" s="45">
        <f t="shared" si="1"/>
        <v>0</v>
      </c>
      <c r="AN28" s="45">
        <f t="shared" si="1"/>
        <v>0</v>
      </c>
      <c r="AO28" s="45">
        <f t="shared" si="1"/>
        <v>0</v>
      </c>
      <c r="AP28" s="45">
        <f t="shared" si="1"/>
        <v>0</v>
      </c>
      <c r="AQ28" s="45">
        <f t="shared" si="1"/>
        <v>0</v>
      </c>
      <c r="AR28" s="45">
        <f t="shared" si="1"/>
        <v>0</v>
      </c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9"/>
    </row>
    <row r="29" spans="1:58" x14ac:dyDescent="0.3">
      <c r="B29" s="40" t="s">
        <v>76</v>
      </c>
      <c r="D29" s="52">
        <f>D28*$C$11</f>
        <v>58644.75</v>
      </c>
      <c r="E29" s="45">
        <f t="shared" ref="E29:AR29" si="2">MIN($D$25*$C$11,D26)</f>
        <v>117289.5</v>
      </c>
      <c r="F29" s="45">
        <f t="shared" si="2"/>
        <v>117289.5</v>
      </c>
      <c r="G29" s="45">
        <f t="shared" si="2"/>
        <v>117289.5</v>
      </c>
      <c r="H29" s="45">
        <f t="shared" si="2"/>
        <v>117289.5</v>
      </c>
      <c r="I29" s="45">
        <f t="shared" si="2"/>
        <v>58644.75</v>
      </c>
      <c r="J29" s="45">
        <f t="shared" si="2"/>
        <v>0</v>
      </c>
      <c r="K29" s="45">
        <f t="shared" si="2"/>
        <v>0</v>
      </c>
      <c r="L29" s="45">
        <f t="shared" si="2"/>
        <v>0</v>
      </c>
      <c r="M29" s="45">
        <f t="shared" si="2"/>
        <v>0</v>
      </c>
      <c r="N29" s="45">
        <f t="shared" si="2"/>
        <v>0</v>
      </c>
      <c r="O29" s="45">
        <f t="shared" si="2"/>
        <v>0</v>
      </c>
      <c r="P29" s="45">
        <f t="shared" si="2"/>
        <v>0</v>
      </c>
      <c r="Q29" s="45">
        <f t="shared" si="2"/>
        <v>0</v>
      </c>
      <c r="R29" s="45">
        <f t="shared" si="2"/>
        <v>0</v>
      </c>
      <c r="S29" s="45">
        <f t="shared" si="2"/>
        <v>0</v>
      </c>
      <c r="T29" s="45">
        <f t="shared" si="2"/>
        <v>0</v>
      </c>
      <c r="U29" s="45">
        <f t="shared" si="2"/>
        <v>0</v>
      </c>
      <c r="V29" s="45">
        <f t="shared" si="2"/>
        <v>0</v>
      </c>
      <c r="W29" s="45">
        <f t="shared" si="2"/>
        <v>0</v>
      </c>
      <c r="X29" s="45">
        <f t="shared" si="2"/>
        <v>0</v>
      </c>
      <c r="Y29" s="45">
        <f t="shared" si="2"/>
        <v>0</v>
      </c>
      <c r="Z29" s="45">
        <f t="shared" si="2"/>
        <v>0</v>
      </c>
      <c r="AA29" s="45">
        <f t="shared" si="2"/>
        <v>0</v>
      </c>
      <c r="AB29" s="45">
        <f t="shared" si="2"/>
        <v>0</v>
      </c>
      <c r="AC29" s="45">
        <f t="shared" si="2"/>
        <v>0</v>
      </c>
      <c r="AD29" s="45">
        <f t="shared" si="2"/>
        <v>0</v>
      </c>
      <c r="AE29" s="45">
        <f t="shared" si="2"/>
        <v>0</v>
      </c>
      <c r="AF29" s="45">
        <f t="shared" si="2"/>
        <v>0</v>
      </c>
      <c r="AG29" s="45">
        <f t="shared" si="2"/>
        <v>0</v>
      </c>
      <c r="AH29" s="45">
        <f t="shared" si="2"/>
        <v>0</v>
      </c>
      <c r="AI29" s="45">
        <f t="shared" si="2"/>
        <v>0</v>
      </c>
      <c r="AJ29" s="45">
        <f t="shared" si="2"/>
        <v>0</v>
      </c>
      <c r="AK29" s="45">
        <f t="shared" si="2"/>
        <v>0</v>
      </c>
      <c r="AL29" s="45">
        <f t="shared" si="2"/>
        <v>0</v>
      </c>
      <c r="AM29" s="45">
        <f t="shared" si="2"/>
        <v>0</v>
      </c>
      <c r="AN29" s="45">
        <f t="shared" si="2"/>
        <v>0</v>
      </c>
      <c r="AO29" s="45">
        <f t="shared" si="2"/>
        <v>0</v>
      </c>
      <c r="AP29" s="45">
        <f t="shared" si="2"/>
        <v>0</v>
      </c>
      <c r="AQ29" s="45">
        <f t="shared" si="2"/>
        <v>0</v>
      </c>
      <c r="AR29" s="45">
        <f t="shared" si="2"/>
        <v>0</v>
      </c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9"/>
    </row>
    <row r="30" spans="1:58" x14ac:dyDescent="0.3">
      <c r="B30" s="40" t="s">
        <v>77</v>
      </c>
      <c r="D30" s="45">
        <f t="shared" ref="D30:AR30" si="3">D28-D29</f>
        <v>234579</v>
      </c>
      <c r="E30" s="45">
        <f t="shared" si="3"/>
        <v>410513.25</v>
      </c>
      <c r="F30" s="45">
        <f t="shared" si="3"/>
        <v>293223.75</v>
      </c>
      <c r="G30" s="45">
        <f t="shared" si="3"/>
        <v>175934.25</v>
      </c>
      <c r="H30" s="45">
        <f t="shared" si="3"/>
        <v>58644.75</v>
      </c>
      <c r="I30" s="45">
        <f t="shared" si="3"/>
        <v>0</v>
      </c>
      <c r="J30" s="45">
        <f t="shared" si="3"/>
        <v>0</v>
      </c>
      <c r="K30" s="45">
        <f t="shared" si="3"/>
        <v>0</v>
      </c>
      <c r="L30" s="45">
        <f t="shared" si="3"/>
        <v>0</v>
      </c>
      <c r="M30" s="45">
        <f t="shared" si="3"/>
        <v>0</v>
      </c>
      <c r="N30" s="45">
        <f t="shared" si="3"/>
        <v>0</v>
      </c>
      <c r="O30" s="45">
        <f t="shared" si="3"/>
        <v>0</v>
      </c>
      <c r="P30" s="45">
        <f t="shared" si="3"/>
        <v>0</v>
      </c>
      <c r="Q30" s="45">
        <f t="shared" si="3"/>
        <v>0</v>
      </c>
      <c r="R30" s="45">
        <f t="shared" si="3"/>
        <v>0</v>
      </c>
      <c r="S30" s="45">
        <f t="shared" si="3"/>
        <v>0</v>
      </c>
      <c r="T30" s="45">
        <f t="shared" si="3"/>
        <v>0</v>
      </c>
      <c r="U30" s="45">
        <f t="shared" si="3"/>
        <v>0</v>
      </c>
      <c r="V30" s="45">
        <f t="shared" si="3"/>
        <v>0</v>
      </c>
      <c r="W30" s="45">
        <f t="shared" si="3"/>
        <v>0</v>
      </c>
      <c r="X30" s="45">
        <f t="shared" si="3"/>
        <v>0</v>
      </c>
      <c r="Y30" s="45">
        <f t="shared" si="3"/>
        <v>0</v>
      </c>
      <c r="Z30" s="45">
        <f t="shared" si="3"/>
        <v>0</v>
      </c>
      <c r="AA30" s="45">
        <f t="shared" si="3"/>
        <v>0</v>
      </c>
      <c r="AB30" s="45">
        <f t="shared" si="3"/>
        <v>0</v>
      </c>
      <c r="AC30" s="45">
        <f t="shared" si="3"/>
        <v>0</v>
      </c>
      <c r="AD30" s="45">
        <f t="shared" si="3"/>
        <v>0</v>
      </c>
      <c r="AE30" s="45">
        <f t="shared" si="3"/>
        <v>0</v>
      </c>
      <c r="AF30" s="45">
        <f t="shared" si="3"/>
        <v>0</v>
      </c>
      <c r="AG30" s="45">
        <f t="shared" si="3"/>
        <v>0</v>
      </c>
      <c r="AH30" s="45">
        <f t="shared" si="3"/>
        <v>0</v>
      </c>
      <c r="AI30" s="45">
        <f t="shared" si="3"/>
        <v>0</v>
      </c>
      <c r="AJ30" s="45">
        <f t="shared" si="3"/>
        <v>0</v>
      </c>
      <c r="AK30" s="45">
        <f t="shared" si="3"/>
        <v>0</v>
      </c>
      <c r="AL30" s="45">
        <f t="shared" si="3"/>
        <v>0</v>
      </c>
      <c r="AM30" s="45">
        <f t="shared" si="3"/>
        <v>0</v>
      </c>
      <c r="AN30" s="45">
        <f t="shared" si="3"/>
        <v>0</v>
      </c>
      <c r="AO30" s="45">
        <f t="shared" si="3"/>
        <v>0</v>
      </c>
      <c r="AP30" s="45">
        <f t="shared" si="3"/>
        <v>0</v>
      </c>
      <c r="AQ30" s="45">
        <f t="shared" si="3"/>
        <v>0</v>
      </c>
      <c r="AR30" s="45">
        <f t="shared" si="3"/>
        <v>0</v>
      </c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9"/>
    </row>
    <row r="31" spans="1:58" x14ac:dyDescent="0.3">
      <c r="B31" s="40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9"/>
    </row>
    <row r="32" spans="1:58" x14ac:dyDescent="0.3">
      <c r="B32" s="40" t="s">
        <v>78</v>
      </c>
      <c r="D32" s="45">
        <f t="shared" ref="D32:AR32" si="4">(D28+D30)/2</f>
        <v>263901.375</v>
      </c>
      <c r="E32" s="45">
        <f t="shared" si="4"/>
        <v>469158</v>
      </c>
      <c r="F32" s="45">
        <f t="shared" si="4"/>
        <v>351868.5</v>
      </c>
      <c r="G32" s="45">
        <f t="shared" si="4"/>
        <v>234579</v>
      </c>
      <c r="H32" s="45">
        <f t="shared" si="4"/>
        <v>117289.5</v>
      </c>
      <c r="I32" s="45">
        <f t="shared" si="4"/>
        <v>29322.375</v>
      </c>
      <c r="J32" s="45">
        <f t="shared" si="4"/>
        <v>0</v>
      </c>
      <c r="K32" s="45">
        <f t="shared" si="4"/>
        <v>0</v>
      </c>
      <c r="L32" s="45">
        <f t="shared" si="4"/>
        <v>0</v>
      </c>
      <c r="M32" s="45">
        <f t="shared" si="4"/>
        <v>0</v>
      </c>
      <c r="N32" s="45">
        <f t="shared" si="4"/>
        <v>0</v>
      </c>
      <c r="O32" s="45">
        <f t="shared" si="4"/>
        <v>0</v>
      </c>
      <c r="P32" s="45">
        <f t="shared" si="4"/>
        <v>0</v>
      </c>
      <c r="Q32" s="45">
        <f t="shared" si="4"/>
        <v>0</v>
      </c>
      <c r="R32" s="45">
        <f t="shared" si="4"/>
        <v>0</v>
      </c>
      <c r="S32" s="45">
        <f t="shared" si="4"/>
        <v>0</v>
      </c>
      <c r="T32" s="45">
        <f t="shared" si="4"/>
        <v>0</v>
      </c>
      <c r="U32" s="45">
        <f t="shared" si="4"/>
        <v>0</v>
      </c>
      <c r="V32" s="45">
        <f t="shared" si="4"/>
        <v>0</v>
      </c>
      <c r="W32" s="45">
        <f t="shared" si="4"/>
        <v>0</v>
      </c>
      <c r="X32" s="45">
        <f t="shared" si="4"/>
        <v>0</v>
      </c>
      <c r="Y32" s="45">
        <f t="shared" si="4"/>
        <v>0</v>
      </c>
      <c r="Z32" s="45">
        <f t="shared" si="4"/>
        <v>0</v>
      </c>
      <c r="AA32" s="45">
        <f t="shared" si="4"/>
        <v>0</v>
      </c>
      <c r="AB32" s="45">
        <f t="shared" si="4"/>
        <v>0</v>
      </c>
      <c r="AC32" s="45">
        <f t="shared" si="4"/>
        <v>0</v>
      </c>
      <c r="AD32" s="45">
        <f t="shared" si="4"/>
        <v>0</v>
      </c>
      <c r="AE32" s="45">
        <f t="shared" si="4"/>
        <v>0</v>
      </c>
      <c r="AF32" s="45">
        <f t="shared" si="4"/>
        <v>0</v>
      </c>
      <c r="AG32" s="45">
        <f t="shared" si="4"/>
        <v>0</v>
      </c>
      <c r="AH32" s="45">
        <f t="shared" si="4"/>
        <v>0</v>
      </c>
      <c r="AI32" s="45">
        <f t="shared" si="4"/>
        <v>0</v>
      </c>
      <c r="AJ32" s="45">
        <f t="shared" si="4"/>
        <v>0</v>
      </c>
      <c r="AK32" s="45">
        <f t="shared" si="4"/>
        <v>0</v>
      </c>
      <c r="AL32" s="45">
        <f t="shared" si="4"/>
        <v>0</v>
      </c>
      <c r="AM32" s="45">
        <f t="shared" si="4"/>
        <v>0</v>
      </c>
      <c r="AN32" s="45">
        <f t="shared" si="4"/>
        <v>0</v>
      </c>
      <c r="AO32" s="45">
        <f t="shared" si="4"/>
        <v>0</v>
      </c>
      <c r="AP32" s="45">
        <f t="shared" si="4"/>
        <v>0</v>
      </c>
      <c r="AQ32" s="45">
        <f t="shared" si="4"/>
        <v>0</v>
      </c>
      <c r="AR32" s="45">
        <f t="shared" si="4"/>
        <v>0</v>
      </c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9"/>
    </row>
    <row r="33" spans="1:59" x14ac:dyDescent="0.3">
      <c r="B33" s="40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6"/>
    </row>
    <row r="34" spans="1:59" x14ac:dyDescent="0.3">
      <c r="B34" s="40" t="s">
        <v>79</v>
      </c>
      <c r="D34" s="45">
        <f t="shared" ref="D34:AR34" si="5">D29</f>
        <v>58644.75</v>
      </c>
      <c r="E34" s="45">
        <f t="shared" si="5"/>
        <v>117289.5</v>
      </c>
      <c r="F34" s="45">
        <f t="shared" si="5"/>
        <v>117289.5</v>
      </c>
      <c r="G34" s="45">
        <f t="shared" si="5"/>
        <v>117289.5</v>
      </c>
      <c r="H34" s="45">
        <f t="shared" si="5"/>
        <v>117289.5</v>
      </c>
      <c r="I34" s="45">
        <f t="shared" si="5"/>
        <v>58644.75</v>
      </c>
      <c r="J34" s="45">
        <f t="shared" si="5"/>
        <v>0</v>
      </c>
      <c r="K34" s="45">
        <f t="shared" si="5"/>
        <v>0</v>
      </c>
      <c r="L34" s="45">
        <f t="shared" si="5"/>
        <v>0</v>
      </c>
      <c r="M34" s="45">
        <f t="shared" si="5"/>
        <v>0</v>
      </c>
      <c r="N34" s="45">
        <f t="shared" si="5"/>
        <v>0</v>
      </c>
      <c r="O34" s="45">
        <f t="shared" si="5"/>
        <v>0</v>
      </c>
      <c r="P34" s="45">
        <f t="shared" si="5"/>
        <v>0</v>
      </c>
      <c r="Q34" s="45">
        <f t="shared" si="5"/>
        <v>0</v>
      </c>
      <c r="R34" s="45">
        <f t="shared" si="5"/>
        <v>0</v>
      </c>
      <c r="S34" s="45">
        <f t="shared" si="5"/>
        <v>0</v>
      </c>
      <c r="T34" s="45">
        <f t="shared" si="5"/>
        <v>0</v>
      </c>
      <c r="U34" s="45">
        <f t="shared" si="5"/>
        <v>0</v>
      </c>
      <c r="V34" s="45">
        <f t="shared" si="5"/>
        <v>0</v>
      </c>
      <c r="W34" s="45">
        <f t="shared" si="5"/>
        <v>0</v>
      </c>
      <c r="X34" s="45">
        <f t="shared" si="5"/>
        <v>0</v>
      </c>
      <c r="Y34" s="45">
        <f t="shared" si="5"/>
        <v>0</v>
      </c>
      <c r="Z34" s="45">
        <f t="shared" si="5"/>
        <v>0</v>
      </c>
      <c r="AA34" s="45">
        <f t="shared" si="5"/>
        <v>0</v>
      </c>
      <c r="AB34" s="45">
        <f t="shared" si="5"/>
        <v>0</v>
      </c>
      <c r="AC34" s="45">
        <f t="shared" si="5"/>
        <v>0</v>
      </c>
      <c r="AD34" s="45">
        <f t="shared" si="5"/>
        <v>0</v>
      </c>
      <c r="AE34" s="45">
        <f t="shared" si="5"/>
        <v>0</v>
      </c>
      <c r="AF34" s="45">
        <f t="shared" si="5"/>
        <v>0</v>
      </c>
      <c r="AG34" s="45">
        <f t="shared" si="5"/>
        <v>0</v>
      </c>
      <c r="AH34" s="45">
        <f t="shared" si="5"/>
        <v>0</v>
      </c>
      <c r="AI34" s="45">
        <f t="shared" si="5"/>
        <v>0</v>
      </c>
      <c r="AJ34" s="45">
        <f t="shared" si="5"/>
        <v>0</v>
      </c>
      <c r="AK34" s="45">
        <f t="shared" si="5"/>
        <v>0</v>
      </c>
      <c r="AL34" s="45">
        <f t="shared" si="5"/>
        <v>0</v>
      </c>
      <c r="AM34" s="45">
        <f t="shared" si="5"/>
        <v>0</v>
      </c>
      <c r="AN34" s="45">
        <f t="shared" si="5"/>
        <v>0</v>
      </c>
      <c r="AO34" s="45">
        <f t="shared" si="5"/>
        <v>0</v>
      </c>
      <c r="AP34" s="45">
        <f t="shared" si="5"/>
        <v>0</v>
      </c>
      <c r="AQ34" s="45">
        <f t="shared" si="5"/>
        <v>0</v>
      </c>
      <c r="AR34" s="45">
        <f t="shared" si="5"/>
        <v>0</v>
      </c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9"/>
    </row>
    <row r="35" spans="1:59" x14ac:dyDescent="0.3">
      <c r="A35" s="6" t="s">
        <v>167</v>
      </c>
      <c r="B35" s="40" t="s">
        <v>60</v>
      </c>
      <c r="D35" s="45">
        <f t="shared" ref="D35:AR35" si="6">(D32*$C$9)*$C$8</f>
        <v>6755.8752000000004</v>
      </c>
      <c r="E35" s="45">
        <f t="shared" si="6"/>
        <v>12010.444800000001</v>
      </c>
      <c r="F35" s="45">
        <f t="shared" si="6"/>
        <v>9007.8336000000018</v>
      </c>
      <c r="G35" s="45">
        <f t="shared" si="6"/>
        <v>6005.2224000000006</v>
      </c>
      <c r="H35" s="45">
        <f t="shared" si="6"/>
        <v>3002.6112000000003</v>
      </c>
      <c r="I35" s="45">
        <f t="shared" si="6"/>
        <v>750.65280000000007</v>
      </c>
      <c r="J35" s="45">
        <f t="shared" si="6"/>
        <v>0</v>
      </c>
      <c r="K35" s="45">
        <f t="shared" si="6"/>
        <v>0</v>
      </c>
      <c r="L35" s="45">
        <f t="shared" si="6"/>
        <v>0</v>
      </c>
      <c r="M35" s="45">
        <f t="shared" si="6"/>
        <v>0</v>
      </c>
      <c r="N35" s="45">
        <f t="shared" si="6"/>
        <v>0</v>
      </c>
      <c r="O35" s="45">
        <f t="shared" si="6"/>
        <v>0</v>
      </c>
      <c r="P35" s="45">
        <f t="shared" si="6"/>
        <v>0</v>
      </c>
      <c r="Q35" s="45">
        <f t="shared" si="6"/>
        <v>0</v>
      </c>
      <c r="R35" s="45">
        <f t="shared" si="6"/>
        <v>0</v>
      </c>
      <c r="S35" s="45">
        <f t="shared" si="6"/>
        <v>0</v>
      </c>
      <c r="T35" s="45">
        <f t="shared" si="6"/>
        <v>0</v>
      </c>
      <c r="U35" s="45">
        <f t="shared" si="6"/>
        <v>0</v>
      </c>
      <c r="V35" s="45">
        <f t="shared" si="6"/>
        <v>0</v>
      </c>
      <c r="W35" s="45">
        <f t="shared" si="6"/>
        <v>0</v>
      </c>
      <c r="X35" s="45">
        <f t="shared" si="6"/>
        <v>0</v>
      </c>
      <c r="Y35" s="45">
        <f t="shared" si="6"/>
        <v>0</v>
      </c>
      <c r="Z35" s="45">
        <f t="shared" si="6"/>
        <v>0</v>
      </c>
      <c r="AA35" s="45">
        <f t="shared" si="6"/>
        <v>0</v>
      </c>
      <c r="AB35" s="45">
        <f t="shared" si="6"/>
        <v>0</v>
      </c>
      <c r="AC35" s="45">
        <f t="shared" si="6"/>
        <v>0</v>
      </c>
      <c r="AD35" s="45">
        <f t="shared" si="6"/>
        <v>0</v>
      </c>
      <c r="AE35" s="45">
        <f t="shared" si="6"/>
        <v>0</v>
      </c>
      <c r="AF35" s="45">
        <f t="shared" si="6"/>
        <v>0</v>
      </c>
      <c r="AG35" s="45">
        <f t="shared" si="6"/>
        <v>0</v>
      </c>
      <c r="AH35" s="45">
        <f t="shared" si="6"/>
        <v>0</v>
      </c>
      <c r="AI35" s="45">
        <f t="shared" si="6"/>
        <v>0</v>
      </c>
      <c r="AJ35" s="45">
        <f t="shared" si="6"/>
        <v>0</v>
      </c>
      <c r="AK35" s="45">
        <f t="shared" si="6"/>
        <v>0</v>
      </c>
      <c r="AL35" s="45">
        <f t="shared" si="6"/>
        <v>0</v>
      </c>
      <c r="AM35" s="45">
        <f t="shared" si="6"/>
        <v>0</v>
      </c>
      <c r="AN35" s="45">
        <f t="shared" si="6"/>
        <v>0</v>
      </c>
      <c r="AO35" s="45">
        <f t="shared" si="6"/>
        <v>0</v>
      </c>
      <c r="AP35" s="45">
        <f t="shared" si="6"/>
        <v>0</v>
      </c>
      <c r="AQ35" s="45">
        <f t="shared" si="6"/>
        <v>0</v>
      </c>
      <c r="AR35" s="45">
        <f t="shared" si="6"/>
        <v>0</v>
      </c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</row>
    <row r="36" spans="1:59" x14ac:dyDescent="0.3">
      <c r="A36" s="6" t="s">
        <v>167</v>
      </c>
      <c r="B36" s="40" t="s">
        <v>58</v>
      </c>
      <c r="D36" s="45">
        <f t="shared" ref="D36:AR36" si="7">(D32*$C$7)*$C$6</f>
        <v>9479.3373900000006</v>
      </c>
      <c r="E36" s="45">
        <f t="shared" si="7"/>
        <v>16852.155360000001</v>
      </c>
      <c r="F36" s="45">
        <f t="shared" si="7"/>
        <v>12639.11652</v>
      </c>
      <c r="G36" s="45">
        <f t="shared" si="7"/>
        <v>8426.0776800000003</v>
      </c>
      <c r="H36" s="45">
        <f t="shared" si="7"/>
        <v>4213.0388400000002</v>
      </c>
      <c r="I36" s="45">
        <f t="shared" si="7"/>
        <v>1053.25971</v>
      </c>
      <c r="J36" s="45">
        <f t="shared" si="7"/>
        <v>0</v>
      </c>
      <c r="K36" s="45">
        <f t="shared" si="7"/>
        <v>0</v>
      </c>
      <c r="L36" s="45">
        <f t="shared" si="7"/>
        <v>0</v>
      </c>
      <c r="M36" s="45">
        <f t="shared" si="7"/>
        <v>0</v>
      </c>
      <c r="N36" s="45">
        <f t="shared" si="7"/>
        <v>0</v>
      </c>
      <c r="O36" s="45">
        <f t="shared" si="7"/>
        <v>0</v>
      </c>
      <c r="P36" s="45">
        <f t="shared" si="7"/>
        <v>0</v>
      </c>
      <c r="Q36" s="45">
        <f t="shared" si="7"/>
        <v>0</v>
      </c>
      <c r="R36" s="45">
        <f t="shared" si="7"/>
        <v>0</v>
      </c>
      <c r="S36" s="45">
        <f t="shared" si="7"/>
        <v>0</v>
      </c>
      <c r="T36" s="45">
        <f t="shared" si="7"/>
        <v>0</v>
      </c>
      <c r="U36" s="45">
        <f t="shared" si="7"/>
        <v>0</v>
      </c>
      <c r="V36" s="45">
        <f t="shared" si="7"/>
        <v>0</v>
      </c>
      <c r="W36" s="45">
        <f t="shared" si="7"/>
        <v>0</v>
      </c>
      <c r="X36" s="45">
        <f t="shared" si="7"/>
        <v>0</v>
      </c>
      <c r="Y36" s="45">
        <f t="shared" si="7"/>
        <v>0</v>
      </c>
      <c r="Z36" s="45">
        <f t="shared" si="7"/>
        <v>0</v>
      </c>
      <c r="AA36" s="45">
        <f t="shared" si="7"/>
        <v>0</v>
      </c>
      <c r="AB36" s="45">
        <f t="shared" si="7"/>
        <v>0</v>
      </c>
      <c r="AC36" s="45">
        <f t="shared" si="7"/>
        <v>0</v>
      </c>
      <c r="AD36" s="45">
        <f t="shared" si="7"/>
        <v>0</v>
      </c>
      <c r="AE36" s="45">
        <f t="shared" si="7"/>
        <v>0</v>
      </c>
      <c r="AF36" s="45">
        <f t="shared" si="7"/>
        <v>0</v>
      </c>
      <c r="AG36" s="45">
        <f t="shared" si="7"/>
        <v>0</v>
      </c>
      <c r="AH36" s="45">
        <f t="shared" si="7"/>
        <v>0</v>
      </c>
      <c r="AI36" s="45">
        <f t="shared" si="7"/>
        <v>0</v>
      </c>
      <c r="AJ36" s="45">
        <f t="shared" si="7"/>
        <v>0</v>
      </c>
      <c r="AK36" s="45">
        <f t="shared" si="7"/>
        <v>0</v>
      </c>
      <c r="AL36" s="45">
        <f t="shared" si="7"/>
        <v>0</v>
      </c>
      <c r="AM36" s="45">
        <f t="shared" si="7"/>
        <v>0</v>
      </c>
      <c r="AN36" s="45">
        <f t="shared" si="7"/>
        <v>0</v>
      </c>
      <c r="AO36" s="45">
        <f t="shared" si="7"/>
        <v>0</v>
      </c>
      <c r="AP36" s="45">
        <f t="shared" si="7"/>
        <v>0</v>
      </c>
      <c r="AQ36" s="45">
        <f t="shared" si="7"/>
        <v>0</v>
      </c>
      <c r="AR36" s="45">
        <f t="shared" si="7"/>
        <v>0</v>
      </c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51"/>
    </row>
    <row r="37" spans="1:59" x14ac:dyDescent="0.3">
      <c r="B37" s="40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</row>
    <row r="38" spans="1:59" x14ac:dyDescent="0.3">
      <c r="B38" s="40" t="s">
        <v>80</v>
      </c>
      <c r="D38" s="47">
        <f>D28</f>
        <v>293223.75</v>
      </c>
      <c r="E38" s="52">
        <f>D40+D25/2</f>
        <v>410513.25</v>
      </c>
      <c r="F38" s="45">
        <f t="shared" ref="F38:AR38" si="8">E40</f>
        <v>287359.27500000002</v>
      </c>
      <c r="G38" s="45">
        <f t="shared" si="8"/>
        <v>201151.49250000002</v>
      </c>
      <c r="H38" s="45">
        <f t="shared" si="8"/>
        <v>140806.04475</v>
      </c>
      <c r="I38" s="45">
        <f t="shared" si="8"/>
        <v>98564.231325000001</v>
      </c>
      <c r="J38" s="45">
        <v>0</v>
      </c>
      <c r="K38" s="45">
        <f t="shared" si="8"/>
        <v>0</v>
      </c>
      <c r="L38" s="45">
        <f t="shared" si="8"/>
        <v>0</v>
      </c>
      <c r="M38" s="45">
        <f t="shared" si="8"/>
        <v>0</v>
      </c>
      <c r="N38" s="45">
        <f t="shared" si="8"/>
        <v>0</v>
      </c>
      <c r="O38" s="45">
        <v>0</v>
      </c>
      <c r="P38" s="45">
        <f t="shared" si="8"/>
        <v>0</v>
      </c>
      <c r="Q38" s="45">
        <f t="shared" si="8"/>
        <v>0</v>
      </c>
      <c r="R38" s="45">
        <f t="shared" si="8"/>
        <v>0</v>
      </c>
      <c r="S38" s="45">
        <f t="shared" si="8"/>
        <v>0</v>
      </c>
      <c r="T38" s="45">
        <f t="shared" si="8"/>
        <v>0</v>
      </c>
      <c r="U38" s="45">
        <f t="shared" si="8"/>
        <v>0</v>
      </c>
      <c r="V38" s="45">
        <f t="shared" si="8"/>
        <v>0</v>
      </c>
      <c r="W38" s="45">
        <f t="shared" si="8"/>
        <v>0</v>
      </c>
      <c r="X38" s="45">
        <f t="shared" si="8"/>
        <v>0</v>
      </c>
      <c r="Y38" s="45">
        <f t="shared" si="8"/>
        <v>0</v>
      </c>
      <c r="Z38" s="45">
        <f t="shared" si="8"/>
        <v>0</v>
      </c>
      <c r="AA38" s="45">
        <f t="shared" si="8"/>
        <v>0</v>
      </c>
      <c r="AB38" s="45">
        <f t="shared" si="8"/>
        <v>0</v>
      </c>
      <c r="AC38" s="45">
        <f t="shared" si="8"/>
        <v>0</v>
      </c>
      <c r="AD38" s="45">
        <f t="shared" si="8"/>
        <v>0</v>
      </c>
      <c r="AE38" s="45">
        <f t="shared" si="8"/>
        <v>0</v>
      </c>
      <c r="AF38" s="45">
        <f t="shared" si="8"/>
        <v>0</v>
      </c>
      <c r="AG38" s="45">
        <f t="shared" si="8"/>
        <v>0</v>
      </c>
      <c r="AH38" s="45">
        <f t="shared" si="8"/>
        <v>0</v>
      </c>
      <c r="AI38" s="45">
        <f t="shared" si="8"/>
        <v>0</v>
      </c>
      <c r="AJ38" s="45">
        <f t="shared" si="8"/>
        <v>0</v>
      </c>
      <c r="AK38" s="45">
        <f t="shared" si="8"/>
        <v>0</v>
      </c>
      <c r="AL38" s="45">
        <f t="shared" si="8"/>
        <v>0</v>
      </c>
      <c r="AM38" s="45">
        <f t="shared" si="8"/>
        <v>0</v>
      </c>
      <c r="AN38" s="45">
        <f t="shared" si="8"/>
        <v>0</v>
      </c>
      <c r="AO38" s="45">
        <f t="shared" si="8"/>
        <v>0</v>
      </c>
      <c r="AP38" s="45">
        <f t="shared" si="8"/>
        <v>0</v>
      </c>
      <c r="AQ38" s="45">
        <f t="shared" si="8"/>
        <v>0</v>
      </c>
      <c r="AR38" s="45">
        <f t="shared" si="8"/>
        <v>0</v>
      </c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</row>
    <row r="39" spans="1:59" x14ac:dyDescent="0.3">
      <c r="B39" s="40" t="s">
        <v>157</v>
      </c>
      <c r="C39" s="53"/>
      <c r="D39" s="52">
        <f>(D38*C12)*2</f>
        <v>175934.25</v>
      </c>
      <c r="E39" s="45">
        <f>IF(E38&gt;0,E$38*$C12,0)</f>
        <v>123153.97499999999</v>
      </c>
      <c r="F39" s="45">
        <f t="shared" ref="F39:AR39" si="9">IF(F38&gt;0,F$38*$C12,0)</f>
        <v>86207.782500000001</v>
      </c>
      <c r="G39" s="45">
        <f t="shared" si="9"/>
        <v>60345.447750000007</v>
      </c>
      <c r="H39" s="45">
        <f t="shared" si="9"/>
        <v>42241.813425</v>
      </c>
      <c r="I39" s="45">
        <f t="shared" si="9"/>
        <v>29569.2693975</v>
      </c>
      <c r="J39" s="45">
        <f t="shared" si="9"/>
        <v>0</v>
      </c>
      <c r="K39" s="45">
        <f t="shared" si="9"/>
        <v>0</v>
      </c>
      <c r="L39" s="45">
        <f t="shared" si="9"/>
        <v>0</v>
      </c>
      <c r="M39" s="45">
        <f t="shared" si="9"/>
        <v>0</v>
      </c>
      <c r="N39" s="45">
        <f t="shared" si="9"/>
        <v>0</v>
      </c>
      <c r="O39" s="45">
        <f t="shared" si="9"/>
        <v>0</v>
      </c>
      <c r="P39" s="45">
        <f t="shared" si="9"/>
        <v>0</v>
      </c>
      <c r="Q39" s="45">
        <f t="shared" si="9"/>
        <v>0</v>
      </c>
      <c r="R39" s="45">
        <f t="shared" si="9"/>
        <v>0</v>
      </c>
      <c r="S39" s="45">
        <f t="shared" si="9"/>
        <v>0</v>
      </c>
      <c r="T39" s="45">
        <f t="shared" si="9"/>
        <v>0</v>
      </c>
      <c r="U39" s="45">
        <f t="shared" si="9"/>
        <v>0</v>
      </c>
      <c r="V39" s="45">
        <f t="shared" si="9"/>
        <v>0</v>
      </c>
      <c r="W39" s="45">
        <f t="shared" si="9"/>
        <v>0</v>
      </c>
      <c r="X39" s="45">
        <f t="shared" si="9"/>
        <v>0</v>
      </c>
      <c r="Y39" s="45">
        <f t="shared" si="9"/>
        <v>0</v>
      </c>
      <c r="Z39" s="45">
        <f t="shared" si="9"/>
        <v>0</v>
      </c>
      <c r="AA39" s="45">
        <f t="shared" si="9"/>
        <v>0</v>
      </c>
      <c r="AB39" s="45">
        <f t="shared" si="9"/>
        <v>0</v>
      </c>
      <c r="AC39" s="45">
        <f t="shared" si="9"/>
        <v>0</v>
      </c>
      <c r="AD39" s="45">
        <f t="shared" si="9"/>
        <v>0</v>
      </c>
      <c r="AE39" s="45">
        <f t="shared" si="9"/>
        <v>0</v>
      </c>
      <c r="AF39" s="45">
        <f t="shared" si="9"/>
        <v>0</v>
      </c>
      <c r="AG39" s="45">
        <f t="shared" si="9"/>
        <v>0</v>
      </c>
      <c r="AH39" s="45">
        <f t="shared" si="9"/>
        <v>0</v>
      </c>
      <c r="AI39" s="45">
        <f t="shared" si="9"/>
        <v>0</v>
      </c>
      <c r="AJ39" s="45">
        <f t="shared" si="9"/>
        <v>0</v>
      </c>
      <c r="AK39" s="45">
        <f t="shared" si="9"/>
        <v>0</v>
      </c>
      <c r="AL39" s="45">
        <f t="shared" si="9"/>
        <v>0</v>
      </c>
      <c r="AM39" s="45">
        <f t="shared" si="9"/>
        <v>0</v>
      </c>
      <c r="AN39" s="45">
        <f t="shared" si="9"/>
        <v>0</v>
      </c>
      <c r="AO39" s="45">
        <f t="shared" si="9"/>
        <v>0</v>
      </c>
      <c r="AP39" s="45">
        <f t="shared" si="9"/>
        <v>0</v>
      </c>
      <c r="AQ39" s="45">
        <f t="shared" si="9"/>
        <v>0</v>
      </c>
      <c r="AR39" s="45">
        <f t="shared" si="9"/>
        <v>0</v>
      </c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</row>
    <row r="40" spans="1:59" x14ac:dyDescent="0.3">
      <c r="B40" s="40" t="s">
        <v>81</v>
      </c>
      <c r="D40" s="45">
        <f t="shared" ref="D40:AR40" si="10">IF((D38-D39)&gt;0,D38-D39,0)</f>
        <v>117289.5</v>
      </c>
      <c r="E40" s="45">
        <f t="shared" si="10"/>
        <v>287359.27500000002</v>
      </c>
      <c r="F40" s="45">
        <f t="shared" si="10"/>
        <v>201151.49250000002</v>
      </c>
      <c r="G40" s="45">
        <f t="shared" si="10"/>
        <v>140806.04475</v>
      </c>
      <c r="H40" s="45">
        <f t="shared" si="10"/>
        <v>98564.231325000001</v>
      </c>
      <c r="I40" s="45">
        <f t="shared" si="10"/>
        <v>68994.9619275</v>
      </c>
      <c r="J40" s="45">
        <f t="shared" si="10"/>
        <v>0</v>
      </c>
      <c r="K40" s="45">
        <f t="shared" si="10"/>
        <v>0</v>
      </c>
      <c r="L40" s="45">
        <f t="shared" si="10"/>
        <v>0</v>
      </c>
      <c r="M40" s="45">
        <f t="shared" si="10"/>
        <v>0</v>
      </c>
      <c r="N40" s="45">
        <f t="shared" si="10"/>
        <v>0</v>
      </c>
      <c r="O40" s="45">
        <f t="shared" si="10"/>
        <v>0</v>
      </c>
      <c r="P40" s="45">
        <f t="shared" si="10"/>
        <v>0</v>
      </c>
      <c r="Q40" s="45">
        <f t="shared" si="10"/>
        <v>0</v>
      </c>
      <c r="R40" s="45">
        <f t="shared" si="10"/>
        <v>0</v>
      </c>
      <c r="S40" s="45">
        <f t="shared" si="10"/>
        <v>0</v>
      </c>
      <c r="T40" s="45">
        <f t="shared" si="10"/>
        <v>0</v>
      </c>
      <c r="U40" s="45">
        <f t="shared" si="10"/>
        <v>0</v>
      </c>
      <c r="V40" s="45">
        <f t="shared" si="10"/>
        <v>0</v>
      </c>
      <c r="W40" s="45">
        <f t="shared" si="10"/>
        <v>0</v>
      </c>
      <c r="X40" s="45">
        <f t="shared" si="10"/>
        <v>0</v>
      </c>
      <c r="Y40" s="45">
        <f t="shared" si="10"/>
        <v>0</v>
      </c>
      <c r="Z40" s="45">
        <f t="shared" si="10"/>
        <v>0</v>
      </c>
      <c r="AA40" s="45">
        <f t="shared" si="10"/>
        <v>0</v>
      </c>
      <c r="AB40" s="45">
        <f t="shared" si="10"/>
        <v>0</v>
      </c>
      <c r="AC40" s="45">
        <f t="shared" si="10"/>
        <v>0</v>
      </c>
      <c r="AD40" s="45">
        <f t="shared" si="10"/>
        <v>0</v>
      </c>
      <c r="AE40" s="45">
        <f t="shared" si="10"/>
        <v>0</v>
      </c>
      <c r="AF40" s="45">
        <f t="shared" si="10"/>
        <v>0</v>
      </c>
      <c r="AG40" s="45">
        <f t="shared" si="10"/>
        <v>0</v>
      </c>
      <c r="AH40" s="45">
        <f t="shared" si="10"/>
        <v>0</v>
      </c>
      <c r="AI40" s="45">
        <f t="shared" si="10"/>
        <v>0</v>
      </c>
      <c r="AJ40" s="45">
        <f t="shared" si="10"/>
        <v>0</v>
      </c>
      <c r="AK40" s="45">
        <f t="shared" si="10"/>
        <v>0</v>
      </c>
      <c r="AL40" s="45">
        <f t="shared" si="10"/>
        <v>0</v>
      </c>
      <c r="AM40" s="45">
        <f t="shared" si="10"/>
        <v>0</v>
      </c>
      <c r="AN40" s="45">
        <f t="shared" si="10"/>
        <v>0</v>
      </c>
      <c r="AO40" s="45">
        <f t="shared" si="10"/>
        <v>0</v>
      </c>
      <c r="AP40" s="45">
        <f t="shared" si="10"/>
        <v>0</v>
      </c>
      <c r="AQ40" s="45">
        <f t="shared" si="10"/>
        <v>0</v>
      </c>
      <c r="AR40" s="45">
        <f t="shared" si="10"/>
        <v>0</v>
      </c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</row>
    <row r="41" spans="1:59" x14ac:dyDescent="0.3">
      <c r="B41" s="40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</row>
    <row r="42" spans="1:59" x14ac:dyDescent="0.3">
      <c r="B42" s="40" t="s">
        <v>82</v>
      </c>
      <c r="D42" s="45">
        <f t="shared" ref="D42:AR42" si="11">D36+D34-D39</f>
        <v>-107810.16261</v>
      </c>
      <c r="E42" s="45">
        <f t="shared" si="11"/>
        <v>10987.680360000013</v>
      </c>
      <c r="F42" s="45">
        <f t="shared" si="11"/>
        <v>43720.834019999995</v>
      </c>
      <c r="G42" s="45">
        <f t="shared" si="11"/>
        <v>65370.129929999996</v>
      </c>
      <c r="H42" s="45">
        <f t="shared" si="11"/>
        <v>79260.725414999994</v>
      </c>
      <c r="I42" s="45">
        <f t="shared" si="11"/>
        <v>30128.740312499998</v>
      </c>
      <c r="J42" s="45">
        <f t="shared" si="11"/>
        <v>0</v>
      </c>
      <c r="K42" s="45">
        <f t="shared" si="11"/>
        <v>0</v>
      </c>
      <c r="L42" s="45">
        <f t="shared" si="11"/>
        <v>0</v>
      </c>
      <c r="M42" s="45">
        <f t="shared" si="11"/>
        <v>0</v>
      </c>
      <c r="N42" s="45">
        <f t="shared" si="11"/>
        <v>0</v>
      </c>
      <c r="O42" s="45">
        <f t="shared" si="11"/>
        <v>0</v>
      </c>
      <c r="P42" s="45">
        <f t="shared" si="11"/>
        <v>0</v>
      </c>
      <c r="Q42" s="45">
        <f t="shared" si="11"/>
        <v>0</v>
      </c>
      <c r="R42" s="45">
        <f t="shared" si="11"/>
        <v>0</v>
      </c>
      <c r="S42" s="45">
        <f t="shared" si="11"/>
        <v>0</v>
      </c>
      <c r="T42" s="45">
        <f t="shared" si="11"/>
        <v>0</v>
      </c>
      <c r="U42" s="45">
        <f t="shared" si="11"/>
        <v>0</v>
      </c>
      <c r="V42" s="45">
        <f t="shared" si="11"/>
        <v>0</v>
      </c>
      <c r="W42" s="45">
        <f t="shared" si="11"/>
        <v>0</v>
      </c>
      <c r="X42" s="45">
        <f t="shared" si="11"/>
        <v>0</v>
      </c>
      <c r="Y42" s="45">
        <f t="shared" si="11"/>
        <v>0</v>
      </c>
      <c r="Z42" s="45">
        <f t="shared" si="11"/>
        <v>0</v>
      </c>
      <c r="AA42" s="45">
        <f t="shared" si="11"/>
        <v>0</v>
      </c>
      <c r="AB42" s="45">
        <f t="shared" si="11"/>
        <v>0</v>
      </c>
      <c r="AC42" s="45">
        <f t="shared" si="11"/>
        <v>0</v>
      </c>
      <c r="AD42" s="45">
        <f t="shared" si="11"/>
        <v>0</v>
      </c>
      <c r="AE42" s="45">
        <f t="shared" si="11"/>
        <v>0</v>
      </c>
      <c r="AF42" s="45">
        <f t="shared" si="11"/>
        <v>0</v>
      </c>
      <c r="AG42" s="45">
        <f t="shared" si="11"/>
        <v>0</v>
      </c>
      <c r="AH42" s="45">
        <f t="shared" si="11"/>
        <v>0</v>
      </c>
      <c r="AI42" s="45">
        <f t="shared" si="11"/>
        <v>0</v>
      </c>
      <c r="AJ42" s="45">
        <f t="shared" si="11"/>
        <v>0</v>
      </c>
      <c r="AK42" s="45">
        <f t="shared" si="11"/>
        <v>0</v>
      </c>
      <c r="AL42" s="45">
        <f t="shared" si="11"/>
        <v>0</v>
      </c>
      <c r="AM42" s="45">
        <f t="shared" si="11"/>
        <v>0</v>
      </c>
      <c r="AN42" s="45">
        <f t="shared" si="11"/>
        <v>0</v>
      </c>
      <c r="AO42" s="45">
        <f t="shared" si="11"/>
        <v>0</v>
      </c>
      <c r="AP42" s="45">
        <f t="shared" si="11"/>
        <v>0</v>
      </c>
      <c r="AQ42" s="45">
        <f t="shared" si="11"/>
        <v>0</v>
      </c>
      <c r="AR42" s="45">
        <f t="shared" si="11"/>
        <v>0</v>
      </c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</row>
    <row r="43" spans="1:59" x14ac:dyDescent="0.3">
      <c r="B43" s="40" t="s">
        <v>83</v>
      </c>
      <c r="C43" s="68"/>
      <c r="D43" s="45">
        <f t="shared" ref="D43:AR43" si="12">(D42*$C$15)/(1-$C$15)</f>
        <v>-38870.330736938777</v>
      </c>
      <c r="E43" s="45">
        <f t="shared" si="12"/>
        <v>3961.5446195918416</v>
      </c>
      <c r="F43" s="45">
        <f t="shared" si="12"/>
        <v>15763.293898367347</v>
      </c>
      <c r="G43" s="45">
        <f t="shared" si="12"/>
        <v>23568.822355714285</v>
      </c>
      <c r="H43" s="45">
        <f t="shared" si="12"/>
        <v>28576.996238061223</v>
      </c>
      <c r="I43" s="45">
        <f t="shared" si="12"/>
        <v>10862.743105867346</v>
      </c>
      <c r="J43" s="45">
        <f t="shared" si="12"/>
        <v>0</v>
      </c>
      <c r="K43" s="45">
        <f t="shared" si="12"/>
        <v>0</v>
      </c>
      <c r="L43" s="45">
        <f t="shared" si="12"/>
        <v>0</v>
      </c>
      <c r="M43" s="45">
        <f t="shared" si="12"/>
        <v>0</v>
      </c>
      <c r="N43" s="45">
        <f t="shared" si="12"/>
        <v>0</v>
      </c>
      <c r="O43" s="45">
        <f t="shared" si="12"/>
        <v>0</v>
      </c>
      <c r="P43" s="45">
        <f t="shared" si="12"/>
        <v>0</v>
      </c>
      <c r="Q43" s="45">
        <f t="shared" si="12"/>
        <v>0</v>
      </c>
      <c r="R43" s="45">
        <f t="shared" si="12"/>
        <v>0</v>
      </c>
      <c r="S43" s="45">
        <f t="shared" si="12"/>
        <v>0</v>
      </c>
      <c r="T43" s="45">
        <f t="shared" si="12"/>
        <v>0</v>
      </c>
      <c r="U43" s="45">
        <f t="shared" si="12"/>
        <v>0</v>
      </c>
      <c r="V43" s="45">
        <f t="shared" si="12"/>
        <v>0</v>
      </c>
      <c r="W43" s="45">
        <f t="shared" si="12"/>
        <v>0</v>
      </c>
      <c r="X43" s="45">
        <f t="shared" si="12"/>
        <v>0</v>
      </c>
      <c r="Y43" s="45">
        <f t="shared" si="12"/>
        <v>0</v>
      </c>
      <c r="Z43" s="45">
        <f t="shared" si="12"/>
        <v>0</v>
      </c>
      <c r="AA43" s="45">
        <f t="shared" si="12"/>
        <v>0</v>
      </c>
      <c r="AB43" s="45">
        <f t="shared" si="12"/>
        <v>0</v>
      </c>
      <c r="AC43" s="45">
        <f t="shared" si="12"/>
        <v>0</v>
      </c>
      <c r="AD43" s="45">
        <f t="shared" si="12"/>
        <v>0</v>
      </c>
      <c r="AE43" s="45">
        <f t="shared" si="12"/>
        <v>0</v>
      </c>
      <c r="AF43" s="45">
        <f t="shared" si="12"/>
        <v>0</v>
      </c>
      <c r="AG43" s="45">
        <f t="shared" si="12"/>
        <v>0</v>
      </c>
      <c r="AH43" s="45">
        <f t="shared" si="12"/>
        <v>0</v>
      </c>
      <c r="AI43" s="45">
        <f t="shared" si="12"/>
        <v>0</v>
      </c>
      <c r="AJ43" s="45">
        <f t="shared" si="12"/>
        <v>0</v>
      </c>
      <c r="AK43" s="45">
        <f t="shared" si="12"/>
        <v>0</v>
      </c>
      <c r="AL43" s="45">
        <f t="shared" si="12"/>
        <v>0</v>
      </c>
      <c r="AM43" s="45">
        <f t="shared" si="12"/>
        <v>0</v>
      </c>
      <c r="AN43" s="45">
        <f t="shared" si="12"/>
        <v>0</v>
      </c>
      <c r="AO43" s="45">
        <f t="shared" si="12"/>
        <v>0</v>
      </c>
      <c r="AP43" s="45">
        <f t="shared" si="12"/>
        <v>0</v>
      </c>
      <c r="AQ43" s="45">
        <f t="shared" si="12"/>
        <v>0</v>
      </c>
      <c r="AR43" s="45">
        <f t="shared" si="12"/>
        <v>0</v>
      </c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</row>
    <row r="44" spans="1:59" x14ac:dyDescent="0.3">
      <c r="B44" s="40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</row>
    <row r="45" spans="1:59" x14ac:dyDescent="0.3">
      <c r="A45" s="6" t="s">
        <v>167</v>
      </c>
      <c r="B45" s="54" t="s">
        <v>84</v>
      </c>
      <c r="D45" s="55">
        <f t="shared" ref="D45:AI45" si="13">D34+D35+D36+D43</f>
        <v>36009.631853061233</v>
      </c>
      <c r="E45" s="55">
        <f t="shared" si="13"/>
        <v>150113.64477959185</v>
      </c>
      <c r="F45" s="55">
        <f t="shared" si="13"/>
        <v>154699.74401836735</v>
      </c>
      <c r="G45" s="55">
        <f t="shared" si="13"/>
        <v>155289.62243571426</v>
      </c>
      <c r="H45" s="55">
        <f t="shared" si="13"/>
        <v>153082.14627806121</v>
      </c>
      <c r="I45" s="55">
        <f t="shared" si="13"/>
        <v>71311.405615867348</v>
      </c>
      <c r="J45" s="55">
        <f t="shared" si="13"/>
        <v>0</v>
      </c>
      <c r="K45" s="55">
        <f t="shared" si="13"/>
        <v>0</v>
      </c>
      <c r="L45" s="55">
        <f t="shared" si="13"/>
        <v>0</v>
      </c>
      <c r="M45" s="55">
        <f t="shared" si="13"/>
        <v>0</v>
      </c>
      <c r="N45" s="55">
        <f t="shared" si="13"/>
        <v>0</v>
      </c>
      <c r="O45" s="55">
        <f t="shared" si="13"/>
        <v>0</v>
      </c>
      <c r="P45" s="55">
        <f t="shared" si="13"/>
        <v>0</v>
      </c>
      <c r="Q45" s="55">
        <f t="shared" si="13"/>
        <v>0</v>
      </c>
      <c r="R45" s="55">
        <f t="shared" si="13"/>
        <v>0</v>
      </c>
      <c r="S45" s="55">
        <f t="shared" si="13"/>
        <v>0</v>
      </c>
      <c r="T45" s="55">
        <f t="shared" si="13"/>
        <v>0</v>
      </c>
      <c r="U45" s="55">
        <f t="shared" si="13"/>
        <v>0</v>
      </c>
      <c r="V45" s="55">
        <f t="shared" si="13"/>
        <v>0</v>
      </c>
      <c r="W45" s="55">
        <f t="shared" si="13"/>
        <v>0</v>
      </c>
      <c r="X45" s="55">
        <f t="shared" si="13"/>
        <v>0</v>
      </c>
      <c r="Y45" s="55">
        <f t="shared" si="13"/>
        <v>0</v>
      </c>
      <c r="Z45" s="55">
        <f t="shared" si="13"/>
        <v>0</v>
      </c>
      <c r="AA45" s="55">
        <f t="shared" si="13"/>
        <v>0</v>
      </c>
      <c r="AB45" s="55">
        <f t="shared" si="13"/>
        <v>0</v>
      </c>
      <c r="AC45" s="55">
        <f t="shared" si="13"/>
        <v>0</v>
      </c>
      <c r="AD45" s="55">
        <f t="shared" si="13"/>
        <v>0</v>
      </c>
      <c r="AE45" s="55">
        <f t="shared" si="13"/>
        <v>0</v>
      </c>
      <c r="AF45" s="55">
        <f t="shared" si="13"/>
        <v>0</v>
      </c>
      <c r="AG45" s="55">
        <f t="shared" si="13"/>
        <v>0</v>
      </c>
      <c r="AH45" s="55">
        <f t="shared" si="13"/>
        <v>0</v>
      </c>
      <c r="AI45" s="55">
        <f t="shared" si="13"/>
        <v>0</v>
      </c>
      <c r="AJ45" s="55">
        <f t="shared" ref="AJ45:AZ45" si="14">AJ34+AJ35+AJ36+AJ43</f>
        <v>0</v>
      </c>
      <c r="AK45" s="55">
        <f t="shared" si="14"/>
        <v>0</v>
      </c>
      <c r="AL45" s="55">
        <f t="shared" si="14"/>
        <v>0</v>
      </c>
      <c r="AM45" s="55">
        <f t="shared" si="14"/>
        <v>0</v>
      </c>
      <c r="AN45" s="55">
        <f t="shared" si="14"/>
        <v>0</v>
      </c>
      <c r="AO45" s="55">
        <f t="shared" si="14"/>
        <v>0</v>
      </c>
      <c r="AP45" s="55">
        <f t="shared" si="14"/>
        <v>0</v>
      </c>
      <c r="AQ45" s="55">
        <f t="shared" si="14"/>
        <v>0</v>
      </c>
      <c r="AR45" s="55">
        <f t="shared" si="14"/>
        <v>0</v>
      </c>
      <c r="AS45" s="55">
        <f t="shared" si="14"/>
        <v>0</v>
      </c>
      <c r="AT45" s="55">
        <f t="shared" si="14"/>
        <v>0</v>
      </c>
      <c r="AU45" s="55">
        <f t="shared" si="14"/>
        <v>0</v>
      </c>
      <c r="AV45" s="55">
        <f t="shared" si="14"/>
        <v>0</v>
      </c>
      <c r="AW45" s="55">
        <f t="shared" si="14"/>
        <v>0</v>
      </c>
      <c r="AX45" s="55">
        <f t="shared" si="14"/>
        <v>0</v>
      </c>
      <c r="AY45" s="55">
        <f t="shared" si="14"/>
        <v>0</v>
      </c>
      <c r="AZ45" s="55">
        <f t="shared" si="14"/>
        <v>0</v>
      </c>
      <c r="BA45" s="55"/>
      <c r="BB45" s="55"/>
      <c r="BC45" s="55"/>
      <c r="BD45" s="55"/>
      <c r="BE45" s="55"/>
      <c r="BF45" s="55"/>
      <c r="BG45" s="56"/>
    </row>
    <row r="46" spans="1:59" x14ac:dyDescent="0.3">
      <c r="B46" s="54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7"/>
    </row>
    <row r="47" spans="1:59" x14ac:dyDescent="0.3">
      <c r="A47" s="6" t="s">
        <v>167</v>
      </c>
      <c r="B47" s="153" t="s">
        <v>85</v>
      </c>
      <c r="C47" s="154"/>
      <c r="D47" s="155">
        <v>325983</v>
      </c>
      <c r="E47" s="155">
        <v>591966</v>
      </c>
      <c r="F47" s="155">
        <v>1063931</v>
      </c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7"/>
    </row>
    <row r="48" spans="1:59" x14ac:dyDescent="0.3">
      <c r="A48" s="6" t="s">
        <v>167</v>
      </c>
      <c r="B48" s="153" t="s">
        <v>86</v>
      </c>
      <c r="C48" s="154"/>
      <c r="D48" s="155">
        <v>388806</v>
      </c>
      <c r="E48" s="155">
        <v>127009.99999999999</v>
      </c>
      <c r="F48" s="155">
        <v>127009.99999999999</v>
      </c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7"/>
    </row>
    <row r="49" spans="1:59" x14ac:dyDescent="0.3">
      <c r="B49" s="54" t="s">
        <v>87</v>
      </c>
      <c r="D49" s="156">
        <f>SUM(D47:D48)</f>
        <v>714789</v>
      </c>
      <c r="E49" s="156">
        <f t="shared" ref="E49:F49" si="15">SUM(E47:E48)</f>
        <v>718976</v>
      </c>
      <c r="F49" s="156">
        <f t="shared" si="15"/>
        <v>1190941</v>
      </c>
      <c r="G49" s="73">
        <v>0</v>
      </c>
      <c r="H49" s="73">
        <v>0</v>
      </c>
      <c r="I49" s="73">
        <v>0</v>
      </c>
      <c r="J49" s="73">
        <f>I49</f>
        <v>0</v>
      </c>
      <c r="K49" s="73">
        <f>J49</f>
        <v>0</v>
      </c>
      <c r="L49" s="73">
        <f>K49</f>
        <v>0</v>
      </c>
      <c r="M49" s="73">
        <f>L49</f>
        <v>0</v>
      </c>
      <c r="N49" s="73">
        <f t="shared" ref="N49:BE49" si="16">M49/2</f>
        <v>0</v>
      </c>
      <c r="O49" s="73">
        <f t="shared" si="16"/>
        <v>0</v>
      </c>
      <c r="P49" s="73">
        <f t="shared" si="16"/>
        <v>0</v>
      </c>
      <c r="Q49" s="73">
        <f t="shared" si="16"/>
        <v>0</v>
      </c>
      <c r="R49" s="73">
        <f t="shared" si="16"/>
        <v>0</v>
      </c>
      <c r="S49" s="73">
        <f t="shared" si="16"/>
        <v>0</v>
      </c>
      <c r="T49" s="73">
        <f t="shared" si="16"/>
        <v>0</v>
      </c>
      <c r="U49" s="73">
        <f t="shared" si="16"/>
        <v>0</v>
      </c>
      <c r="V49" s="73">
        <f t="shared" si="16"/>
        <v>0</v>
      </c>
      <c r="W49" s="73">
        <f t="shared" si="16"/>
        <v>0</v>
      </c>
      <c r="X49" s="73">
        <f t="shared" si="16"/>
        <v>0</v>
      </c>
      <c r="Y49" s="73">
        <f t="shared" si="16"/>
        <v>0</v>
      </c>
      <c r="Z49" s="73">
        <f t="shared" si="16"/>
        <v>0</v>
      </c>
      <c r="AA49" s="73">
        <f t="shared" si="16"/>
        <v>0</v>
      </c>
      <c r="AB49" s="73">
        <f t="shared" si="16"/>
        <v>0</v>
      </c>
      <c r="AC49" s="73">
        <f t="shared" si="16"/>
        <v>0</v>
      </c>
      <c r="AD49" s="73">
        <f t="shared" si="16"/>
        <v>0</v>
      </c>
      <c r="AE49" s="73">
        <f t="shared" si="16"/>
        <v>0</v>
      </c>
      <c r="AF49" s="73">
        <f t="shared" si="16"/>
        <v>0</v>
      </c>
      <c r="AG49" s="73">
        <f t="shared" si="16"/>
        <v>0</v>
      </c>
      <c r="AH49" s="73">
        <f t="shared" si="16"/>
        <v>0</v>
      </c>
      <c r="AI49" s="73">
        <f t="shared" si="16"/>
        <v>0</v>
      </c>
      <c r="AJ49" s="73">
        <f t="shared" si="16"/>
        <v>0</v>
      </c>
      <c r="AK49" s="73">
        <f t="shared" si="16"/>
        <v>0</v>
      </c>
      <c r="AL49" s="73">
        <f t="shared" si="16"/>
        <v>0</v>
      </c>
      <c r="AM49" s="73">
        <f t="shared" si="16"/>
        <v>0</v>
      </c>
      <c r="AN49" s="73">
        <f t="shared" si="16"/>
        <v>0</v>
      </c>
      <c r="AO49" s="73">
        <f t="shared" si="16"/>
        <v>0</v>
      </c>
      <c r="AP49" s="73">
        <f t="shared" si="16"/>
        <v>0</v>
      </c>
      <c r="AQ49" s="73">
        <f t="shared" si="16"/>
        <v>0</v>
      </c>
      <c r="AR49" s="73">
        <f t="shared" si="16"/>
        <v>0</v>
      </c>
      <c r="AS49" s="73">
        <f t="shared" si="16"/>
        <v>0</v>
      </c>
      <c r="AT49" s="73">
        <f t="shared" si="16"/>
        <v>0</v>
      </c>
      <c r="AU49" s="73">
        <f t="shared" si="16"/>
        <v>0</v>
      </c>
      <c r="AV49" s="73">
        <f t="shared" si="16"/>
        <v>0</v>
      </c>
      <c r="AW49" s="73">
        <f t="shared" si="16"/>
        <v>0</v>
      </c>
      <c r="AX49" s="73">
        <f t="shared" si="16"/>
        <v>0</v>
      </c>
      <c r="AY49" s="73">
        <f t="shared" si="16"/>
        <v>0</v>
      </c>
      <c r="AZ49" s="73">
        <f t="shared" si="16"/>
        <v>0</v>
      </c>
      <c r="BA49" s="73">
        <f t="shared" si="16"/>
        <v>0</v>
      </c>
      <c r="BB49" s="73">
        <f t="shared" si="16"/>
        <v>0</v>
      </c>
      <c r="BC49" s="73">
        <f t="shared" si="16"/>
        <v>0</v>
      </c>
      <c r="BD49" s="73">
        <f t="shared" si="16"/>
        <v>0</v>
      </c>
      <c r="BE49" s="73">
        <f t="shared" si="16"/>
        <v>0</v>
      </c>
      <c r="BF49" s="73"/>
      <c r="BG49" s="51"/>
    </row>
    <row r="50" spans="1:59" x14ac:dyDescent="0.3">
      <c r="B50" s="54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7"/>
    </row>
    <row r="51" spans="1:59" x14ac:dyDescent="0.3">
      <c r="A51" s="6" t="s">
        <v>167</v>
      </c>
      <c r="B51" s="54" t="s">
        <v>88</v>
      </c>
      <c r="D51" s="55">
        <f>D45+D49</f>
        <v>750798.63185306126</v>
      </c>
      <c r="E51" s="55">
        <f t="shared" ref="E51:BE51" si="17">E45+E49</f>
        <v>869089.64477959182</v>
      </c>
      <c r="F51" s="55">
        <f t="shared" si="17"/>
        <v>1345640.7440183673</v>
      </c>
      <c r="G51" s="55">
        <f t="shared" si="17"/>
        <v>155289.62243571426</v>
      </c>
      <c r="H51" s="55">
        <f t="shared" si="17"/>
        <v>153082.14627806121</v>
      </c>
      <c r="I51" s="55">
        <f t="shared" si="17"/>
        <v>71311.405615867348</v>
      </c>
      <c r="J51" s="55">
        <f t="shared" si="17"/>
        <v>0</v>
      </c>
      <c r="K51" s="55">
        <f t="shared" si="17"/>
        <v>0</v>
      </c>
      <c r="L51" s="55">
        <f t="shared" si="17"/>
        <v>0</v>
      </c>
      <c r="M51" s="55">
        <f t="shared" si="17"/>
        <v>0</v>
      </c>
      <c r="N51" s="55">
        <f t="shared" si="17"/>
        <v>0</v>
      </c>
      <c r="O51" s="55">
        <f t="shared" si="17"/>
        <v>0</v>
      </c>
      <c r="P51" s="55">
        <f t="shared" si="17"/>
        <v>0</v>
      </c>
      <c r="Q51" s="55">
        <f t="shared" si="17"/>
        <v>0</v>
      </c>
      <c r="R51" s="55">
        <f t="shared" si="17"/>
        <v>0</v>
      </c>
      <c r="S51" s="55">
        <f t="shared" si="17"/>
        <v>0</v>
      </c>
      <c r="T51" s="55">
        <f t="shared" si="17"/>
        <v>0</v>
      </c>
      <c r="U51" s="55">
        <f t="shared" si="17"/>
        <v>0</v>
      </c>
      <c r="V51" s="55">
        <f t="shared" si="17"/>
        <v>0</v>
      </c>
      <c r="W51" s="55">
        <f t="shared" si="17"/>
        <v>0</v>
      </c>
      <c r="X51" s="55">
        <f t="shared" si="17"/>
        <v>0</v>
      </c>
      <c r="Y51" s="55">
        <f t="shared" si="17"/>
        <v>0</v>
      </c>
      <c r="Z51" s="55">
        <f t="shared" si="17"/>
        <v>0</v>
      </c>
      <c r="AA51" s="55">
        <f t="shared" si="17"/>
        <v>0</v>
      </c>
      <c r="AB51" s="55">
        <f t="shared" si="17"/>
        <v>0</v>
      </c>
      <c r="AC51" s="55">
        <f t="shared" si="17"/>
        <v>0</v>
      </c>
      <c r="AD51" s="55">
        <f t="shared" si="17"/>
        <v>0</v>
      </c>
      <c r="AE51" s="55">
        <f t="shared" si="17"/>
        <v>0</v>
      </c>
      <c r="AF51" s="55">
        <f t="shared" si="17"/>
        <v>0</v>
      </c>
      <c r="AG51" s="55">
        <f t="shared" si="17"/>
        <v>0</v>
      </c>
      <c r="AH51" s="55">
        <f t="shared" si="17"/>
        <v>0</v>
      </c>
      <c r="AI51" s="55">
        <f t="shared" si="17"/>
        <v>0</v>
      </c>
      <c r="AJ51" s="55">
        <f t="shared" si="17"/>
        <v>0</v>
      </c>
      <c r="AK51" s="55">
        <f t="shared" si="17"/>
        <v>0</v>
      </c>
      <c r="AL51" s="55">
        <f t="shared" si="17"/>
        <v>0</v>
      </c>
      <c r="AM51" s="55">
        <f t="shared" si="17"/>
        <v>0</v>
      </c>
      <c r="AN51" s="55">
        <f t="shared" si="17"/>
        <v>0</v>
      </c>
      <c r="AO51" s="55">
        <f t="shared" si="17"/>
        <v>0</v>
      </c>
      <c r="AP51" s="55">
        <f t="shared" si="17"/>
        <v>0</v>
      </c>
      <c r="AQ51" s="55">
        <f t="shared" si="17"/>
        <v>0</v>
      </c>
      <c r="AR51" s="55">
        <f t="shared" si="17"/>
        <v>0</v>
      </c>
      <c r="AS51" s="55">
        <f t="shared" si="17"/>
        <v>0</v>
      </c>
      <c r="AT51" s="55">
        <f t="shared" si="17"/>
        <v>0</v>
      </c>
      <c r="AU51" s="55">
        <f t="shared" si="17"/>
        <v>0</v>
      </c>
      <c r="AV51" s="55">
        <f t="shared" si="17"/>
        <v>0</v>
      </c>
      <c r="AW51" s="55">
        <f t="shared" si="17"/>
        <v>0</v>
      </c>
      <c r="AX51" s="55">
        <f t="shared" si="17"/>
        <v>0</v>
      </c>
      <c r="AY51" s="55">
        <f t="shared" si="17"/>
        <v>0</v>
      </c>
      <c r="AZ51" s="55">
        <f t="shared" si="17"/>
        <v>0</v>
      </c>
      <c r="BA51" s="55">
        <f t="shared" si="17"/>
        <v>0</v>
      </c>
      <c r="BB51" s="55">
        <f t="shared" si="17"/>
        <v>0</v>
      </c>
      <c r="BC51" s="55">
        <f t="shared" si="17"/>
        <v>0</v>
      </c>
      <c r="BD51" s="55">
        <f t="shared" si="17"/>
        <v>0</v>
      </c>
      <c r="BE51" s="55">
        <f t="shared" si="17"/>
        <v>0</v>
      </c>
      <c r="BF51" s="55"/>
      <c r="BG51" s="56"/>
    </row>
    <row r="52" spans="1:59" x14ac:dyDescent="0.3">
      <c r="B52" s="40"/>
    </row>
    <row r="53" spans="1:59" x14ac:dyDescent="0.3">
      <c r="A53" s="6" t="s">
        <v>167</v>
      </c>
      <c r="B53" s="40" t="s">
        <v>89</v>
      </c>
      <c r="D53" s="45">
        <v>-96128.218481913747</v>
      </c>
      <c r="E53" s="45">
        <v>-57551.303324491797</v>
      </c>
      <c r="F53" s="45">
        <v>-96249.478193594448</v>
      </c>
      <c r="G53" s="73">
        <v>0</v>
      </c>
      <c r="H53" s="73">
        <v>0</v>
      </c>
      <c r="I53" s="73">
        <v>0</v>
      </c>
      <c r="J53" s="73">
        <v>0</v>
      </c>
      <c r="K53" s="73">
        <v>0</v>
      </c>
      <c r="L53" s="73">
        <v>0</v>
      </c>
      <c r="M53" s="73">
        <v>0</v>
      </c>
      <c r="N53" s="73">
        <v>0</v>
      </c>
      <c r="O53" s="73">
        <v>0</v>
      </c>
      <c r="P53" s="73">
        <v>0</v>
      </c>
      <c r="Q53" s="73">
        <v>0</v>
      </c>
      <c r="R53" s="73">
        <v>0</v>
      </c>
      <c r="S53" s="73">
        <v>0</v>
      </c>
      <c r="T53" s="73">
        <v>0</v>
      </c>
      <c r="U53" s="73">
        <v>0</v>
      </c>
      <c r="V53" s="73">
        <v>0</v>
      </c>
      <c r="W53" s="73">
        <v>0</v>
      </c>
      <c r="X53" s="73">
        <v>0</v>
      </c>
      <c r="Y53" s="73">
        <v>0</v>
      </c>
      <c r="Z53" s="73">
        <v>0</v>
      </c>
      <c r="AA53" s="73">
        <v>0</v>
      </c>
      <c r="AB53" s="73">
        <v>0</v>
      </c>
      <c r="AC53" s="73">
        <v>0</v>
      </c>
      <c r="AD53" s="73">
        <v>0</v>
      </c>
      <c r="AE53" s="73">
        <v>0</v>
      </c>
      <c r="AF53" s="73">
        <v>0</v>
      </c>
      <c r="AG53" s="73">
        <v>0</v>
      </c>
      <c r="AH53" s="73">
        <v>0</v>
      </c>
      <c r="AI53" s="73">
        <v>0</v>
      </c>
      <c r="AJ53" s="73">
        <v>0</v>
      </c>
      <c r="AK53" s="73">
        <v>0</v>
      </c>
      <c r="AL53" s="73">
        <v>0</v>
      </c>
      <c r="AM53" s="73">
        <v>0</v>
      </c>
      <c r="AN53" s="73">
        <v>0</v>
      </c>
      <c r="AO53" s="73">
        <v>0</v>
      </c>
      <c r="AP53" s="73">
        <v>0</v>
      </c>
      <c r="AQ53" s="73">
        <v>0</v>
      </c>
      <c r="AR53" s="73">
        <v>0</v>
      </c>
      <c r="AS53" s="73">
        <v>0</v>
      </c>
      <c r="AT53" s="73">
        <v>0</v>
      </c>
      <c r="AU53" s="73">
        <v>0</v>
      </c>
      <c r="AV53" s="73">
        <v>0</v>
      </c>
      <c r="AW53" s="73">
        <v>0</v>
      </c>
      <c r="AX53" s="73">
        <v>0</v>
      </c>
      <c r="AY53" s="73">
        <v>0</v>
      </c>
      <c r="AZ53" s="73">
        <v>0</v>
      </c>
      <c r="BA53" s="73">
        <v>0</v>
      </c>
      <c r="BB53" s="73">
        <v>0</v>
      </c>
      <c r="BC53" s="73">
        <v>0</v>
      </c>
      <c r="BD53" s="73">
        <v>0</v>
      </c>
      <c r="BE53" s="73">
        <v>0</v>
      </c>
    </row>
    <row r="54" spans="1:59" x14ac:dyDescent="0.3">
      <c r="B54" s="40"/>
    </row>
    <row r="55" spans="1:59" s="57" customFormat="1" x14ac:dyDescent="0.3">
      <c r="A55" s="6" t="s">
        <v>167</v>
      </c>
      <c r="B55" s="54" t="s">
        <v>90</v>
      </c>
      <c r="D55" s="150">
        <f>D53+D51</f>
        <v>654670.41337114747</v>
      </c>
      <c r="E55" s="150">
        <f t="shared" ref="E55:BE55" si="18">E53+E51</f>
        <v>811538.34145509999</v>
      </c>
      <c r="F55" s="150">
        <f t="shared" si="18"/>
        <v>1249391.2658247729</v>
      </c>
      <c r="G55" s="150">
        <f t="shared" si="18"/>
        <v>155289.62243571426</v>
      </c>
      <c r="H55" s="150">
        <f t="shared" si="18"/>
        <v>153082.14627806121</v>
      </c>
      <c r="I55" s="150">
        <f t="shared" si="18"/>
        <v>71311.405615867348</v>
      </c>
      <c r="J55" s="150">
        <f t="shared" si="18"/>
        <v>0</v>
      </c>
      <c r="K55" s="150">
        <f t="shared" si="18"/>
        <v>0</v>
      </c>
      <c r="L55" s="150">
        <f t="shared" si="18"/>
        <v>0</v>
      </c>
      <c r="M55" s="150">
        <f t="shared" si="18"/>
        <v>0</v>
      </c>
      <c r="N55" s="150">
        <f t="shared" si="18"/>
        <v>0</v>
      </c>
      <c r="O55" s="150">
        <f t="shared" si="18"/>
        <v>0</v>
      </c>
      <c r="P55" s="150">
        <f t="shared" si="18"/>
        <v>0</v>
      </c>
      <c r="Q55" s="150">
        <f t="shared" si="18"/>
        <v>0</v>
      </c>
      <c r="R55" s="150">
        <f t="shared" si="18"/>
        <v>0</v>
      </c>
      <c r="S55" s="150">
        <f t="shared" si="18"/>
        <v>0</v>
      </c>
      <c r="T55" s="150">
        <f t="shared" si="18"/>
        <v>0</v>
      </c>
      <c r="U55" s="150">
        <f t="shared" si="18"/>
        <v>0</v>
      </c>
      <c r="V55" s="150">
        <f t="shared" si="18"/>
        <v>0</v>
      </c>
      <c r="W55" s="150">
        <f t="shared" si="18"/>
        <v>0</v>
      </c>
      <c r="X55" s="150">
        <f t="shared" si="18"/>
        <v>0</v>
      </c>
      <c r="Y55" s="150">
        <f t="shared" si="18"/>
        <v>0</v>
      </c>
      <c r="Z55" s="150">
        <f t="shared" si="18"/>
        <v>0</v>
      </c>
      <c r="AA55" s="150">
        <f t="shared" si="18"/>
        <v>0</v>
      </c>
      <c r="AB55" s="150">
        <f t="shared" si="18"/>
        <v>0</v>
      </c>
      <c r="AC55" s="150">
        <f t="shared" si="18"/>
        <v>0</v>
      </c>
      <c r="AD55" s="150">
        <f t="shared" si="18"/>
        <v>0</v>
      </c>
      <c r="AE55" s="150">
        <f t="shared" si="18"/>
        <v>0</v>
      </c>
      <c r="AF55" s="150">
        <f t="shared" si="18"/>
        <v>0</v>
      </c>
      <c r="AG55" s="150">
        <f t="shared" si="18"/>
        <v>0</v>
      </c>
      <c r="AH55" s="150">
        <f t="shared" si="18"/>
        <v>0</v>
      </c>
      <c r="AI55" s="150">
        <f t="shared" si="18"/>
        <v>0</v>
      </c>
      <c r="AJ55" s="150">
        <f t="shared" si="18"/>
        <v>0</v>
      </c>
      <c r="AK55" s="150">
        <f t="shared" si="18"/>
        <v>0</v>
      </c>
      <c r="AL55" s="150">
        <f t="shared" si="18"/>
        <v>0</v>
      </c>
      <c r="AM55" s="150">
        <f t="shared" si="18"/>
        <v>0</v>
      </c>
      <c r="AN55" s="150">
        <f t="shared" si="18"/>
        <v>0</v>
      </c>
      <c r="AO55" s="150">
        <f t="shared" si="18"/>
        <v>0</v>
      </c>
      <c r="AP55" s="150">
        <f t="shared" si="18"/>
        <v>0</v>
      </c>
      <c r="AQ55" s="150">
        <f t="shared" si="18"/>
        <v>0</v>
      </c>
      <c r="AR55" s="150">
        <f t="shared" si="18"/>
        <v>0</v>
      </c>
      <c r="AS55" s="150">
        <f t="shared" si="18"/>
        <v>0</v>
      </c>
      <c r="AT55" s="150">
        <f t="shared" si="18"/>
        <v>0</v>
      </c>
      <c r="AU55" s="150">
        <f t="shared" si="18"/>
        <v>0</v>
      </c>
      <c r="AV55" s="150">
        <f t="shared" si="18"/>
        <v>0</v>
      </c>
      <c r="AW55" s="150">
        <f t="shared" si="18"/>
        <v>0</v>
      </c>
      <c r="AX55" s="150">
        <f t="shared" si="18"/>
        <v>0</v>
      </c>
      <c r="AY55" s="150">
        <f t="shared" si="18"/>
        <v>0</v>
      </c>
      <c r="AZ55" s="150">
        <f t="shared" si="18"/>
        <v>0</v>
      </c>
      <c r="BA55" s="150">
        <f t="shared" si="18"/>
        <v>0</v>
      </c>
      <c r="BB55" s="150">
        <f t="shared" si="18"/>
        <v>0</v>
      </c>
      <c r="BC55" s="150">
        <f t="shared" si="18"/>
        <v>0</v>
      </c>
      <c r="BD55" s="150">
        <f t="shared" si="18"/>
        <v>0</v>
      </c>
      <c r="BE55" s="150">
        <f t="shared" si="18"/>
        <v>0</v>
      </c>
    </row>
    <row r="56" spans="1:59" x14ac:dyDescent="0.3">
      <c r="B56" s="40"/>
    </row>
    <row r="57" spans="1:59" x14ac:dyDescent="0.3">
      <c r="A57" s="6" t="s">
        <v>167</v>
      </c>
      <c r="B57" s="75" t="s">
        <v>91</v>
      </c>
      <c r="C57" s="76">
        <f>NPV(C13,D55:BE55)</f>
        <v>2805430.909032309</v>
      </c>
    </row>
    <row r="58" spans="1:59" x14ac:dyDescent="0.3">
      <c r="B58" s="40"/>
      <c r="C58" s="74"/>
      <c r="D58" s="58"/>
    </row>
    <row r="59" spans="1:59" x14ac:dyDescent="0.3">
      <c r="B59" s="40"/>
      <c r="C59" s="74"/>
      <c r="D59" s="58"/>
    </row>
    <row r="60" spans="1:59" x14ac:dyDescent="0.3">
      <c r="B60" s="40"/>
      <c r="C60" s="40"/>
      <c r="D60" s="60"/>
      <c r="E60" s="147"/>
      <c r="F60" s="108"/>
    </row>
    <row r="61" spans="1:59" x14ac:dyDescent="0.3">
      <c r="B61" s="40"/>
      <c r="C61" s="59"/>
      <c r="D61" s="61"/>
    </row>
    <row r="62" spans="1:59" x14ac:dyDescent="0.3">
      <c r="B62" s="40"/>
      <c r="C62" s="59"/>
      <c r="D62" s="61"/>
      <c r="E62" s="148"/>
      <c r="F62" s="108"/>
    </row>
    <row r="63" spans="1:59" x14ac:dyDescent="0.3">
      <c r="B63" s="40"/>
      <c r="C63" s="59"/>
      <c r="D63" s="61"/>
      <c r="E63" s="149"/>
    </row>
    <row r="64" spans="1:59" x14ac:dyDescent="0.3">
      <c r="B64" s="40"/>
    </row>
    <row r="65" spans="2:3" x14ac:dyDescent="0.3">
      <c r="B65" s="40"/>
      <c r="C65" s="58"/>
    </row>
    <row r="66" spans="2:3" x14ac:dyDescent="0.3">
      <c r="B66" s="40"/>
      <c r="C66" s="59"/>
    </row>
    <row r="67" spans="2:3" x14ac:dyDescent="0.3">
      <c r="B67" s="40"/>
      <c r="C67" s="58"/>
    </row>
  </sheetData>
  <pageMargins left="0.7" right="0.7" top="0.75" bottom="0.75" header="0.3" footer="0.3"/>
  <pageSetup scale="15" fitToHeight="0" orientation="landscape" r:id="rId1"/>
  <headerFooter>
    <oddHeader>&amp;R2025 NWS Application
GrandBridge Energy Inc. 
EB-2025-0265
Filed: 2025-12-01
Attachment 2
Updated:  February 17, 2026</oddHeader>
  </headerFooter>
  <colBreaks count="2" manualBreakCount="2">
    <brk id="9" max="1048575" man="1"/>
    <brk id="42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65203-C620-4523-8C9F-464A47B2CD58}">
  <sheetPr>
    <tabColor rgb="FF00B0F0"/>
  </sheetPr>
  <dimension ref="A1:M30"/>
  <sheetViews>
    <sheetView showGridLines="0" zoomScaleNormal="100" workbookViewId="0">
      <selection activeCell="A12" sqref="A12"/>
    </sheetView>
  </sheetViews>
  <sheetFormatPr defaultRowHeight="14.4" x14ac:dyDescent="0.3"/>
  <cols>
    <col min="1" max="1" width="24.33203125" customWidth="1"/>
    <col min="2" max="2" width="12.88671875" bestFit="1" customWidth="1"/>
    <col min="3" max="3" width="17" customWidth="1"/>
    <col min="4" max="4" width="14.6640625" bestFit="1" customWidth="1"/>
    <col min="5" max="5" width="15" customWidth="1"/>
    <col min="6" max="6" width="14.33203125" customWidth="1"/>
    <col min="7" max="7" width="15.6640625" customWidth="1"/>
    <col min="8" max="8" width="15.44140625" customWidth="1"/>
    <col min="9" max="9" width="14.6640625" customWidth="1"/>
    <col min="10" max="10" width="10.5546875" customWidth="1"/>
    <col min="11" max="11" width="13.6640625" customWidth="1"/>
  </cols>
  <sheetData>
    <row r="1" spans="1:13" x14ac:dyDescent="0.3">
      <c r="A1" s="165" t="s">
        <v>92</v>
      </c>
      <c r="B1" s="165"/>
      <c r="C1" s="165"/>
      <c r="D1" s="165"/>
      <c r="H1" s="77"/>
      <c r="I1" s="77"/>
      <c r="J1" s="77"/>
      <c r="K1" s="77"/>
    </row>
    <row r="2" spans="1:13" x14ac:dyDescent="0.3">
      <c r="A2" s="78"/>
      <c r="B2" s="121">
        <v>2026</v>
      </c>
      <c r="C2" s="121">
        <v>2027</v>
      </c>
      <c r="D2" s="121">
        <v>2028</v>
      </c>
      <c r="H2" s="77"/>
      <c r="I2" s="77"/>
      <c r="J2" s="77"/>
      <c r="K2" s="77"/>
    </row>
    <row r="3" spans="1:13" x14ac:dyDescent="0.3">
      <c r="A3" s="79" t="s">
        <v>93</v>
      </c>
      <c r="B3" s="80">
        <v>5000</v>
      </c>
      <c r="C3" s="80">
        <v>10000</v>
      </c>
      <c r="D3" s="80">
        <v>20000</v>
      </c>
      <c r="E3" s="164"/>
      <c r="H3" s="77"/>
      <c r="I3" s="77"/>
      <c r="J3" s="77"/>
      <c r="K3" s="77"/>
    </row>
    <row r="4" spans="1:13" x14ac:dyDescent="0.3">
      <c r="A4" s="79" t="s">
        <v>94</v>
      </c>
      <c r="B4" s="81">
        <v>4</v>
      </c>
      <c r="C4" s="81">
        <v>4</v>
      </c>
      <c r="D4" s="81">
        <v>4</v>
      </c>
      <c r="H4" s="77"/>
      <c r="I4" s="77"/>
      <c r="J4" s="77"/>
      <c r="K4" s="77"/>
    </row>
    <row r="5" spans="1:13" x14ac:dyDescent="0.3">
      <c r="A5" s="79" t="s">
        <v>95</v>
      </c>
      <c r="B5" s="81">
        <v>2</v>
      </c>
      <c r="C5" s="81">
        <v>2</v>
      </c>
      <c r="D5" s="81">
        <v>2</v>
      </c>
    </row>
    <row r="6" spans="1:13" x14ac:dyDescent="0.3">
      <c r="A6" s="122" t="s">
        <v>96</v>
      </c>
      <c r="B6" s="123">
        <f>B4*B5</f>
        <v>8</v>
      </c>
      <c r="C6" s="123">
        <f t="shared" ref="C6:D6" si="0">C4*C5</f>
        <v>8</v>
      </c>
      <c r="D6" s="123">
        <f t="shared" si="0"/>
        <v>8</v>
      </c>
    </row>
    <row r="7" spans="1:13" x14ac:dyDescent="0.3">
      <c r="A7" s="79" t="s">
        <v>97</v>
      </c>
      <c r="B7" s="82">
        <f>B14/SUM(B14:B16)</f>
        <v>0.38384025019075679</v>
      </c>
      <c r="C7" s="83">
        <f>B7</f>
        <v>0.38384025019075679</v>
      </c>
      <c r="D7" s="83">
        <f>C7</f>
        <v>0.38384025019075679</v>
      </c>
    </row>
    <row r="8" spans="1:13" x14ac:dyDescent="0.3">
      <c r="A8" s="110" t="s">
        <v>98</v>
      </c>
      <c r="B8" s="111">
        <f>B7*B3</f>
        <v>1919.201250953784</v>
      </c>
      <c r="C8" s="111">
        <f>C7*C3</f>
        <v>3838.402501907568</v>
      </c>
      <c r="D8" s="111">
        <f>D7*D3</f>
        <v>7676.8050038151359</v>
      </c>
    </row>
    <row r="9" spans="1:13" x14ac:dyDescent="0.3">
      <c r="A9" s="86" t="s">
        <v>99</v>
      </c>
      <c r="B9" s="82">
        <f>1-B7</f>
        <v>0.61615974980924326</v>
      </c>
      <c r="C9" s="83">
        <f>B9</f>
        <v>0.61615974980924326</v>
      </c>
      <c r="D9" s="83">
        <f>C9</f>
        <v>0.61615974980924326</v>
      </c>
    </row>
    <row r="10" spans="1:13" x14ac:dyDescent="0.3">
      <c r="A10" s="110" t="s">
        <v>100</v>
      </c>
      <c r="B10" s="111">
        <f>B9*B3</f>
        <v>3080.7987490462165</v>
      </c>
      <c r="C10" s="111">
        <f>C9*C3</f>
        <v>6161.5974980924329</v>
      </c>
      <c r="D10" s="111">
        <f>D9*D3</f>
        <v>12323.194996184866</v>
      </c>
    </row>
    <row r="11" spans="1:13" x14ac:dyDescent="0.3">
      <c r="A11" s="79" t="s">
        <v>101</v>
      </c>
      <c r="B11" s="87">
        <v>1.3976772815992604</v>
      </c>
      <c r="C11" s="87">
        <f>B11*1.02</f>
        <v>1.4256308272312457</v>
      </c>
      <c r="D11" s="87">
        <f>C11*1.02</f>
        <v>1.4541434437758707</v>
      </c>
      <c r="E11" s="6" t="s">
        <v>167</v>
      </c>
    </row>
    <row r="12" spans="1:13" x14ac:dyDescent="0.3">
      <c r="A12" s="79" t="s">
        <v>102</v>
      </c>
      <c r="B12" s="87">
        <v>19.047837012862999</v>
      </c>
      <c r="C12" s="87">
        <f>B12*1.02</f>
        <v>19.42879375312026</v>
      </c>
      <c r="D12" s="87">
        <f>C12*1.02</f>
        <v>19.817369628182664</v>
      </c>
      <c r="E12" s="6" t="s">
        <v>167</v>
      </c>
    </row>
    <row r="13" spans="1:13" x14ac:dyDescent="0.3">
      <c r="A13" s="124" t="s">
        <v>103</v>
      </c>
      <c r="B13" s="88"/>
      <c r="C13" s="89"/>
      <c r="D13" s="90"/>
      <c r="M13" s="91"/>
    </row>
    <row r="14" spans="1:13" x14ac:dyDescent="0.3">
      <c r="A14" s="84" t="s">
        <v>104</v>
      </c>
      <c r="B14" s="92">
        <v>112180</v>
      </c>
      <c r="C14" s="92">
        <v>112180</v>
      </c>
      <c r="D14" s="92">
        <v>112180</v>
      </c>
      <c r="M14" s="91"/>
    </row>
    <row r="15" spans="1:13" x14ac:dyDescent="0.3">
      <c r="A15" s="84" t="s">
        <v>105</v>
      </c>
      <c r="B15" s="92">
        <v>43679</v>
      </c>
      <c r="C15" s="92">
        <v>43679</v>
      </c>
      <c r="D15" s="92">
        <v>43679</v>
      </c>
      <c r="M15" s="91"/>
    </row>
    <row r="16" spans="1:13" x14ac:dyDescent="0.3">
      <c r="A16" s="84" t="s">
        <v>106</v>
      </c>
      <c r="B16" s="92">
        <v>136398</v>
      </c>
      <c r="C16" s="92">
        <v>136398</v>
      </c>
      <c r="D16" s="92">
        <v>136398</v>
      </c>
    </row>
    <row r="18" spans="1:13" ht="43.2" x14ac:dyDescent="0.3">
      <c r="A18" s="117" t="s">
        <v>107</v>
      </c>
      <c r="B18" s="125" t="s">
        <v>104</v>
      </c>
      <c r="C18" s="126" t="s">
        <v>108</v>
      </c>
      <c r="D18" s="125" t="s">
        <v>109</v>
      </c>
      <c r="E18" s="112" t="s">
        <v>110</v>
      </c>
      <c r="F18" s="126" t="s">
        <v>111</v>
      </c>
      <c r="G18" s="112" t="s">
        <v>112</v>
      </c>
      <c r="H18" s="126" t="s">
        <v>113</v>
      </c>
      <c r="M18" s="91"/>
    </row>
    <row r="19" spans="1:13" x14ac:dyDescent="0.3">
      <c r="A19" s="127">
        <v>2026</v>
      </c>
      <c r="B19" s="118">
        <f>B8*B6*B11</f>
        <v>21459.39189819988</v>
      </c>
      <c r="C19" s="118">
        <f>B10*B6*B12</f>
        <v>469460.41953011637</v>
      </c>
      <c r="D19" s="128">
        <f>SUM(B19:C19)</f>
        <v>490919.81142831623</v>
      </c>
      <c r="E19" s="119">
        <f>D19/(1+4%)^0</f>
        <v>490919.81142831623</v>
      </c>
      <c r="F19" s="113">
        <f>1/3</f>
        <v>0.33333333333333331</v>
      </c>
      <c r="G19" s="119">
        <f>E19*F19</f>
        <v>163639.93714277208</v>
      </c>
      <c r="H19" s="141">
        <f>G19</f>
        <v>163639.93714277208</v>
      </c>
      <c r="M19" s="91"/>
    </row>
    <row r="20" spans="1:13" x14ac:dyDescent="0.3">
      <c r="A20" s="127">
        <v>2027</v>
      </c>
      <c r="B20" s="118">
        <f>C8*C6*C11</f>
        <v>43777.159472327752</v>
      </c>
      <c r="C20" s="118">
        <f>C10*C6*C12</f>
        <v>957699.25584143749</v>
      </c>
      <c r="D20" s="128">
        <f t="shared" ref="D20:D21" si="1">SUM(B20:C20)</f>
        <v>1001476.4153137653</v>
      </c>
      <c r="E20" s="119">
        <f>D20/(1+4%)^1</f>
        <v>962958.09164785116</v>
      </c>
      <c r="F20" s="113">
        <f>F19</f>
        <v>0.33333333333333331</v>
      </c>
      <c r="G20" s="119">
        <f t="shared" ref="G20:G21" si="2">E20*F20</f>
        <v>320986.03054928372</v>
      </c>
      <c r="H20" s="141">
        <f>G20</f>
        <v>320986.03054928372</v>
      </c>
      <c r="I20" s="6" t="s">
        <v>167</v>
      </c>
      <c r="M20" s="91"/>
    </row>
    <row r="21" spans="1:13" x14ac:dyDescent="0.3">
      <c r="A21" s="127">
        <v>2028</v>
      </c>
      <c r="B21" s="118">
        <f>D8*D6*D11</f>
        <v>89305.405323548621</v>
      </c>
      <c r="C21" s="118">
        <f>D10*D6*D12</f>
        <v>1953706.4819165324</v>
      </c>
      <c r="D21" s="128">
        <f t="shared" si="1"/>
        <v>2043011.8872400811</v>
      </c>
      <c r="E21" s="119">
        <f>D21/(1+4%)^2</f>
        <v>1888879.3336169387</v>
      </c>
      <c r="F21" s="113">
        <f>F20</f>
        <v>0.33333333333333331</v>
      </c>
      <c r="G21" s="119">
        <f t="shared" si="2"/>
        <v>629626.44453897956</v>
      </c>
      <c r="H21" s="142">
        <f>G21*0.5</f>
        <v>314813.22226948978</v>
      </c>
      <c r="I21" s="6" t="s">
        <v>167</v>
      </c>
      <c r="M21" s="91"/>
    </row>
    <row r="22" spans="1:13" x14ac:dyDescent="0.3">
      <c r="A22" s="129" t="s">
        <v>109</v>
      </c>
      <c r="B22" s="130">
        <f t="shared" ref="B22:G22" si="3">SUM(B19:B21)</f>
        <v>154541.95669407625</v>
      </c>
      <c r="C22" s="130">
        <f t="shared" si="3"/>
        <v>3380866.1572880861</v>
      </c>
      <c r="D22" s="130">
        <f t="shared" si="3"/>
        <v>3535408.1139821624</v>
      </c>
      <c r="E22" s="120">
        <f t="shared" si="3"/>
        <v>3342757.2366931061</v>
      </c>
      <c r="F22" s="131">
        <f t="shared" si="3"/>
        <v>1</v>
      </c>
      <c r="G22" s="120">
        <f t="shared" si="3"/>
        <v>1114252.4122310353</v>
      </c>
      <c r="H22" s="130">
        <f>H21+G20+G19</f>
        <v>799439.18996154564</v>
      </c>
      <c r="I22" s="6" t="s">
        <v>167</v>
      </c>
      <c r="M22" s="91"/>
    </row>
    <row r="23" spans="1:13" x14ac:dyDescent="0.3">
      <c r="M23" s="93"/>
    </row>
    <row r="24" spans="1:13" x14ac:dyDescent="0.3">
      <c r="F24" s="59"/>
      <c r="M24" s="91"/>
    </row>
    <row r="26" spans="1:13" x14ac:dyDescent="0.3">
      <c r="F26" s="58"/>
      <c r="G26" s="58"/>
      <c r="H26" s="58"/>
    </row>
    <row r="28" spans="1:13" x14ac:dyDescent="0.3">
      <c r="F28" s="58"/>
      <c r="G28" s="58"/>
      <c r="H28" s="58"/>
    </row>
    <row r="30" spans="1:13" x14ac:dyDescent="0.3">
      <c r="F30" s="58"/>
      <c r="G30" s="58"/>
      <c r="H30" s="58"/>
    </row>
  </sheetData>
  <mergeCells count="1">
    <mergeCell ref="A1:D1"/>
  </mergeCells>
  <pageMargins left="0.7" right="0.7" top="0.75" bottom="0.75" header="0.3" footer="0.3"/>
  <pageSetup scale="69" orientation="portrait" r:id="rId1"/>
  <headerFooter>
    <oddHeader>&amp;R2025 NWS Application
GrandBridge Energy Inc. 
EB-2025-0265
Filed: 2025-12-01
Attachment 2
Updated February 17, 2026</oddHeader>
  </headerFooter>
  <ignoredErrors>
    <ignoredError sqref="C8:D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0B9C7-9E29-4B09-A1C6-1E3F50F839C2}">
  <sheetPr>
    <tabColor rgb="FF00B0F0"/>
    <pageSetUpPr fitToPage="1"/>
  </sheetPr>
  <dimension ref="A1:N32"/>
  <sheetViews>
    <sheetView showGridLines="0" zoomScaleNormal="100" workbookViewId="0">
      <selection activeCell="C20" sqref="C20"/>
    </sheetView>
  </sheetViews>
  <sheetFormatPr defaultRowHeight="14.4" x14ac:dyDescent="0.3"/>
  <cols>
    <col min="1" max="1" width="33.5546875" customWidth="1"/>
    <col min="2" max="2" width="12.88671875" bestFit="1" customWidth="1"/>
    <col min="3" max="3" width="17" customWidth="1"/>
    <col min="4" max="4" width="14.6640625" bestFit="1" customWidth="1"/>
    <col min="5" max="5" width="15" customWidth="1"/>
    <col min="6" max="6" width="14.88671875" customWidth="1"/>
    <col min="7" max="7" width="13.109375" customWidth="1"/>
    <col min="8" max="8" width="15.44140625" customWidth="1"/>
    <col min="9" max="9" width="14.6640625" customWidth="1"/>
    <col min="10" max="10" width="10.5546875" customWidth="1"/>
    <col min="11" max="11" width="13.6640625" customWidth="1"/>
  </cols>
  <sheetData>
    <row r="1" spans="1:13" x14ac:dyDescent="0.3">
      <c r="A1" s="165" t="s">
        <v>92</v>
      </c>
      <c r="B1" s="165"/>
      <c r="C1" s="165"/>
      <c r="D1" s="165"/>
      <c r="H1" s="77"/>
      <c r="I1" s="77"/>
      <c r="J1" s="77"/>
      <c r="K1" s="77"/>
    </row>
    <row r="2" spans="1:13" x14ac:dyDescent="0.3">
      <c r="A2" s="78"/>
      <c r="B2" s="121">
        <v>2026</v>
      </c>
      <c r="C2" s="121">
        <v>2027</v>
      </c>
      <c r="D2" s="121">
        <v>2028</v>
      </c>
      <c r="H2" s="77"/>
      <c r="I2" s="77"/>
      <c r="J2" s="77"/>
      <c r="K2" s="77"/>
    </row>
    <row r="3" spans="1:13" x14ac:dyDescent="0.3">
      <c r="A3" s="79" t="s">
        <v>93</v>
      </c>
      <c r="B3" s="80">
        <v>5000</v>
      </c>
      <c r="C3" s="80">
        <v>10000</v>
      </c>
      <c r="D3" s="80">
        <v>20000</v>
      </c>
      <c r="H3" s="77"/>
      <c r="I3" s="77"/>
      <c r="J3" s="77"/>
      <c r="K3" s="77"/>
    </row>
    <row r="4" spans="1:13" x14ac:dyDescent="0.3">
      <c r="A4" s="79" t="s">
        <v>94</v>
      </c>
      <c r="B4" s="81">
        <v>4</v>
      </c>
      <c r="C4" s="81">
        <v>4</v>
      </c>
      <c r="D4" s="81">
        <v>4</v>
      </c>
      <c r="H4" s="77"/>
      <c r="I4" s="77"/>
      <c r="J4" s="77"/>
      <c r="K4" s="77"/>
    </row>
    <row r="5" spans="1:13" x14ac:dyDescent="0.3">
      <c r="A5" s="79" t="s">
        <v>95</v>
      </c>
      <c r="B5" s="81">
        <v>2</v>
      </c>
      <c r="C5" s="81">
        <v>2</v>
      </c>
      <c r="D5" s="81">
        <v>2</v>
      </c>
    </row>
    <row r="6" spans="1:13" x14ac:dyDescent="0.3">
      <c r="A6" s="122" t="s">
        <v>96</v>
      </c>
      <c r="B6" s="123">
        <f>B4*B5</f>
        <v>8</v>
      </c>
      <c r="C6" s="123">
        <f t="shared" ref="C6:D6" si="0">C4*C5</f>
        <v>8</v>
      </c>
      <c r="D6" s="123">
        <f t="shared" si="0"/>
        <v>8</v>
      </c>
    </row>
    <row r="7" spans="1:13" x14ac:dyDescent="0.3">
      <c r="A7" s="79" t="s">
        <v>97</v>
      </c>
      <c r="B7" s="82">
        <f>B14/SUM(B14:B16)</f>
        <v>0.38384025019075679</v>
      </c>
      <c r="C7" s="83">
        <f>B7</f>
        <v>0.38384025019075679</v>
      </c>
      <c r="D7" s="83">
        <f>C7</f>
        <v>0.38384025019075679</v>
      </c>
    </row>
    <row r="8" spans="1:13" x14ac:dyDescent="0.3">
      <c r="A8" s="84" t="s">
        <v>98</v>
      </c>
      <c r="B8" s="85">
        <f>B7*B3</f>
        <v>1919.201250953784</v>
      </c>
      <c r="C8" s="85">
        <f>C7*C3</f>
        <v>3838.402501907568</v>
      </c>
      <c r="D8" s="85">
        <f>D7*D3</f>
        <v>7676.8050038151359</v>
      </c>
    </row>
    <row r="9" spans="1:13" x14ac:dyDescent="0.3">
      <c r="A9" s="86" t="s">
        <v>99</v>
      </c>
      <c r="B9" s="82">
        <f>1-B7</f>
        <v>0.61615974980924326</v>
      </c>
      <c r="C9" s="83">
        <f>B9</f>
        <v>0.61615974980924326</v>
      </c>
      <c r="D9" s="83">
        <f>C9</f>
        <v>0.61615974980924326</v>
      </c>
    </row>
    <row r="10" spans="1:13" x14ac:dyDescent="0.3">
      <c r="A10" s="84" t="s">
        <v>100</v>
      </c>
      <c r="B10" s="85">
        <f>B9*B3</f>
        <v>3080.7987490462165</v>
      </c>
      <c r="C10" s="85">
        <f>C9*C3</f>
        <v>6161.5974980924329</v>
      </c>
      <c r="D10" s="85">
        <f>D9*D3</f>
        <v>12323.194996184866</v>
      </c>
    </row>
    <row r="11" spans="1:13" x14ac:dyDescent="0.3">
      <c r="A11" s="79" t="s">
        <v>101</v>
      </c>
      <c r="B11" s="87">
        <v>1.3976772815992604</v>
      </c>
      <c r="C11" s="87">
        <f>B11*1.02</f>
        <v>1.4256308272312457</v>
      </c>
      <c r="D11" s="87">
        <f>C11*1.02</f>
        <v>1.4541434437758707</v>
      </c>
      <c r="E11" s="6" t="s">
        <v>167</v>
      </c>
    </row>
    <row r="12" spans="1:13" x14ac:dyDescent="0.3">
      <c r="A12" s="79" t="s">
        <v>102</v>
      </c>
      <c r="B12" s="87">
        <v>19.047837012862999</v>
      </c>
      <c r="C12" s="87">
        <f>B12*1.02</f>
        <v>19.42879375312026</v>
      </c>
      <c r="D12" s="87">
        <f>C12*1.02</f>
        <v>19.817369628182664</v>
      </c>
      <c r="E12" s="6" t="s">
        <v>167</v>
      </c>
    </row>
    <row r="13" spans="1:13" x14ac:dyDescent="0.3">
      <c r="A13" s="124" t="s">
        <v>103</v>
      </c>
      <c r="B13" s="88"/>
      <c r="C13" s="89"/>
      <c r="D13" s="90"/>
    </row>
    <row r="14" spans="1:13" x14ac:dyDescent="0.3">
      <c r="A14" s="84" t="s">
        <v>104</v>
      </c>
      <c r="B14" s="92">
        <v>112180</v>
      </c>
      <c r="C14" s="92">
        <v>112180</v>
      </c>
      <c r="D14" s="92">
        <v>112180</v>
      </c>
    </row>
    <row r="15" spans="1:13" x14ac:dyDescent="0.3">
      <c r="A15" s="84" t="s">
        <v>105</v>
      </c>
      <c r="B15" s="92">
        <v>43679</v>
      </c>
      <c r="C15" s="92">
        <v>43679</v>
      </c>
      <c r="D15" s="92">
        <v>43679</v>
      </c>
    </row>
    <row r="16" spans="1:13" x14ac:dyDescent="0.3">
      <c r="A16" s="84" t="s">
        <v>106</v>
      </c>
      <c r="B16" s="92">
        <v>136398</v>
      </c>
      <c r="C16" s="92">
        <v>136398</v>
      </c>
      <c r="D16" s="92">
        <v>136398</v>
      </c>
      <c r="M16" s="91"/>
    </row>
    <row r="17" spans="1:14" x14ac:dyDescent="0.3">
      <c r="M17" s="91"/>
    </row>
    <row r="18" spans="1:14" ht="28.8" x14ac:dyDescent="0.3">
      <c r="A18" s="117" t="s">
        <v>114</v>
      </c>
      <c r="B18" s="125" t="s">
        <v>104</v>
      </c>
      <c r="C18" s="126" t="s">
        <v>108</v>
      </c>
      <c r="D18" s="125" t="s">
        <v>109</v>
      </c>
      <c r="E18" s="112" t="s">
        <v>110</v>
      </c>
      <c r="F18" s="126" t="s">
        <v>113</v>
      </c>
      <c r="M18" s="91"/>
    </row>
    <row r="19" spans="1:14" x14ac:dyDescent="0.3">
      <c r="A19" s="127">
        <v>2026</v>
      </c>
      <c r="B19" s="118">
        <f>B8*B6*B11</f>
        <v>21459.39189819988</v>
      </c>
      <c r="C19" s="118">
        <f>B10*B6*B12</f>
        <v>469460.41953011637</v>
      </c>
      <c r="D19" s="128">
        <f>SUM(B19:C19)</f>
        <v>490919.81142831623</v>
      </c>
      <c r="E19" s="119">
        <f>D19/(1+4%)^0</f>
        <v>490919.81142831623</v>
      </c>
      <c r="F19" s="141">
        <f>E19</f>
        <v>490919.81142831623</v>
      </c>
      <c r="M19" s="94"/>
      <c r="N19" s="50"/>
    </row>
    <row r="20" spans="1:14" x14ac:dyDescent="0.3">
      <c r="A20" s="127">
        <v>2027</v>
      </c>
      <c r="B20" s="118">
        <f>C8*C6*C11</f>
        <v>43777.159472327752</v>
      </c>
      <c r="C20" s="118">
        <f>C10*C6*C12</f>
        <v>957699.25584143749</v>
      </c>
      <c r="D20" s="128">
        <f t="shared" ref="D20:D21" si="1">SUM(B20:C20)</f>
        <v>1001476.4153137653</v>
      </c>
      <c r="E20" s="119">
        <f>D20/(1+4%)^1</f>
        <v>962958.09164785116</v>
      </c>
      <c r="F20" s="141">
        <f>E20</f>
        <v>962958.09164785116</v>
      </c>
      <c r="G20" s="6" t="s">
        <v>167</v>
      </c>
      <c r="M20" s="94"/>
      <c r="N20" s="50"/>
    </row>
    <row r="21" spans="1:14" x14ac:dyDescent="0.3">
      <c r="A21" s="127">
        <v>2028</v>
      </c>
      <c r="B21" s="118">
        <f>D8*D6*D11</f>
        <v>89305.405323548621</v>
      </c>
      <c r="C21" s="118">
        <f>D10*D6*D12</f>
        <v>1953706.4819165324</v>
      </c>
      <c r="D21" s="128">
        <f t="shared" si="1"/>
        <v>2043011.8872400811</v>
      </c>
      <c r="E21" s="119">
        <f>D21/(1+4%)^2</f>
        <v>1888879.3336169387</v>
      </c>
      <c r="F21" s="142">
        <f>E21*0.5</f>
        <v>944439.66680846934</v>
      </c>
      <c r="G21" s="6" t="s">
        <v>167</v>
      </c>
      <c r="M21" s="94"/>
      <c r="N21" s="50"/>
    </row>
    <row r="22" spans="1:14" x14ac:dyDescent="0.3">
      <c r="A22" s="129" t="s">
        <v>109</v>
      </c>
      <c r="B22" s="130">
        <f>SUM(B19:B21)</f>
        <v>154541.95669407625</v>
      </c>
      <c r="C22" s="130">
        <f>SUM(C19:C21)</f>
        <v>3380866.1572880861</v>
      </c>
      <c r="D22" s="130">
        <f>SUM(D19:D21)</f>
        <v>3535408.1139821624</v>
      </c>
      <c r="E22" s="120">
        <f>SUM(E19:E21)</f>
        <v>3342757.2366931061</v>
      </c>
      <c r="F22" s="130">
        <f>F21+F20+F19</f>
        <v>2398317.5698846369</v>
      </c>
      <c r="G22" s="6" t="s">
        <v>167</v>
      </c>
      <c r="N22" s="58"/>
    </row>
    <row r="24" spans="1:14" x14ac:dyDescent="0.3">
      <c r="N24" s="58"/>
    </row>
    <row r="25" spans="1:14" x14ac:dyDescent="0.3">
      <c r="H25" s="58"/>
      <c r="N25" s="58"/>
    </row>
    <row r="27" spans="1:14" x14ac:dyDescent="0.3">
      <c r="E27" s="58"/>
    </row>
    <row r="28" spans="1:14" x14ac:dyDescent="0.3">
      <c r="E28" s="58"/>
    </row>
    <row r="29" spans="1:14" x14ac:dyDescent="0.3">
      <c r="E29" s="58"/>
    </row>
    <row r="30" spans="1:14" x14ac:dyDescent="0.3">
      <c r="E30" s="58"/>
    </row>
    <row r="31" spans="1:14" x14ac:dyDescent="0.3">
      <c r="E31" s="58"/>
    </row>
    <row r="32" spans="1:14" x14ac:dyDescent="0.3">
      <c r="E32" s="58"/>
    </row>
  </sheetData>
  <mergeCells count="1">
    <mergeCell ref="A1:D1"/>
  </mergeCells>
  <pageMargins left="0.7" right="0.7" top="0.75" bottom="0.75" header="0.3" footer="0.3"/>
  <pageSetup scale="83" orientation="portrait" r:id="rId1"/>
  <headerFooter>
    <oddHeader>&amp;R2025 NWS Application
GrandBridge Energy Inc. 
EB-2025-0265
Filed: 2025-12-01
Attachment 2
Updated February 17, 2026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908D6-8E3D-4371-9750-11C8CE11ACB5}">
  <sheetPr>
    <tabColor rgb="FF00B0F0"/>
    <pageSetUpPr fitToPage="1"/>
  </sheetPr>
  <dimension ref="A2:Q65"/>
  <sheetViews>
    <sheetView showGridLines="0" tabSelected="1" zoomScaleNormal="100" workbookViewId="0">
      <selection activeCell="A7" sqref="A7"/>
    </sheetView>
  </sheetViews>
  <sheetFormatPr defaultRowHeight="14.4" x14ac:dyDescent="0.3"/>
  <cols>
    <col min="1" max="1" width="42.44140625" customWidth="1"/>
    <col min="2" max="2" width="12.88671875" bestFit="1" customWidth="1"/>
    <col min="3" max="3" width="8.77734375" customWidth="1"/>
    <col min="4" max="4" width="10.77734375" customWidth="1"/>
    <col min="5" max="5" width="14.6640625" bestFit="1" customWidth="1"/>
    <col min="6" max="6" width="15" customWidth="1"/>
    <col min="7" max="7" width="11.6640625" customWidth="1"/>
    <col min="8" max="8" width="11.33203125" bestFit="1" customWidth="1"/>
    <col min="9" max="9" width="15.44140625" customWidth="1"/>
    <col min="10" max="10" width="14.6640625" customWidth="1"/>
    <col min="11" max="11" width="10.5546875" customWidth="1"/>
    <col min="12" max="12" width="13.6640625" customWidth="1"/>
    <col min="13" max="13" width="11.88671875" bestFit="1" customWidth="1"/>
    <col min="14" max="14" width="11.6640625" bestFit="1" customWidth="1"/>
    <col min="15" max="15" width="13.5546875" bestFit="1" customWidth="1"/>
    <col min="16" max="16" width="16.88671875" customWidth="1"/>
    <col min="17" max="17" width="6.6640625" customWidth="1"/>
  </cols>
  <sheetData>
    <row r="2" spans="1:16" ht="15" thickBot="1" x14ac:dyDescent="0.35"/>
    <row r="3" spans="1:16" ht="15" thickBot="1" x14ac:dyDescent="0.35">
      <c r="A3" s="171" t="s">
        <v>115</v>
      </c>
      <c r="E3" s="169" t="s">
        <v>116</v>
      </c>
      <c r="F3" s="170"/>
      <c r="G3" s="170"/>
      <c r="H3" s="173"/>
      <c r="I3" s="95"/>
      <c r="J3" s="169" t="s">
        <v>117</v>
      </c>
      <c r="K3" s="170"/>
      <c r="L3" s="170"/>
      <c r="M3" s="170"/>
      <c r="N3" s="170"/>
      <c r="O3" s="173"/>
    </row>
    <row r="4" spans="1:16" ht="15" thickBot="1" x14ac:dyDescent="0.35">
      <c r="A4" s="172"/>
      <c r="E4" s="96"/>
      <c r="F4" s="97" t="s">
        <v>118</v>
      </c>
      <c r="G4" s="97" t="s">
        <v>119</v>
      </c>
      <c r="H4" s="97" t="s">
        <v>120</v>
      </c>
      <c r="I4" s="95"/>
      <c r="J4" s="96"/>
      <c r="K4" s="97" t="s">
        <v>118</v>
      </c>
      <c r="L4" s="97" t="s">
        <v>119</v>
      </c>
      <c r="M4" s="97" t="s">
        <v>120</v>
      </c>
      <c r="N4" s="98" t="s">
        <v>109</v>
      </c>
      <c r="O4" s="114" t="s">
        <v>121</v>
      </c>
    </row>
    <row r="5" spans="1:16" ht="15" thickBot="1" x14ac:dyDescent="0.35">
      <c r="A5" s="86" t="s">
        <v>122</v>
      </c>
      <c r="B5" s="99">
        <v>6.39</v>
      </c>
      <c r="C5" t="s">
        <v>123</v>
      </c>
      <c r="D5" t="s">
        <v>167</v>
      </c>
      <c r="E5" s="100" t="s">
        <v>124</v>
      </c>
      <c r="F5" s="97">
        <v>0</v>
      </c>
      <c r="G5" s="97">
        <v>2.2000000000000002</v>
      </c>
      <c r="H5" s="97">
        <v>1.4</v>
      </c>
      <c r="I5" s="95"/>
      <c r="J5" s="100" t="s">
        <v>124</v>
      </c>
      <c r="K5" s="101">
        <f>F5*1000*$B$8</f>
        <v>0</v>
      </c>
      <c r="L5" s="101">
        <f>G5*1000*$B$8</f>
        <v>23958</v>
      </c>
      <c r="M5" s="101">
        <f>H5*1000*$B$9</f>
        <v>10388</v>
      </c>
      <c r="N5" s="102">
        <f>SUM(K5:M5)</f>
        <v>34346</v>
      </c>
      <c r="O5" s="116">
        <f>N5/(1+4%)^0</f>
        <v>34346</v>
      </c>
      <c r="P5" s="6" t="s">
        <v>167</v>
      </c>
    </row>
    <row r="6" spans="1:16" ht="15" thickBot="1" x14ac:dyDescent="0.35">
      <c r="A6" s="86" t="s">
        <v>125</v>
      </c>
      <c r="B6" s="99">
        <v>1.03</v>
      </c>
      <c r="C6" t="s">
        <v>123</v>
      </c>
      <c r="D6" t="s">
        <v>167</v>
      </c>
      <c r="E6" s="100" t="s">
        <v>126</v>
      </c>
      <c r="F6" s="97">
        <v>1.4</v>
      </c>
      <c r="G6" s="97">
        <v>0</v>
      </c>
      <c r="H6" s="97">
        <v>1.4</v>
      </c>
      <c r="I6" s="95"/>
      <c r="J6" s="100" t="s">
        <v>126</v>
      </c>
      <c r="K6" s="101">
        <f t="shared" ref="K6:L8" si="0">F6*1000*$B$8</f>
        <v>15246</v>
      </c>
      <c r="L6" s="101">
        <f t="shared" si="0"/>
        <v>0</v>
      </c>
      <c r="M6" s="101">
        <f t="shared" ref="M6:M8" si="1">H6*1000*$B$9</f>
        <v>10388</v>
      </c>
      <c r="N6" s="102">
        <f t="shared" ref="N6:N9" si="2">SUM(K6:M6)</f>
        <v>25634</v>
      </c>
      <c r="O6" s="116">
        <f t="shared" ref="O6:O9" si="3">N6/(1+4%)^0</f>
        <v>25634</v>
      </c>
      <c r="P6" s="6" t="s">
        <v>167</v>
      </c>
    </row>
    <row r="7" spans="1:16" ht="15" thickBot="1" x14ac:dyDescent="0.35">
      <c r="A7" s="86" t="s">
        <v>127</v>
      </c>
      <c r="B7" s="99">
        <v>3.47</v>
      </c>
      <c r="C7" t="s">
        <v>123</v>
      </c>
      <c r="D7" t="s">
        <v>167</v>
      </c>
      <c r="E7" s="100" t="s">
        <v>128</v>
      </c>
      <c r="F7" s="97">
        <v>1.4</v>
      </c>
      <c r="G7" s="97">
        <v>2.2000000000000002</v>
      </c>
      <c r="H7" s="97">
        <v>0</v>
      </c>
      <c r="I7" s="95"/>
      <c r="J7" s="100" t="s">
        <v>128</v>
      </c>
      <c r="K7" s="101">
        <f t="shared" si="0"/>
        <v>15246</v>
      </c>
      <c r="L7" s="101">
        <f t="shared" si="0"/>
        <v>23958</v>
      </c>
      <c r="M7" s="101">
        <f t="shared" si="1"/>
        <v>0</v>
      </c>
      <c r="N7" s="102">
        <f t="shared" si="2"/>
        <v>39204</v>
      </c>
      <c r="O7" s="116">
        <f t="shared" si="3"/>
        <v>39204</v>
      </c>
      <c r="P7" s="6" t="s">
        <v>167</v>
      </c>
    </row>
    <row r="8" spans="1:16" ht="15" thickBot="1" x14ac:dyDescent="0.35">
      <c r="A8" s="132" t="s">
        <v>129</v>
      </c>
      <c r="B8" s="133">
        <f>SUM(B5:B7)</f>
        <v>10.89</v>
      </c>
      <c r="C8" t="s">
        <v>123</v>
      </c>
      <c r="D8" t="s">
        <v>167</v>
      </c>
      <c r="E8" s="100" t="s">
        <v>130</v>
      </c>
      <c r="F8" s="97">
        <v>1.4</v>
      </c>
      <c r="G8" s="97">
        <v>0</v>
      </c>
      <c r="H8" s="97">
        <v>0</v>
      </c>
      <c r="I8" s="95"/>
      <c r="J8" s="100" t="s">
        <v>130</v>
      </c>
      <c r="K8" s="101">
        <f t="shared" si="0"/>
        <v>15246</v>
      </c>
      <c r="L8" s="101">
        <f t="shared" si="0"/>
        <v>0</v>
      </c>
      <c r="M8" s="101">
        <f t="shared" si="1"/>
        <v>0</v>
      </c>
      <c r="N8" s="102">
        <f t="shared" si="2"/>
        <v>15246</v>
      </c>
      <c r="O8" s="116">
        <f t="shared" si="3"/>
        <v>15246</v>
      </c>
      <c r="P8" s="6" t="s">
        <v>167</v>
      </c>
    </row>
    <row r="9" spans="1:16" ht="15" thickBot="1" x14ac:dyDescent="0.35">
      <c r="A9" s="103" t="s">
        <v>131</v>
      </c>
      <c r="B9" s="133">
        <f>SUM(B5:B6)</f>
        <v>7.42</v>
      </c>
      <c r="C9" t="s">
        <v>123</v>
      </c>
      <c r="D9" t="s">
        <v>167</v>
      </c>
      <c r="E9" s="104"/>
      <c r="F9" s="105"/>
      <c r="G9" s="105"/>
      <c r="H9" s="105"/>
      <c r="I9" s="95"/>
      <c r="J9" s="100" t="s">
        <v>109</v>
      </c>
      <c r="K9" s="102">
        <f>SUM(K5:K8)</f>
        <v>45738</v>
      </c>
      <c r="L9" s="102">
        <f t="shared" ref="L9:M9" si="4">SUM(L5:L8)</f>
        <v>47916</v>
      </c>
      <c r="M9" s="102">
        <f t="shared" si="4"/>
        <v>20776</v>
      </c>
      <c r="N9" s="102">
        <f t="shared" si="2"/>
        <v>114430</v>
      </c>
      <c r="O9" s="115">
        <f t="shared" si="3"/>
        <v>114430</v>
      </c>
      <c r="P9" s="6" t="s">
        <v>167</v>
      </c>
    </row>
    <row r="10" spans="1:16" x14ac:dyDescent="0.3">
      <c r="A10" s="106" t="s">
        <v>162</v>
      </c>
      <c r="F10" s="107"/>
      <c r="G10" s="107"/>
      <c r="H10" s="107"/>
    </row>
    <row r="11" spans="1:16" x14ac:dyDescent="0.3">
      <c r="A11" s="106"/>
      <c r="F11" s="107"/>
      <c r="G11" s="107"/>
      <c r="H11" s="107"/>
    </row>
    <row r="12" spans="1:16" ht="15" thickBot="1" x14ac:dyDescent="0.35">
      <c r="A12" s="106"/>
      <c r="F12" s="107"/>
      <c r="G12" s="107"/>
      <c r="H12" s="107"/>
    </row>
    <row r="13" spans="1:16" ht="15" thickBot="1" x14ac:dyDescent="0.35">
      <c r="E13" s="169" t="s">
        <v>132</v>
      </c>
      <c r="F13" s="170"/>
      <c r="G13" s="170"/>
      <c r="H13" s="173"/>
      <c r="I13" s="95"/>
      <c r="J13" s="169" t="s">
        <v>133</v>
      </c>
      <c r="K13" s="170"/>
      <c r="L13" s="170"/>
      <c r="M13" s="170"/>
      <c r="N13" s="170"/>
      <c r="O13" s="173"/>
    </row>
    <row r="14" spans="1:16" ht="15" thickBot="1" x14ac:dyDescent="0.35">
      <c r="E14" s="100"/>
      <c r="F14" s="98" t="s">
        <v>118</v>
      </c>
      <c r="G14" s="98" t="s">
        <v>119</v>
      </c>
      <c r="H14" s="98" t="s">
        <v>120</v>
      </c>
      <c r="I14" s="95"/>
      <c r="J14" s="100"/>
      <c r="K14" s="98" t="s">
        <v>118</v>
      </c>
      <c r="L14" s="98" t="s">
        <v>119</v>
      </c>
      <c r="M14" s="98" t="s">
        <v>120</v>
      </c>
      <c r="N14" s="98" t="s">
        <v>109</v>
      </c>
      <c r="O14" s="114" t="s">
        <v>121</v>
      </c>
    </row>
    <row r="15" spans="1:16" ht="15" thickBot="1" x14ac:dyDescent="0.35">
      <c r="E15" s="100" t="s">
        <v>124</v>
      </c>
      <c r="F15" s="97">
        <v>0</v>
      </c>
      <c r="G15" s="97">
        <v>4.4000000000000004</v>
      </c>
      <c r="H15" s="97">
        <v>2.8</v>
      </c>
      <c r="I15" s="95"/>
      <c r="J15" s="100" t="s">
        <v>124</v>
      </c>
      <c r="K15" s="101">
        <f>F15*1000*$B$8*1.02</f>
        <v>0</v>
      </c>
      <c r="L15" s="101">
        <f>G15*1000*$B$8*1.02</f>
        <v>48874.32</v>
      </c>
      <c r="M15" s="101">
        <f>H15*1000*$B$9*1.02</f>
        <v>21191.52</v>
      </c>
      <c r="N15" s="102">
        <f>SUM(K15:M15)</f>
        <v>70065.84</v>
      </c>
      <c r="O15" s="116">
        <f>N15/(1+4%)^1</f>
        <v>67371</v>
      </c>
      <c r="P15" s="6" t="s">
        <v>167</v>
      </c>
    </row>
    <row r="16" spans="1:16" ht="15" thickBot="1" x14ac:dyDescent="0.35">
      <c r="E16" s="100" t="s">
        <v>126</v>
      </c>
      <c r="F16" s="97">
        <v>2.8</v>
      </c>
      <c r="G16" s="97">
        <v>0</v>
      </c>
      <c r="H16" s="97">
        <v>2.8</v>
      </c>
      <c r="I16" s="95"/>
      <c r="J16" s="100" t="s">
        <v>126</v>
      </c>
      <c r="K16" s="101">
        <f t="shared" ref="K16:K18" si="5">F16*1000*$B$8*1.02</f>
        <v>31101.84</v>
      </c>
      <c r="L16" s="101">
        <f t="shared" ref="L16:L18" si="6">G16*1000*$B$8*1.02</f>
        <v>0</v>
      </c>
      <c r="M16" s="101">
        <f t="shared" ref="M16:M18" si="7">H16*1000*$B$9*1.02</f>
        <v>21191.52</v>
      </c>
      <c r="N16" s="102">
        <f t="shared" ref="N16:N18" si="8">SUM(K16:M16)</f>
        <v>52293.36</v>
      </c>
      <c r="O16" s="116">
        <f t="shared" ref="O16:O19" si="9">N16/(1+4%)^1</f>
        <v>50282.076923076922</v>
      </c>
      <c r="P16" s="6" t="s">
        <v>167</v>
      </c>
    </row>
    <row r="17" spans="5:17" ht="15" thickBot="1" x14ac:dyDescent="0.35">
      <c r="E17" s="100" t="s">
        <v>128</v>
      </c>
      <c r="F17" s="97">
        <v>2.2999999999999998</v>
      </c>
      <c r="G17" s="97">
        <v>3.9</v>
      </c>
      <c r="H17" s="97">
        <v>0</v>
      </c>
      <c r="I17" s="95"/>
      <c r="J17" s="100" t="s">
        <v>128</v>
      </c>
      <c r="K17" s="101">
        <f t="shared" si="5"/>
        <v>25547.94</v>
      </c>
      <c r="L17" s="101">
        <f t="shared" si="6"/>
        <v>43320.42</v>
      </c>
      <c r="M17" s="101">
        <f t="shared" si="7"/>
        <v>0</v>
      </c>
      <c r="N17" s="102">
        <f t="shared" si="8"/>
        <v>68868.36</v>
      </c>
      <c r="O17" s="116">
        <f t="shared" si="9"/>
        <v>66219.576923076922</v>
      </c>
      <c r="P17" s="6" t="s">
        <v>167</v>
      </c>
    </row>
    <row r="18" spans="5:17" ht="15" thickBot="1" x14ac:dyDescent="0.35">
      <c r="E18" s="100" t="s">
        <v>130</v>
      </c>
      <c r="F18" s="97">
        <v>1.9</v>
      </c>
      <c r="G18" s="97">
        <v>0</v>
      </c>
      <c r="H18" s="97">
        <v>0</v>
      </c>
      <c r="I18" s="95"/>
      <c r="J18" s="100" t="s">
        <v>130</v>
      </c>
      <c r="K18" s="101">
        <f t="shared" si="5"/>
        <v>21104.82</v>
      </c>
      <c r="L18" s="101">
        <f t="shared" si="6"/>
        <v>0</v>
      </c>
      <c r="M18" s="101">
        <f t="shared" si="7"/>
        <v>0</v>
      </c>
      <c r="N18" s="102">
        <f t="shared" si="8"/>
        <v>21104.82</v>
      </c>
      <c r="O18" s="116">
        <f t="shared" si="9"/>
        <v>20293.096153846152</v>
      </c>
      <c r="P18" s="6" t="s">
        <v>167</v>
      </c>
    </row>
    <row r="19" spans="5:17" ht="15" thickBot="1" x14ac:dyDescent="0.35">
      <c r="E19" s="104"/>
      <c r="F19" s="105"/>
      <c r="G19" s="105"/>
      <c r="H19" s="105"/>
      <c r="I19" s="95"/>
      <c r="J19" s="100" t="s">
        <v>109</v>
      </c>
      <c r="K19" s="102">
        <f>SUM(K15:K18)</f>
        <v>77754.600000000006</v>
      </c>
      <c r="L19" s="102">
        <f t="shared" ref="L19:M19" si="10">SUM(L15:L18)</f>
        <v>92194.739999999991</v>
      </c>
      <c r="M19" s="102">
        <f t="shared" si="10"/>
        <v>42383.040000000001</v>
      </c>
      <c r="N19" s="102">
        <f t="shared" ref="N19" si="11">SUM(K19:M19)</f>
        <v>212332.38</v>
      </c>
      <c r="O19" s="115">
        <f t="shared" si="9"/>
        <v>204165.75</v>
      </c>
      <c r="P19" s="6" t="s">
        <v>167</v>
      </c>
    </row>
    <row r="20" spans="5:17" x14ac:dyDescent="0.3">
      <c r="F20" s="107"/>
      <c r="G20" s="107"/>
      <c r="H20" s="107"/>
      <c r="I20" s="95"/>
      <c r="N20" s="108"/>
    </row>
    <row r="21" spans="5:17" ht="15" thickBot="1" x14ac:dyDescent="0.35">
      <c r="F21" s="107"/>
      <c r="G21" s="107"/>
      <c r="H21" s="107"/>
    </row>
    <row r="22" spans="5:17" ht="28.95" customHeight="1" thickBot="1" x14ac:dyDescent="0.35">
      <c r="E22" s="166" t="s">
        <v>134</v>
      </c>
      <c r="F22" s="167"/>
      <c r="G22" s="167"/>
      <c r="H22" s="168"/>
      <c r="I22" s="95"/>
      <c r="J22" s="169" t="s">
        <v>135</v>
      </c>
      <c r="K22" s="170"/>
      <c r="L22" s="170"/>
      <c r="M22" s="170"/>
      <c r="N22" s="170"/>
      <c r="O22" s="170"/>
      <c r="P22" s="143" t="s">
        <v>113</v>
      </c>
    </row>
    <row r="23" spans="5:17" ht="14.4" customHeight="1" thickBot="1" x14ac:dyDescent="0.35">
      <c r="E23" s="100"/>
      <c r="F23" s="98" t="s">
        <v>118</v>
      </c>
      <c r="G23" s="98" t="s">
        <v>119</v>
      </c>
      <c r="H23" s="98" t="s">
        <v>120</v>
      </c>
      <c r="I23" s="95"/>
      <c r="J23" s="100"/>
      <c r="K23" s="98" t="s">
        <v>118</v>
      </c>
      <c r="L23" s="98" t="s">
        <v>119</v>
      </c>
      <c r="M23" s="98" t="s">
        <v>120</v>
      </c>
      <c r="N23" s="98" t="s">
        <v>109</v>
      </c>
      <c r="O23" s="134" t="s">
        <v>121</v>
      </c>
      <c r="P23" s="144"/>
    </row>
    <row r="24" spans="5:17" ht="15" thickBot="1" x14ac:dyDescent="0.35">
      <c r="E24" s="100" t="s">
        <v>124</v>
      </c>
      <c r="F24" s="97">
        <v>0</v>
      </c>
      <c r="G24" s="97">
        <v>7.3</v>
      </c>
      <c r="H24" s="97">
        <v>2.8</v>
      </c>
      <c r="I24" s="95"/>
      <c r="J24" s="100" t="s">
        <v>124</v>
      </c>
      <c r="K24" s="101">
        <f>F24*1000*$B$8*1.02^2</f>
        <v>0</v>
      </c>
      <c r="L24" s="101">
        <f t="shared" ref="L24:M24" si="12">G24*1000*$B$8*1.02^2</f>
        <v>82708.678799999994</v>
      </c>
      <c r="M24" s="101">
        <f t="shared" si="12"/>
        <v>31723.876799999998</v>
      </c>
      <c r="N24" s="102">
        <f>SUM(K24:M24)</f>
        <v>114432.55559999999</v>
      </c>
      <c r="O24" s="135">
        <f>N24/(1+4%)^2</f>
        <v>105799.33025147927</v>
      </c>
      <c r="P24" s="145">
        <f>O24*0.5</f>
        <v>52899.665125739637</v>
      </c>
      <c r="Q24" s="6" t="s">
        <v>167</v>
      </c>
    </row>
    <row r="25" spans="5:17" ht="15" thickBot="1" x14ac:dyDescent="0.35">
      <c r="E25" s="100" t="s">
        <v>126</v>
      </c>
      <c r="F25" s="97">
        <v>2.8</v>
      </c>
      <c r="G25" s="97">
        <v>0</v>
      </c>
      <c r="H25" s="97">
        <v>2.8</v>
      </c>
      <c r="I25" s="95"/>
      <c r="J25" s="100" t="s">
        <v>126</v>
      </c>
      <c r="K25" s="101">
        <f t="shared" ref="K25:K27" si="13">F25*1000*$B$8*1.02^2</f>
        <v>31723.876799999998</v>
      </c>
      <c r="L25" s="101">
        <f t="shared" ref="L25:L27" si="14">G25*1000*$B$8*1.02^2</f>
        <v>0</v>
      </c>
      <c r="M25" s="101">
        <f t="shared" ref="M25:M27" si="15">H25*1000*$B$8*1.02^2</f>
        <v>31723.876799999998</v>
      </c>
      <c r="N25" s="102">
        <f t="shared" ref="N25:N28" si="16">SUM(K25:M25)</f>
        <v>63447.753599999996</v>
      </c>
      <c r="O25" s="135">
        <f t="shared" ref="O25:O28" si="17">N25/(1+4%)^2</f>
        <v>58661.014792899397</v>
      </c>
      <c r="P25" s="145">
        <f t="shared" ref="P25:P27" si="18">O25*0.5</f>
        <v>29330.507396449699</v>
      </c>
      <c r="Q25" s="6" t="s">
        <v>167</v>
      </c>
    </row>
    <row r="26" spans="5:17" ht="15" thickBot="1" x14ac:dyDescent="0.35">
      <c r="E26" s="100" t="s">
        <v>128</v>
      </c>
      <c r="F26" s="97">
        <v>2.2999999999999998</v>
      </c>
      <c r="G26" s="97">
        <v>4</v>
      </c>
      <c r="H26" s="97">
        <v>0</v>
      </c>
      <c r="I26" s="95"/>
      <c r="J26" s="100" t="s">
        <v>128</v>
      </c>
      <c r="K26" s="101">
        <f t="shared" si="13"/>
        <v>26058.898799999999</v>
      </c>
      <c r="L26" s="101">
        <f t="shared" si="14"/>
        <v>45319.824000000001</v>
      </c>
      <c r="M26" s="101">
        <f t="shared" si="15"/>
        <v>0</v>
      </c>
      <c r="N26" s="102">
        <f t="shared" si="16"/>
        <v>71378.722800000003</v>
      </c>
      <c r="O26" s="135">
        <f t="shared" si="17"/>
        <v>65993.641642011833</v>
      </c>
      <c r="P26" s="146">
        <f t="shared" si="18"/>
        <v>32996.820821005917</v>
      </c>
      <c r="Q26" s="6" t="s">
        <v>167</v>
      </c>
    </row>
    <row r="27" spans="5:17" ht="15" thickBot="1" x14ac:dyDescent="0.35">
      <c r="E27" s="100" t="s">
        <v>130</v>
      </c>
      <c r="F27" s="97">
        <v>2</v>
      </c>
      <c r="G27" s="97">
        <v>0</v>
      </c>
      <c r="H27" s="97">
        <v>0</v>
      </c>
      <c r="J27" s="100" t="s">
        <v>130</v>
      </c>
      <c r="K27" s="101">
        <f t="shared" si="13"/>
        <v>22659.912</v>
      </c>
      <c r="L27" s="101">
        <f t="shared" si="14"/>
        <v>0</v>
      </c>
      <c r="M27" s="101">
        <f t="shared" si="15"/>
        <v>0</v>
      </c>
      <c r="N27" s="102">
        <f t="shared" si="16"/>
        <v>22659.912</v>
      </c>
      <c r="O27" s="135">
        <f t="shared" si="17"/>
        <v>20950.362426035503</v>
      </c>
      <c r="P27" s="145">
        <f t="shared" si="18"/>
        <v>10475.181213017751</v>
      </c>
      <c r="Q27" s="6" t="s">
        <v>167</v>
      </c>
    </row>
    <row r="28" spans="5:17" ht="15" thickBot="1" x14ac:dyDescent="0.35">
      <c r="F28" s="107"/>
      <c r="G28" s="107"/>
      <c r="H28" s="107"/>
      <c r="J28" s="100" t="s">
        <v>109</v>
      </c>
      <c r="K28" s="102">
        <f>SUM(K24:K27)</f>
        <v>80442.68759999999</v>
      </c>
      <c r="L28" s="102">
        <f t="shared" ref="L28:M28" si="19">SUM(L24:L27)</f>
        <v>128028.50279999999</v>
      </c>
      <c r="M28" s="102">
        <f t="shared" si="19"/>
        <v>63447.753599999996</v>
      </c>
      <c r="N28" s="102">
        <f t="shared" si="16"/>
        <v>271918.94399999996</v>
      </c>
      <c r="O28" s="136">
        <f t="shared" si="17"/>
        <v>251404.34911242596</v>
      </c>
      <c r="P28" s="151">
        <f>SUM(P24:Q27)</f>
        <v>125702.17455621299</v>
      </c>
      <c r="Q28" s="6" t="s">
        <v>167</v>
      </c>
    </row>
    <row r="29" spans="5:17" ht="15" thickBot="1" x14ac:dyDescent="0.35">
      <c r="F29" s="107"/>
      <c r="G29" s="107"/>
      <c r="H29" s="107"/>
      <c r="K29" s="109"/>
      <c r="L29" s="109"/>
      <c r="Q29" s="6"/>
    </row>
    <row r="30" spans="5:17" ht="15" thickBot="1" x14ac:dyDescent="0.35">
      <c r="F30" s="107"/>
      <c r="G30" s="107"/>
      <c r="H30" s="107"/>
      <c r="L30" s="137"/>
      <c r="M30" s="138"/>
      <c r="N30" s="139" t="s">
        <v>136</v>
      </c>
      <c r="O30" s="140">
        <f>O28+O19+O9</f>
        <v>570000.09911242593</v>
      </c>
      <c r="P30" s="152">
        <f>P28+O19+O9</f>
        <v>444297.92455621297</v>
      </c>
      <c r="Q30" s="6" t="s">
        <v>167</v>
      </c>
    </row>
    <row r="31" spans="5:17" x14ac:dyDescent="0.3">
      <c r="F31" s="107"/>
      <c r="G31" s="107"/>
      <c r="H31" s="107"/>
    </row>
    <row r="32" spans="5:17" x14ac:dyDescent="0.3">
      <c r="F32" s="107"/>
      <c r="G32" s="107"/>
      <c r="H32" s="107"/>
    </row>
    <row r="33" spans="1:9" x14ac:dyDescent="0.3">
      <c r="A33" s="106"/>
      <c r="F33" s="107"/>
      <c r="G33" s="107"/>
      <c r="H33" s="107"/>
    </row>
    <row r="34" spans="1:9" x14ac:dyDescent="0.3">
      <c r="A34" s="106"/>
      <c r="F34" s="107"/>
      <c r="G34" s="107"/>
      <c r="H34" s="107"/>
    </row>
    <row r="35" spans="1:9" x14ac:dyDescent="0.3">
      <c r="A35" s="106"/>
      <c r="F35" s="107"/>
      <c r="G35" s="107"/>
      <c r="H35" s="107"/>
    </row>
    <row r="36" spans="1:9" x14ac:dyDescent="0.3">
      <c r="A36" s="106"/>
      <c r="F36" s="107"/>
      <c r="G36" s="107"/>
      <c r="H36" s="107"/>
    </row>
    <row r="37" spans="1:9" x14ac:dyDescent="0.3">
      <c r="F37" s="107"/>
      <c r="G37" s="107"/>
      <c r="H37" s="107"/>
    </row>
    <row r="38" spans="1:9" x14ac:dyDescent="0.3">
      <c r="F38" s="107"/>
      <c r="G38" s="107"/>
      <c r="H38" s="107"/>
    </row>
    <row r="39" spans="1:9" x14ac:dyDescent="0.3">
      <c r="F39" s="107"/>
      <c r="G39" s="107"/>
      <c r="H39" s="107"/>
    </row>
    <row r="40" spans="1:9" x14ac:dyDescent="0.3">
      <c r="F40" s="107"/>
      <c r="G40" s="107"/>
      <c r="H40" s="107"/>
    </row>
    <row r="41" spans="1:9" x14ac:dyDescent="0.3">
      <c r="F41" s="107"/>
      <c r="G41" s="107"/>
      <c r="H41" s="107"/>
      <c r="I41" s="109"/>
    </row>
    <row r="42" spans="1:9" x14ac:dyDescent="0.3">
      <c r="F42" s="107"/>
      <c r="G42" s="107"/>
      <c r="H42" s="107"/>
      <c r="I42" s="109"/>
    </row>
    <row r="43" spans="1:9" x14ac:dyDescent="0.3">
      <c r="F43" s="107"/>
      <c r="G43" s="107"/>
      <c r="H43" s="107"/>
      <c r="I43" s="109"/>
    </row>
    <row r="44" spans="1:9" x14ac:dyDescent="0.3">
      <c r="F44" s="107"/>
      <c r="G44" s="107"/>
      <c r="H44" s="107"/>
    </row>
    <row r="45" spans="1:9" x14ac:dyDescent="0.3">
      <c r="F45" s="107"/>
      <c r="G45" s="107"/>
      <c r="H45" s="107"/>
    </row>
    <row r="46" spans="1:9" x14ac:dyDescent="0.3">
      <c r="F46" s="107"/>
      <c r="G46" s="107"/>
      <c r="H46" s="107"/>
    </row>
    <row r="47" spans="1:9" x14ac:dyDescent="0.3">
      <c r="F47" s="107"/>
      <c r="G47" s="107"/>
      <c r="H47" s="107"/>
    </row>
    <row r="48" spans="1:9" x14ac:dyDescent="0.3">
      <c r="F48" s="107"/>
      <c r="G48" s="107"/>
      <c r="H48" s="107"/>
    </row>
    <row r="49" spans="6:8" x14ac:dyDescent="0.3">
      <c r="F49" s="107"/>
      <c r="G49" s="107"/>
      <c r="H49" s="107"/>
    </row>
    <row r="50" spans="6:8" x14ac:dyDescent="0.3">
      <c r="F50" s="107"/>
      <c r="G50" s="107"/>
      <c r="H50" s="107"/>
    </row>
    <row r="51" spans="6:8" x14ac:dyDescent="0.3">
      <c r="F51" s="107"/>
      <c r="G51" s="107"/>
      <c r="H51" s="107"/>
    </row>
    <row r="52" spans="6:8" x14ac:dyDescent="0.3">
      <c r="F52" s="107"/>
      <c r="G52" s="107"/>
      <c r="H52" s="107"/>
    </row>
    <row r="53" spans="6:8" x14ac:dyDescent="0.3">
      <c r="F53" s="107"/>
      <c r="G53" s="107"/>
      <c r="H53" s="107"/>
    </row>
    <row r="54" spans="6:8" x14ac:dyDescent="0.3">
      <c r="F54" s="107"/>
      <c r="G54" s="107"/>
      <c r="H54" s="107"/>
    </row>
    <row r="55" spans="6:8" x14ac:dyDescent="0.3">
      <c r="F55" s="107"/>
      <c r="G55" s="107"/>
      <c r="H55" s="107"/>
    </row>
    <row r="56" spans="6:8" x14ac:dyDescent="0.3">
      <c r="F56" s="107"/>
      <c r="G56" s="107"/>
      <c r="H56" s="107"/>
    </row>
    <row r="57" spans="6:8" x14ac:dyDescent="0.3">
      <c r="F57" s="107"/>
      <c r="G57" s="107"/>
      <c r="H57" s="107"/>
    </row>
    <row r="58" spans="6:8" x14ac:dyDescent="0.3">
      <c r="F58" s="107"/>
      <c r="G58" s="107"/>
      <c r="H58" s="107"/>
    </row>
    <row r="59" spans="6:8" x14ac:dyDescent="0.3">
      <c r="F59" s="107"/>
      <c r="G59" s="107"/>
      <c r="H59" s="107"/>
    </row>
    <row r="60" spans="6:8" x14ac:dyDescent="0.3">
      <c r="F60" s="107"/>
      <c r="G60" s="107"/>
      <c r="H60" s="107"/>
    </row>
    <row r="61" spans="6:8" x14ac:dyDescent="0.3">
      <c r="F61" s="107"/>
      <c r="G61" s="107"/>
      <c r="H61" s="107"/>
    </row>
    <row r="62" spans="6:8" x14ac:dyDescent="0.3">
      <c r="F62" s="107"/>
      <c r="G62" s="107"/>
      <c r="H62" s="107"/>
    </row>
    <row r="63" spans="6:8" x14ac:dyDescent="0.3">
      <c r="F63" s="107"/>
      <c r="G63" s="107"/>
      <c r="H63" s="107"/>
    </row>
    <row r="64" spans="6:8" x14ac:dyDescent="0.3">
      <c r="F64" s="107"/>
      <c r="G64" s="107"/>
      <c r="H64" s="107"/>
    </row>
    <row r="65" spans="6:8" x14ac:dyDescent="0.3">
      <c r="F65" s="107"/>
      <c r="G65" s="107"/>
      <c r="H65" s="107"/>
    </row>
  </sheetData>
  <mergeCells count="7">
    <mergeCell ref="E22:H22"/>
    <mergeCell ref="J22:O22"/>
    <mergeCell ref="A3:A4"/>
    <mergeCell ref="E3:H3"/>
    <mergeCell ref="J3:O3"/>
    <mergeCell ref="E13:H13"/>
    <mergeCell ref="J13:O13"/>
  </mergeCells>
  <pageMargins left="0.7" right="0.7" top="0.75" bottom="0.75" header="0.3" footer="0.3"/>
  <pageSetup scale="38" orientation="portrait" r:id="rId1"/>
  <headerFooter>
    <oddHeader>&amp;R2025 NWS Application
GrandBridge Energy Inc. 
EB-2025-0265
Filed: 2025-12-01
Attachment 2
Updated February 17, 2026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D9124-F1DE-4DEE-8507-DA611ED9723A}">
  <sheetPr>
    <tabColor rgb="FF4C8C7E"/>
  </sheetPr>
  <dimension ref="A2:A31"/>
  <sheetViews>
    <sheetView topLeftCell="A11" workbookViewId="0">
      <selection activeCell="C23" sqref="C23"/>
    </sheetView>
  </sheetViews>
  <sheetFormatPr defaultColWidth="8.6640625" defaultRowHeight="14.4" x14ac:dyDescent="0.3"/>
  <cols>
    <col min="1" max="1" width="57" style="1" bestFit="1" customWidth="1"/>
    <col min="2" max="16384" width="8.6640625" style="1"/>
  </cols>
  <sheetData>
    <row r="2" spans="1:1" x14ac:dyDescent="0.3">
      <c r="A2" s="4" t="s">
        <v>137</v>
      </c>
    </row>
    <row r="3" spans="1:1" x14ac:dyDescent="0.3">
      <c r="A3" s="2" t="s">
        <v>138</v>
      </c>
    </row>
    <row r="4" spans="1:1" x14ac:dyDescent="0.3">
      <c r="A4" s="2" t="s">
        <v>33</v>
      </c>
    </row>
    <row r="5" spans="1:1" x14ac:dyDescent="0.3">
      <c r="A5" s="2" t="s">
        <v>139</v>
      </c>
    </row>
    <row r="6" spans="1:1" x14ac:dyDescent="0.3">
      <c r="A6" s="2" t="s">
        <v>140</v>
      </c>
    </row>
    <row r="7" spans="1:1" x14ac:dyDescent="0.3">
      <c r="A7" s="2" t="s">
        <v>141</v>
      </c>
    </row>
    <row r="8" spans="1:1" x14ac:dyDescent="0.3">
      <c r="A8" s="3" t="s">
        <v>142</v>
      </c>
    </row>
    <row r="10" spans="1:1" x14ac:dyDescent="0.3">
      <c r="A10" s="4" t="s">
        <v>143</v>
      </c>
    </row>
    <row r="11" spans="1:1" x14ac:dyDescent="0.3">
      <c r="A11" s="5" t="s">
        <v>41</v>
      </c>
    </row>
    <row r="12" spans="1:1" x14ac:dyDescent="0.3">
      <c r="A12" s="2" t="s">
        <v>144</v>
      </c>
    </row>
    <row r="13" spans="1:1" x14ac:dyDescent="0.3">
      <c r="A13" s="2" t="s">
        <v>145</v>
      </c>
    </row>
    <row r="14" spans="1:1" x14ac:dyDescent="0.3">
      <c r="A14" s="3" t="s">
        <v>146</v>
      </c>
    </row>
    <row r="16" spans="1:1" x14ac:dyDescent="0.3">
      <c r="A16" s="4" t="s">
        <v>147</v>
      </c>
    </row>
    <row r="17" spans="1:1" x14ac:dyDescent="0.3">
      <c r="A17" s="2" t="s">
        <v>148</v>
      </c>
    </row>
    <row r="18" spans="1:1" x14ac:dyDescent="0.3">
      <c r="A18" s="2" t="s">
        <v>149</v>
      </c>
    </row>
    <row r="19" spans="1:1" x14ac:dyDescent="0.3">
      <c r="A19" s="2" t="s">
        <v>150</v>
      </c>
    </row>
    <row r="20" spans="1:1" x14ac:dyDescent="0.3">
      <c r="A20" s="2" t="s">
        <v>151</v>
      </c>
    </row>
    <row r="21" spans="1:1" x14ac:dyDescent="0.3">
      <c r="A21" s="2" t="s">
        <v>33</v>
      </c>
    </row>
    <row r="22" spans="1:1" x14ac:dyDescent="0.3">
      <c r="A22" s="2" t="s">
        <v>139</v>
      </c>
    </row>
    <row r="23" spans="1:1" x14ac:dyDescent="0.3">
      <c r="A23" s="2" t="s">
        <v>142</v>
      </c>
    </row>
    <row r="24" spans="1:1" x14ac:dyDescent="0.3">
      <c r="A24" s="3" t="s">
        <v>152</v>
      </c>
    </row>
    <row r="26" spans="1:1" x14ac:dyDescent="0.3">
      <c r="A26" s="4" t="s">
        <v>153</v>
      </c>
    </row>
    <row r="27" spans="1:1" x14ac:dyDescent="0.3">
      <c r="A27" s="5" t="s">
        <v>38</v>
      </c>
    </row>
    <row r="28" spans="1:1" x14ac:dyDescent="0.3">
      <c r="A28" s="2" t="s">
        <v>41</v>
      </c>
    </row>
    <row r="29" spans="1:1" x14ac:dyDescent="0.3">
      <c r="A29" s="2" t="s">
        <v>154</v>
      </c>
    </row>
    <row r="30" spans="1:1" x14ac:dyDescent="0.3">
      <c r="A30" s="2" t="s">
        <v>155</v>
      </c>
    </row>
    <row r="31" spans="1:1" x14ac:dyDescent="0.3">
      <c r="A31" s="3" t="s">
        <v>156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ecd054-57b2-4cdb-b98d-05e161bed7b7">
      <Terms xmlns="http://schemas.microsoft.com/office/infopath/2007/PartnerControls"/>
    </lcf76f155ced4ddcb4097134ff3c332f>
    <TaxCatchAll xmlns="98c008fb-6a5a-46e4-92c1-cb22293176e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0F6D32BE4AF14390342A8E5B81BAA3" ma:contentTypeVersion="10" ma:contentTypeDescription="Create a new document." ma:contentTypeScope="" ma:versionID="37d67655b593a86c0c4709f3b0c563f2">
  <xsd:schema xmlns:xsd="http://www.w3.org/2001/XMLSchema" xmlns:xs="http://www.w3.org/2001/XMLSchema" xmlns:p="http://schemas.microsoft.com/office/2006/metadata/properties" xmlns:ns2="23ecd054-57b2-4cdb-b98d-05e161bed7b7" xmlns:ns3="98c008fb-6a5a-46e4-92c1-cb22293176e5" targetNamespace="http://schemas.microsoft.com/office/2006/metadata/properties" ma:root="true" ma:fieldsID="3fcb468c522c27b1d82ea2f3dcce4e81" ns2:_="" ns3:_="">
    <xsd:import namespace="23ecd054-57b2-4cdb-b98d-05e161bed7b7"/>
    <xsd:import namespace="98c008fb-6a5a-46e4-92c1-cb22293176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ecd054-57b2-4cdb-b98d-05e161bed7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5b30678-c39d-4978-b88d-bf256d84e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008fb-6a5a-46e4-92c1-cb22293176e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b1ca453-554f-4eed-803f-ff9c109843c5}" ma:internalName="TaxCatchAll" ma:showField="CatchAllData" ma:web="98c008fb-6a5a-46e4-92c1-cb22293176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FC43E3-EED3-4F8B-8888-B97C097AAB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26A9AB-301D-40FE-9521-EA259E63BE08}">
  <ds:schemaRefs>
    <ds:schemaRef ds:uri="98c008fb-6a5a-46e4-92c1-cb22293176e5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23ecd054-57b2-4cdb-b98d-05e161bed7b7"/>
  </ds:schemaRefs>
</ds:datastoreItem>
</file>

<file path=customXml/itemProps3.xml><?xml version="1.0" encoding="utf-8"?>
<ds:datastoreItem xmlns:ds="http://schemas.openxmlformats.org/officeDocument/2006/customXml" ds:itemID="{4E80231A-B907-429D-9324-F5307A58B9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ecd054-57b2-4cdb-b98d-05e161bed7b7"/>
    <ds:schemaRef ds:uri="98c008fb-6a5a-46e4-92c1-cb22293176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02 Annual Values</vt:lpstr>
      <vt:lpstr>Summary</vt:lpstr>
      <vt:lpstr>NWS</vt:lpstr>
      <vt:lpstr>Benefit 1 - Unplanned Outages</vt:lpstr>
      <vt:lpstr>Benefit 2 - Planned Outages</vt:lpstr>
      <vt:lpstr>Benefit 3 - Transmission Charge</vt:lpstr>
      <vt:lpstr>99 LookUps</vt:lpstr>
      <vt:lpstr>'Benefit 1 - Unplanned Outages'!Print_Area</vt:lpstr>
      <vt:lpstr>'Benefit 2 - Planned Outages'!Print_Area</vt:lpstr>
      <vt:lpstr>'Benefit 3 - Transmission Charge'!Print_Area</vt:lpstr>
      <vt:lpstr>NWS!Print_Area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Steele-Mosey</dc:creator>
  <cp:keywords/>
  <dc:description/>
  <cp:lastModifiedBy>Gaetana Girardi</cp:lastModifiedBy>
  <cp:revision/>
  <cp:lastPrinted>2026-02-16T20:55:43Z</cp:lastPrinted>
  <dcterms:created xsi:type="dcterms:W3CDTF">2015-06-05T18:17:20Z</dcterms:created>
  <dcterms:modified xsi:type="dcterms:W3CDTF">2026-02-17T02:55:18Z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0x010100DE0F6D32BE4AF14390342A8E5B81BAA3</vt:lpwstr>
  </property>
  <property fmtid="{D5CDD505-2E9C-101B-9397-08002B2CF9AE}" pid="3" name="MediaServiceImageTags">
    <vt:lpwstr/>
  </property>
</Properties>
</file>