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8"/>
  <workbookPr/>
  <mc:AlternateContent xmlns:mc="http://schemas.openxmlformats.org/markup-compatibility/2006">
    <mc:Choice Requires="x15">
      <x15ac:absPath xmlns:x15ac="http://schemas.microsoft.com/office/spreadsheetml/2010/11/ac" url="J:\04 - Regulatory Affairs\NWS Application Filing 2025\05 - Interrogatories\VECC IRs\Attachments\"/>
    </mc:Choice>
  </mc:AlternateContent>
  <xr:revisionPtr revIDLastSave="2" documentId="8_{E68C8EC9-2818-4B54-A3A2-59ADD638B89D}" xr6:coauthVersionLast="47" xr6:coauthVersionMax="47" xr10:uidLastSave="{2BB144D7-D82E-4BFF-ADBD-F18578CA1A1B}"/>
  <bookViews>
    <workbookView xWindow="28680" yWindow="-120" windowWidth="29040" windowHeight="15720" firstSheet="1" xr2:uid="{58129917-4A1E-4DF5-8E87-1B6C9F3A0E50}"/>
  </bookViews>
  <sheets>
    <sheet name="Capital" sheetId="1" r:id="rId1"/>
    <sheet name="OMA" sheetId="2" r:id="rId2"/>
    <sheet name="COS Analysis" sheetId="3" r:id="rId3"/>
  </sheets>
  <externalReferences>
    <externalReference r:id="rId4"/>
  </externalReferences>
  <definedNames>
    <definedName name="BridgeYear">'[1]LDC Info'!$E$26</definedName>
    <definedName name="EBNUMBER">'[1]LDC Info'!$E$16</definedName>
    <definedName name="TestYear">'[1]LDC Info'!$E$24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4" i="1" l="1" a="1"/>
  <c r="B54" i="1"/>
  <c r="B33" i="3"/>
  <c r="F29" i="3"/>
  <c r="E29" i="3"/>
  <c r="F28" i="3"/>
  <c r="E28" i="3"/>
  <c r="F27" i="3"/>
  <c r="E27" i="3"/>
  <c r="F26" i="3"/>
  <c r="E26" i="3"/>
  <c r="F25" i="3"/>
  <c r="E25" i="3"/>
  <c r="B20" i="1" l="1"/>
  <c r="B21" i="2"/>
  <c r="B13" i="2"/>
  <c r="B50" i="1" l="1"/>
  <c r="B52" i="1" s="1"/>
  <c r="B41" i="1"/>
  <c r="B43" i="1" s="1"/>
  <c r="B30" i="1"/>
  <c r="B32" i="1" s="1"/>
  <c r="B21" i="1"/>
  <c r="B13" i="1"/>
  <c r="B23" i="1" l="1"/>
  <c r="B56" i="1" s="1"/>
  <c r="B35"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<sst xmlns="http://schemas.openxmlformats.org/spreadsheetml/2006/main" count="96" uniqueCount="74">
  <si>
    <t>Appendix 2-AA</t>
  </si>
  <si>
    <t>Capital Projects Table</t>
  </si>
  <si>
    <t>Projects</t>
  </si>
  <si>
    <t>Reporting Basis</t>
  </si>
  <si>
    <t>MIFRS</t>
  </si>
  <si>
    <t>System Access</t>
  </si>
  <si>
    <t>Subdivisions and Servicing</t>
  </si>
  <si>
    <t>Relocations</t>
  </si>
  <si>
    <t>Metering and DER's</t>
  </si>
  <si>
    <t>Preston TS Breakers</t>
  </si>
  <si>
    <t>Major Customer Expansion Projects</t>
  </si>
  <si>
    <t>System Access Gross Expenditures</t>
  </si>
  <si>
    <t>System Access Capital Contributions</t>
  </si>
  <si>
    <t>Sub-Total</t>
  </si>
  <si>
    <t>System Renewal</t>
  </si>
  <si>
    <t>1-to-1 Equipment Replacement</t>
  </si>
  <si>
    <t>Metering Special Programs</t>
  </si>
  <si>
    <t xml:space="preserve">Overhead Line Rebuilds </t>
  </si>
  <si>
    <t xml:space="preserve">Underground Rebuilds </t>
  </si>
  <si>
    <t>System Renewal Gross Expenditures</t>
  </si>
  <si>
    <t>System Renewal Capital Contributions</t>
  </si>
  <si>
    <t>System Service</t>
  </si>
  <si>
    <t>Customer Improvement</t>
  </si>
  <si>
    <t>Distribution Grid Automation</t>
  </si>
  <si>
    <t>Capacity Upgrades</t>
  </si>
  <si>
    <t>Station Upgrade</t>
  </si>
  <si>
    <t>TS RAS</t>
  </si>
  <si>
    <t>New MTS #2</t>
  </si>
  <si>
    <t>System Service Gross Expenditures</t>
  </si>
  <si>
    <t>System Service Capital Contributions</t>
  </si>
  <si>
    <t>General Plant</t>
  </si>
  <si>
    <t>Land and Buildings</t>
  </si>
  <si>
    <t>Office Equipment and Furniture</t>
  </si>
  <si>
    <t xml:space="preserve">Information Technology </t>
  </si>
  <si>
    <t>Vehicles</t>
  </si>
  <si>
    <t xml:space="preserve">Tools and Equipment </t>
  </si>
  <si>
    <t>General Plant Gross Expenditures</t>
  </si>
  <si>
    <t>General Plant Capital Contributions</t>
  </si>
  <si>
    <t>Miscellaneous</t>
  </si>
  <si>
    <t>Total</t>
  </si>
  <si>
    <r>
      <t xml:space="preserve">Less Renewable Generation Facility Assets and Other Non-Rate-Regulated Utility Assets </t>
    </r>
    <r>
      <rPr>
        <b/>
        <i/>
        <sz val="10"/>
        <color rgb="FFFF0000"/>
        <rFont val="Arial"/>
        <family val="2"/>
      </rPr>
      <t>(input as negative)</t>
    </r>
  </si>
  <si>
    <t>Notes:</t>
  </si>
  <si>
    <t>1   Please provide a breakdown of the major components of each capital project undertaken in each year.  Please ensure that all projects below the materiality threshold are included in the miscellaneous line.  Add more projects as required.</t>
  </si>
  <si>
    <t>2   The applicant should group projects appropriately and avoid presentations that result in classification of significant components of the capital budget in the miscellaneous category.</t>
  </si>
  <si>
    <t>3   Utilities may add more rows as needed.</t>
  </si>
  <si>
    <t>OMA Projects Table</t>
  </si>
  <si>
    <t>OMA Budget</t>
  </si>
  <si>
    <t>NWS</t>
  </si>
  <si>
    <t xml:space="preserve">Labour </t>
  </si>
  <si>
    <t>Non-Labour</t>
  </si>
  <si>
    <t>OMA Budget Total</t>
  </si>
  <si>
    <t>OM&amp;A</t>
  </si>
  <si>
    <t>Depreciation</t>
  </si>
  <si>
    <t>Notes</t>
  </si>
  <si>
    <t>E+ Annual IRM Adjustment</t>
  </si>
  <si>
    <t>Year</t>
  </si>
  <si>
    <t>Increases</t>
  </si>
  <si>
    <t>Source</t>
  </si>
  <si>
    <t>COS</t>
  </si>
  <si>
    <t>EB-2018-0028</t>
  </si>
  <si>
    <t>Approved in COS</t>
  </si>
  <si>
    <t>EB-2019-0031</t>
  </si>
  <si>
    <t>EB-2020-0016</t>
  </si>
  <si>
    <t>EB-2021-0018</t>
  </si>
  <si>
    <t>EB-2022-0017</t>
  </si>
  <si>
    <t>EB-2023-0023</t>
  </si>
  <si>
    <t>EB-2024-0025</t>
  </si>
  <si>
    <t>EB-2025-0037</t>
  </si>
  <si>
    <t>TBD</t>
  </si>
  <si>
    <t>BPI Annual IRM Adjustment</t>
  </si>
  <si>
    <t>EB-2021-0009</t>
  </si>
  <si>
    <t>GBE Distribution Rates</t>
  </si>
  <si>
    <t>2026 Budget</t>
  </si>
  <si>
    <t>Capital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</si>
</sst>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8">
    <font>
      <sz val="11"/>
      <color theme="1"/>
      <name val="Aptos Narrow"/>
      <family val="2"/>
      <scheme val="minor"/>
    </font>
    <font>
      <sz val="11"/>
      <color theme="1"/>
      <name val="Aptos Narrow"/>
      <family val="2"/>
      <scheme val="minor"/>
    </font>
    <font>
      <b/>
      <sz val="10"/>
      <name val="Arial"/>
      <family val="2"/>
    </font>
    <font>
      <b/>
      <sz val="14"/>
      <name val="Arial"/>
      <family val="2"/>
    </font>
    <font>
      <sz val="10"/>
      <name val="Arial"/>
      <family val="2"/>
    </font>
    <font>
      <b/>
      <i/>
      <sz val="10"/>
      <color rgb="FFFF0000"/>
      <name val="Arial"/>
      <family val="2"/>
    </font>
    <font>
      <b/>
      <i/>
      <sz val="10"/>
      <name val="Arial"/>
      <family val="2"/>
    </font>
    <font>
      <b/>
      <sz val="11"/>
      <color theme="1"/>
      <name val="Aptos Narrow"/>
      <family val="2"/>
      <scheme val="minor"/>
    </font>
  </fonts>
  <fills count="5">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rgb="FFFFFF00"/>
        <bgColor indexed="64"/>
      </patternFill>
    </fill>
  </fills>
  <borders count="17">
    <border>
      <left/>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4">
    <xf numFmtId="0" fontId="0"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42">
    <xf numFmtId="0" fontId="0" fillId="0" borderId="0" xfId="0"/>
    <xf numFmtId="0" fontId="0" fillId="0" borderId="0" xfId="0" applyProtection="1">
      <protection locked="0"/>
    </xf>
    <xf numFmtId="0" fontId="0" fillId="0" borderId="0" xfId="0" applyAlignment="1" applyProtection="1">
      <alignment horizontal="left" wrapText="1"/>
      <protection locked="0"/>
    </xf>
    <xf numFmtId="0" fontId="2" fillId="0" borderId="1" xfId="0" applyFont="1" applyBorder="1" applyProtection="1">
      <protection locked="0"/>
    </xf>
    <xf numFmtId="0" fontId="2" fillId="0" borderId="2" xfId="0" applyFont="1" applyBorder="1" applyAlignment="1">
      <alignment horizontal="center" vertical="center" wrapText="1"/>
    </xf>
    <xf numFmtId="0" fontId="2" fillId="0" borderId="3" xfId="0" applyFont="1" applyBorder="1" applyProtection="1">
      <protection locked="0"/>
    </xf>
    <xf numFmtId="0" fontId="2" fillId="3" borderId="4" xfId="0" applyFont="1" applyFill="1" applyBorder="1" applyAlignment="1" applyProtection="1">
      <alignment horizontal="center"/>
      <protection locked="0"/>
    </xf>
    <xf numFmtId="0" fontId="2" fillId="2" borderId="5" xfId="0" applyFont="1" applyFill="1" applyBorder="1" applyProtection="1">
      <protection locked="0"/>
    </xf>
    <xf numFmtId="3" fontId="0" fillId="0" borderId="6" xfId="1" applyNumberFormat="1" applyFont="1" applyFill="1" applyBorder="1" applyProtection="1">
      <protection locked="0"/>
    </xf>
    <xf numFmtId="3" fontId="0" fillId="2" borderId="7" xfId="1" applyNumberFormat="1" applyFont="1" applyFill="1" applyBorder="1" applyProtection="1">
      <protection locked="0"/>
    </xf>
    <xf numFmtId="3" fontId="0" fillId="2" borderId="6" xfId="1" applyNumberFormat="1" applyFont="1" applyFill="1" applyBorder="1" applyProtection="1">
      <protection locked="0"/>
    </xf>
    <xf numFmtId="3" fontId="0" fillId="2" borderId="8" xfId="1" applyNumberFormat="1" applyFont="1" applyFill="1" applyBorder="1" applyProtection="1">
      <protection locked="0"/>
    </xf>
    <xf numFmtId="0" fontId="2" fillId="0" borderId="5" xfId="0" applyFont="1" applyBorder="1" applyProtection="1">
      <protection locked="0"/>
    </xf>
    <xf numFmtId="3" fontId="2" fillId="0" borderId="6" xfId="0" applyNumberFormat="1" applyFont="1" applyBorder="1"/>
    <xf numFmtId="0" fontId="2" fillId="2" borderId="5" xfId="0" applyFont="1" applyFill="1" applyBorder="1" applyAlignment="1" applyProtection="1">
      <alignment wrapText="1"/>
      <protection locked="0"/>
    </xf>
    <xf numFmtId="3" fontId="0" fillId="0" borderId="4" xfId="1" applyNumberFormat="1" applyFont="1" applyFill="1" applyBorder="1" applyProtection="1">
      <protection locked="0"/>
    </xf>
    <xf numFmtId="0" fontId="2" fillId="0" borderId="9" xfId="0" applyFont="1" applyBorder="1" applyProtection="1">
      <protection locked="0"/>
    </xf>
    <xf numFmtId="3" fontId="2" fillId="0" borderId="10" xfId="0" applyNumberFormat="1" applyFont="1" applyBorder="1"/>
    <xf numFmtId="0" fontId="2" fillId="0" borderId="6" xfId="0" applyFont="1" applyBorder="1" applyAlignment="1" applyProtection="1">
      <alignment vertical="top" wrapText="1"/>
      <protection locked="0"/>
    </xf>
    <xf numFmtId="0" fontId="2" fillId="0" borderId="10" xfId="0" applyFont="1" applyBorder="1" applyProtection="1">
      <protection locked="0"/>
    </xf>
    <xf numFmtId="0" fontId="6" fillId="0" borderId="0" xfId="0" applyFont="1" applyAlignment="1" applyProtection="1">
      <alignment horizontal="left" vertical="top"/>
      <protection locked="0"/>
    </xf>
    <xf numFmtId="0" fontId="2" fillId="4" borderId="5" xfId="0" applyFont="1" applyFill="1" applyBorder="1" applyProtection="1">
      <protection locked="0"/>
    </xf>
    <xf numFmtId="0" fontId="2" fillId="4" borderId="5" xfId="0" applyFont="1" applyFill="1" applyBorder="1" applyAlignment="1" applyProtection="1">
      <alignment wrapText="1"/>
      <protection locked="0"/>
    </xf>
    <xf numFmtId="0" fontId="7" fillId="0" borderId="0" xfId="0" applyFont="1" applyAlignment="1">
      <alignment vertical="top" wrapText="1"/>
    </xf>
    <xf numFmtId="0" fontId="7" fillId="0" borderId="0" xfId="0" applyFont="1" applyAlignment="1">
      <alignment horizontal="center" vertical="top" wrapText="1"/>
    </xf>
    <xf numFmtId="0" fontId="7" fillId="0" borderId="0" xfId="0" applyFont="1" applyAlignment="1">
      <alignment horizontal="left" vertical="top" wrapText="1"/>
    </xf>
    <xf numFmtId="0" fontId="0" fillId="0" borderId="0" xfId="0" applyAlignment="1">
      <alignment horizontal="left"/>
    </xf>
    <xf numFmtId="164" fontId="0" fillId="0" borderId="0" xfId="2" applyNumberFormat="1" applyFont="1"/>
    <xf numFmtId="10" fontId="0" fillId="0" borderId="0" xfId="3" applyNumberFormat="1" applyFont="1"/>
    <xf numFmtId="0" fontId="7" fillId="0" borderId="0" xfId="0" applyFont="1" applyAlignment="1">
      <alignment horizontal="left"/>
    </xf>
    <xf numFmtId="0" fontId="7" fillId="0" borderId="0" xfId="0" applyFont="1"/>
    <xf numFmtId="164" fontId="7" fillId="0" borderId="0" xfId="2" applyNumberFormat="1" applyFont="1"/>
    <xf numFmtId="164" fontId="0" fillId="0" borderId="0" xfId="0" applyNumberFormat="1"/>
    <xf numFmtId="164" fontId="7" fillId="0" borderId="0" xfId="0" applyNumberFormat="1" applyFont="1"/>
    <xf numFmtId="0" fontId="7" fillId="0" borderId="11" xfId="0" applyFont="1" applyBorder="1" applyAlignment="1">
      <alignment horizontal="left"/>
    </xf>
    <xf numFmtId="0" fontId="0" fillId="0" borderId="12" xfId="0" applyBorder="1"/>
    <xf numFmtId="0" fontId="0" fillId="0" borderId="13" xfId="0" applyBorder="1" applyAlignment="1">
      <alignment horizontal="left"/>
    </xf>
    <xf numFmtId="164" fontId="0" fillId="0" borderId="14" xfId="2" applyNumberFormat="1" applyFont="1" applyBorder="1"/>
    <xf numFmtId="0" fontId="0" fillId="0" borderId="15" xfId="0" applyBorder="1" applyAlignment="1">
      <alignment horizontal="left"/>
    </xf>
    <xf numFmtId="164" fontId="0" fillId="0" borderId="16" xfId="2" applyNumberFormat="1" applyFont="1" applyBorder="1"/>
    <xf numFmtId="0" fontId="3" fillId="0" borderId="0" xfId="0" applyFont="1" applyAlignment="1">
      <alignment horizontal="center" vertical="top"/>
    </xf>
    <xf numFmtId="0" fontId="4" fillId="0" borderId="0" xfId="0" applyFont="1" applyAlignment="1" applyProtection="1">
      <alignment horizontal="left" vertical="top" wrapText="1"/>
      <protection locked="0"/>
    </xf>
  </cellXfs>
  <cellStyles count="4">
    <cellStyle name="Comma" xfId="2" builtinId="3"/>
    <cellStyle name="Currency" xfId="1"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04%20-%20Regulatory%20Affairs/NWS%20Application%20Filing%202025/05%20-%20Interrogatories/2027_Filing_Requirements_Chapter2_Appendices_1.0.xlsm" TargetMode="External"/><Relationship Id="rId2" Type="http://schemas.openxmlformats.org/officeDocument/2006/relationships/externalLinkPath" Target="file:///J:\04%20-%20Regulatory%20Affairs\NWS%20Application%20Filing%202025\05%20-%20Interrogatories\2027_Filing_Requirements_Chapter2_Appendices_1.0.xlsm" TargetMode="External"/><Relationship Id="rId1" Type="http://schemas.openxmlformats.org/officeDocument/2006/relationships/externalLinkPath" Target="/04%20-%20Regulatory%20Affairs/NWS%20Application%20Filing%202025/05%20-%20Interrogatories/2027_Filing_Requirements_Chapter2_Appendices_1.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LDC Info"/>
      <sheetName val="Index"/>
      <sheetName val="App.2-A_Requested_Approvals"/>
      <sheetName val="App.2-AC_Customer Engagement"/>
      <sheetName val="App.2-AA_Capital Projects"/>
      <sheetName val="App.2-AB_Capital Expenditures"/>
      <sheetName val="Hidden_CAPEX"/>
      <sheetName val="App.2-B_Acctg Instructions"/>
      <sheetName val="App.2-BA_Fixed Asset Cont"/>
      <sheetName val="Appendix 2-BB Service Life  "/>
      <sheetName val="App.2-C_DepExp"/>
      <sheetName val="App.2-D_Overhead"/>
      <sheetName val="App.2-EA_Account 1575 (2015)"/>
      <sheetName val="App.2-EB_Account 1576 (2012)"/>
      <sheetName val="App.2-EC_Account 1576 (2013)"/>
      <sheetName val="Hidden_REG Invest."/>
      <sheetName val="Hidden_REG Improvement"/>
      <sheetName val="Hidden_REG Expansion"/>
      <sheetName val="App.2-FA Proposed REG Invest."/>
      <sheetName val="App.2-FB Calc of REG Improvemnt"/>
      <sheetName val="App.2-FC Calc of REG Expansion"/>
      <sheetName val="App.2-G SQI"/>
      <sheetName val="2.1.4_ServiceQuality old"/>
      <sheetName val="App.2-H_Other_Rev"/>
      <sheetName val="Hidden_Other Revenue"/>
      <sheetName val="lists"/>
      <sheetName val="2.1.7  All Accounts"/>
      <sheetName val="App.2-IA_Load_Forecast_Instrct"/>
      <sheetName val="App.2-IB_Load_Forecast_Analysis"/>
      <sheetName val="2.1.5.6"/>
      <sheetName val="2.1.4_ServiceQuality"/>
      <sheetName val="2.1.7 - System OM (2-AB)"/>
      <sheetName val="2.1.4 SAIDI SAIFI"/>
      <sheetName val="2018 Adjusted SAIDI and SAIFI"/>
      <sheetName val="2019 Adjusted SAIDI and SAIFI"/>
      <sheetName val="2020"/>
      <sheetName val="Several_Accounts"/>
      <sheetName val="2.1.2"/>
      <sheetName val="2.1.5.4"/>
      <sheetName val="FTE"/>
      <sheetName val="OM&amp;A_Expenses"/>
      <sheetName val="App.2-JA_OM&amp;A_Summary_Analys"/>
      <sheetName val="Hidden_OM&amp;A Summary"/>
      <sheetName val="App.2-JB_OM&amp;A_Cost _Drivers"/>
      <sheetName val="App.2-JC_OMA Programs"/>
      <sheetName val="App.2-JD_OM&amp;A USoA"/>
      <sheetName val="App.2-K_Employee Costs"/>
      <sheetName val="Hidden_Employee Costs"/>
      <sheetName val="App.2-L_OM&amp;A_per_Cust_FTE"/>
      <sheetName val="App.2-L_OM&amp;A_per_Cust_FTEE_exp"/>
      <sheetName val="App.2-M_Regulatory_Costs"/>
      <sheetName val="Hidden_RegulatoryCosts1"/>
      <sheetName val="Hidden_RegulatoryCosts2"/>
      <sheetName val="App.2-N_Corp_Cost_Allocation"/>
      <sheetName val="App.2-OA Capital Structure"/>
      <sheetName val="App.2-OB_Debt Instruments"/>
      <sheetName val="App.2-Q_Cost of Serv. Emb. Dx"/>
      <sheetName val="App.2-R_Loss Factors"/>
      <sheetName val="App.2-ZA_Com. Exp. Forecast"/>
      <sheetName val="App.2-ZB_Cost of Power"/>
      <sheetName val="App.2-S_Stranded Meters"/>
      <sheetName val="App.2-Y_MIFRS Summary Impacts"/>
      <sheetName val="Sheet19"/>
      <sheetName val="App.2-YA_IFRS Transition Costs"/>
      <sheetName val="Sheet1"/>
    </sheetNames>
    <sheetDataSet>
      <sheetData sheetId="0">
        <row r="16">
          <cell r="E16"/>
        </row>
        <row r="24">
          <cell r="E24">
            <v>2027</v>
          </cell>
        </row>
        <row r="26">
          <cell r="E26">
            <v>2026</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F8C9D-845E-4B37-B88F-92E37C92BC2F}">
  <dimension ref="A1:B62"/>
  <sheetViews>
    <sheetView tabSelected="1" zoomScale="90" zoomScaleNormal="90" workbookViewId="0">
      <pane ySplit="13" topLeftCell="A50" activePane="bottomLeft" state="frozen"/>
      <selection pane="bottomLeft" activeCell="B56" sqref="B56"/>
    </sheetView>
  </sheetViews>
  <sheetFormatPr defaultRowHeight="14.45"/>
  <cols>
    <col min="1" max="1" width="35.5703125" bestFit="1" customWidth="1"/>
    <col min="2" max="2" width="11.5703125" customWidth="1"/>
  </cols>
  <sheetData>
    <row r="1" spans="1:2">
      <c r="A1" s="1"/>
      <c r="B1" s="1"/>
    </row>
    <row r="2" spans="1:2">
      <c r="A2" s="1"/>
      <c r="B2" s="1"/>
    </row>
    <row r="3" spans="1:2">
      <c r="A3" s="1"/>
      <c r="B3" s="1"/>
    </row>
    <row r="4" spans="1:2">
      <c r="A4" s="1"/>
      <c r="B4" s="1"/>
    </row>
    <row r="5" spans="1:2">
      <c r="A5" s="1"/>
      <c r="B5" s="1"/>
    </row>
    <row r="6" spans="1:2">
      <c r="A6" s="1"/>
      <c r="B6" s="1"/>
    </row>
    <row r="7" spans="1:2">
      <c r="A7" s="1"/>
      <c r="B7" s="1"/>
    </row>
    <row r="8" spans="1:2">
      <c r="A8" s="1"/>
      <c r="B8" s="1"/>
    </row>
    <row r="9" spans="1:2" ht="17.45">
      <c r="A9" s="40" t="s">
        <v>0</v>
      </c>
      <c r="B9" s="40"/>
    </row>
    <row r="10" spans="1:2" ht="17.45">
      <c r="A10" s="40" t="s">
        <v>1</v>
      </c>
      <c r="B10" s="40"/>
    </row>
    <row r="11" spans="1:2">
      <c r="A11" s="1"/>
      <c r="B11" s="1"/>
    </row>
    <row r="12" spans="1:2" ht="15" thickBot="1">
      <c r="A12" s="2"/>
      <c r="B12" s="2"/>
    </row>
    <row r="13" spans="1:2" ht="26.45">
      <c r="A13" s="3" t="s">
        <v>2</v>
      </c>
      <c r="B13" s="4" t="str">
        <f>BridgeYear &amp; CHAR(10) &amp; "Bridge Year"</f>
        <v>2026
Bridge Year</v>
      </c>
    </row>
    <row r="14" spans="1:2">
      <c r="A14" s="5" t="s">
        <v>3</v>
      </c>
      <c r="B14" s="6" t="s">
        <v>4</v>
      </c>
    </row>
    <row r="15" spans="1:2">
      <c r="A15" s="21" t="s">
        <v>5</v>
      </c>
      <c r="B15" s="8"/>
    </row>
    <row r="16" spans="1:2">
      <c r="A16" s="7" t="s">
        <v>6</v>
      </c>
      <c r="B16" s="9">
        <v>13300404</v>
      </c>
    </row>
    <row r="17" spans="1:2">
      <c r="A17" s="7" t="s">
        <v>7</v>
      </c>
      <c r="B17" s="10">
        <v>2122678</v>
      </c>
    </row>
    <row r="18" spans="1:2">
      <c r="A18" s="7" t="s">
        <v>8</v>
      </c>
      <c r="B18" s="11">
        <v>1044710</v>
      </c>
    </row>
    <row r="19" spans="1:2">
      <c r="A19" s="7" t="s">
        <v>9</v>
      </c>
      <c r="B19" s="11">
        <v>8000000</v>
      </c>
    </row>
    <row r="20" spans="1:2">
      <c r="A20" s="7" t="s">
        <v>10</v>
      </c>
      <c r="B20" s="11">
        <f>4525260+1940250+1357143</f>
        <v>7822653</v>
      </c>
    </row>
    <row r="21" spans="1:2">
      <c r="A21" s="12" t="s">
        <v>11</v>
      </c>
      <c r="B21" s="13">
        <f t="shared" ref="B21" si="0">SUM(B16:B20)</f>
        <v>32290445</v>
      </c>
    </row>
    <row r="22" spans="1:2">
      <c r="A22" s="12" t="s">
        <v>12</v>
      </c>
      <c r="B22" s="9">
        <v>6366000</v>
      </c>
    </row>
    <row r="23" spans="1:2">
      <c r="A23" s="12" t="s">
        <v>13</v>
      </c>
      <c r="B23" s="13">
        <f t="shared" ref="B23" si="1">B21-B22</f>
        <v>25924445</v>
      </c>
    </row>
    <row r="24" spans="1:2">
      <c r="A24" s="22" t="s">
        <v>14</v>
      </c>
      <c r="B24" s="8"/>
    </row>
    <row r="25" spans="1:2">
      <c r="A25" s="7" t="s">
        <v>15</v>
      </c>
      <c r="B25" s="9">
        <v>3182300</v>
      </c>
    </row>
    <row r="26" spans="1:2">
      <c r="A26" s="7" t="s">
        <v>16</v>
      </c>
      <c r="B26" s="10">
        <v>137000</v>
      </c>
    </row>
    <row r="27" spans="1:2">
      <c r="A27" s="7" t="s">
        <v>17</v>
      </c>
      <c r="B27" s="11">
        <v>5635700</v>
      </c>
    </row>
    <row r="28" spans="1:2">
      <c r="A28" s="7" t="s">
        <v>18</v>
      </c>
      <c r="B28" s="11">
        <v>1680000</v>
      </c>
    </row>
    <row r="29" spans="1:2">
      <c r="A29" s="7"/>
      <c r="B29" s="11"/>
    </row>
    <row r="30" spans="1:2">
      <c r="A30" s="12" t="s">
        <v>19</v>
      </c>
      <c r="B30" s="13">
        <f t="shared" ref="B30" si="2">SUM(B25:B29)</f>
        <v>10635000</v>
      </c>
    </row>
    <row r="31" spans="1:2">
      <c r="A31" s="12" t="s">
        <v>20</v>
      </c>
      <c r="B31" s="11"/>
    </row>
    <row r="32" spans="1:2">
      <c r="A32" s="12" t="s">
        <v>13</v>
      </c>
      <c r="B32" s="13">
        <f t="shared" ref="B32" si="3">B30-B31</f>
        <v>10635000</v>
      </c>
    </row>
    <row r="33" spans="1:2">
      <c r="A33" s="22" t="s">
        <v>21</v>
      </c>
      <c r="B33" s="8"/>
    </row>
    <row r="34" spans="1:2">
      <c r="A34" s="7" t="s">
        <v>22</v>
      </c>
      <c r="B34" s="9">
        <v>1240040</v>
      </c>
    </row>
    <row r="35" spans="1:2">
      <c r="A35" s="7" t="s">
        <v>23</v>
      </c>
      <c r="B35" s="10">
        <v>1286490</v>
      </c>
    </row>
    <row r="36" spans="1:2">
      <c r="A36" s="7" t="s">
        <v>24</v>
      </c>
      <c r="B36" s="11">
        <v>2230400</v>
      </c>
    </row>
    <row r="37" spans="1:2">
      <c r="A37" s="7" t="s">
        <v>25</v>
      </c>
      <c r="B37" s="11">
        <v>0</v>
      </c>
    </row>
    <row r="38" spans="1:2">
      <c r="A38" s="7" t="s">
        <v>26</v>
      </c>
      <c r="B38" s="11">
        <v>1000000</v>
      </c>
    </row>
    <row r="39" spans="1:2">
      <c r="A39" s="7" t="s">
        <v>27</v>
      </c>
      <c r="B39" s="11">
        <v>0</v>
      </c>
    </row>
    <row r="40" spans="1:2">
      <c r="A40" s="7"/>
      <c r="B40" s="11"/>
    </row>
    <row r="41" spans="1:2">
      <c r="A41" s="12" t="s">
        <v>28</v>
      </c>
      <c r="B41" s="13">
        <f t="shared" ref="B41" si="4">SUM(B34:B40)</f>
        <v>5756930</v>
      </c>
    </row>
    <row r="42" spans="1:2">
      <c r="A42" s="12" t="s">
        <v>29</v>
      </c>
      <c r="B42" s="11"/>
    </row>
    <row r="43" spans="1:2">
      <c r="A43" s="12" t="s">
        <v>13</v>
      </c>
      <c r="B43" s="13">
        <f t="shared" ref="B43" si="5">B41-B42</f>
        <v>5756930</v>
      </c>
    </row>
    <row r="44" spans="1:2">
      <c r="A44" s="22" t="s">
        <v>30</v>
      </c>
      <c r="B44" s="15"/>
    </row>
    <row r="45" spans="1:2">
      <c r="A45" s="7" t="s">
        <v>31</v>
      </c>
      <c r="B45" s="9">
        <v>7432000</v>
      </c>
    </row>
    <row r="46" spans="1:2">
      <c r="A46" s="7" t="s">
        <v>32</v>
      </c>
      <c r="B46" s="10">
        <v>81000</v>
      </c>
    </row>
    <row r="47" spans="1:2">
      <c r="A47" s="7" t="s">
        <v>33</v>
      </c>
      <c r="B47" s="11">
        <v>2959000</v>
      </c>
    </row>
    <row r="48" spans="1:2">
      <c r="A48" s="7" t="s">
        <v>34</v>
      </c>
      <c r="B48" s="11">
        <v>2207000</v>
      </c>
    </row>
    <row r="49" spans="1:2">
      <c r="A49" s="7" t="s">
        <v>35</v>
      </c>
      <c r="B49" s="11">
        <v>889000</v>
      </c>
    </row>
    <row r="50" spans="1:2">
      <c r="A50" s="12" t="s">
        <v>36</v>
      </c>
      <c r="B50" s="13">
        <f t="shared" ref="B50" si="6">SUM(B45:B49)</f>
        <v>13568000</v>
      </c>
    </row>
    <row r="51" spans="1:2">
      <c r="A51" s="12" t="s">
        <v>37</v>
      </c>
      <c r="B51" s="11"/>
    </row>
    <row r="52" spans="1:2">
      <c r="A52" s="12" t="s">
        <v>13</v>
      </c>
      <c r="B52" s="13">
        <f t="shared" ref="B52" si="7">B50-B51</f>
        <v>13568000</v>
      </c>
    </row>
    <row r="53" spans="1:2" ht="15" thickBot="1">
      <c r="A53" s="14" t="s">
        <v>38</v>
      </c>
      <c r="B53" s="10"/>
    </row>
    <row r="54" spans="1:2" ht="15.6" thickTop="1" thickBot="1">
      <c r="A54" s="16" t="s">
        <v>39</v>
      </c>
      <c r="B54" s="17" cm="1">
        <f t="array" ref="B54">SUMPRODUCT(--($A15:$A53="Sub-Total"), B$15:B$53)+B53</f>
        <v>55884375</v>
      </c>
    </row>
    <row r="55" spans="1:2" ht="40.15" thickBot="1">
      <c r="A55" s="18" t="s">
        <v>40</v>
      </c>
      <c r="B55" s="10"/>
    </row>
    <row r="56" spans="1:2" ht="15.6" thickTop="1" thickBot="1">
      <c r="A56" s="19" t="s">
        <v>39</v>
      </c>
      <c r="B56" s="17">
        <f t="shared" ref="B56" si="8">B54+B55</f>
        <v>55884375</v>
      </c>
    </row>
    <row r="57" spans="1:2">
      <c r="A57" s="1"/>
      <c r="B57" s="1"/>
    </row>
    <row r="58" spans="1:2">
      <c r="A58" s="20" t="s">
        <v>41</v>
      </c>
      <c r="B58" s="1"/>
    </row>
    <row r="59" spans="1:2">
      <c r="A59" s="1"/>
      <c r="B59" s="1"/>
    </row>
    <row r="60" spans="1:2">
      <c r="A60" s="41" t="s">
        <v>42</v>
      </c>
      <c r="B60" s="41"/>
    </row>
    <row r="61" spans="1:2">
      <c r="A61" s="41" t="s">
        <v>43</v>
      </c>
      <c r="B61" s="41"/>
    </row>
    <row r="62" spans="1:2">
      <c r="A62" s="41" t="s">
        <v>44</v>
      </c>
      <c r="B62" s="41"/>
    </row>
  </sheetData>
  <mergeCells count="5">
    <mergeCell ref="A9:B9"/>
    <mergeCell ref="A10:B10"/>
    <mergeCell ref="A60:B60"/>
    <mergeCell ref="A61:B61"/>
    <mergeCell ref="A62:B62"/>
  </mergeCells>
  <dataValidations count="1">
    <dataValidation type="list" allowBlank="1" showInputMessage="1" showErrorMessage="1" sqref="B14" xr:uid="{ED29DF56-837C-4416-B616-ECA93DCCF7F6}">
      <formula1>"CGAAP, MIFRS, USGAAP, ASPE"</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4E4AA-E85A-471D-8D53-9F40FC4F4918}">
  <dimension ref="A1:B28"/>
  <sheetViews>
    <sheetView workbookViewId="0">
      <selection activeCell="I10" sqref="I10"/>
    </sheetView>
  </sheetViews>
  <sheetFormatPr defaultRowHeight="14.45"/>
  <cols>
    <col min="1" max="1" width="35.5703125" bestFit="1" customWidth="1"/>
    <col min="2" max="2" width="14.85546875" customWidth="1"/>
  </cols>
  <sheetData>
    <row r="1" spans="1:2">
      <c r="A1" s="1"/>
      <c r="B1" s="1"/>
    </row>
    <row r="2" spans="1:2">
      <c r="A2" s="1"/>
      <c r="B2" s="1"/>
    </row>
    <row r="3" spans="1:2">
      <c r="A3" s="1"/>
      <c r="B3" s="1"/>
    </row>
    <row r="4" spans="1:2">
      <c r="A4" s="1"/>
      <c r="B4" s="1"/>
    </row>
    <row r="5" spans="1:2">
      <c r="A5" s="1"/>
      <c r="B5" s="1"/>
    </row>
    <row r="6" spans="1:2">
      <c r="A6" s="1"/>
      <c r="B6" s="1"/>
    </row>
    <row r="7" spans="1:2">
      <c r="A7" s="1"/>
      <c r="B7" s="1"/>
    </row>
    <row r="8" spans="1:2">
      <c r="A8" s="1"/>
      <c r="B8" s="1"/>
    </row>
    <row r="9" spans="1:2" ht="17.45">
      <c r="A9" s="40" t="s">
        <v>0</v>
      </c>
      <c r="B9" s="40"/>
    </row>
    <row r="10" spans="1:2" ht="17.45">
      <c r="A10" s="40" t="s">
        <v>45</v>
      </c>
      <c r="B10" s="40"/>
    </row>
    <row r="11" spans="1:2">
      <c r="A11" s="1"/>
      <c r="B11" s="1"/>
    </row>
    <row r="12" spans="1:2" ht="15" thickBot="1">
      <c r="A12" s="2"/>
      <c r="B12" s="2"/>
    </row>
    <row r="13" spans="1:2" ht="39.6">
      <c r="A13" s="3" t="s">
        <v>2</v>
      </c>
      <c r="B13" s="4" t="str">
        <f>BridgeYear &amp; CHAR(10) &amp; "Bridge Year"</f>
        <v>2026
Bridge Year</v>
      </c>
    </row>
    <row r="14" spans="1:2" ht="15" thickBot="1">
      <c r="A14" s="5" t="s">
        <v>3</v>
      </c>
      <c r="B14" s="6" t="s">
        <v>4</v>
      </c>
    </row>
    <row r="15" spans="1:2">
      <c r="A15" s="7" t="s">
        <v>46</v>
      </c>
      <c r="B15" s="4"/>
    </row>
    <row r="16" spans="1:2">
      <c r="A16" s="7"/>
      <c r="B16" s="9"/>
    </row>
    <row r="17" spans="1:2">
      <c r="A17" s="7" t="s">
        <v>47</v>
      </c>
      <c r="B17" s="11">
        <v>127010</v>
      </c>
    </row>
    <row r="18" spans="1:2">
      <c r="A18" s="7" t="s">
        <v>48</v>
      </c>
      <c r="B18" s="11">
        <v>24193414</v>
      </c>
    </row>
    <row r="19" spans="1:2">
      <c r="A19" s="7" t="s">
        <v>49</v>
      </c>
      <c r="B19" s="11">
        <v>18958576</v>
      </c>
    </row>
    <row r="20" spans="1:2">
      <c r="A20" s="7"/>
      <c r="B20" s="11"/>
    </row>
    <row r="21" spans="1:2" ht="15" thickBot="1">
      <c r="A21" s="12" t="s">
        <v>50</v>
      </c>
      <c r="B21" s="13">
        <f t="shared" ref="B21" si="0">SUM(B16:B20)</f>
        <v>43279000</v>
      </c>
    </row>
    <row r="22" spans="1:2" ht="15.6" thickTop="1" thickBot="1">
      <c r="A22" s="19" t="s">
        <v>39</v>
      </c>
      <c r="B22" s="17"/>
    </row>
    <row r="23" spans="1:2">
      <c r="A23" s="1"/>
      <c r="B23" s="1"/>
    </row>
    <row r="24" spans="1:2">
      <c r="A24" s="20" t="s">
        <v>41</v>
      </c>
      <c r="B24" s="1"/>
    </row>
    <row r="25" spans="1:2">
      <c r="A25" s="1"/>
      <c r="B25" s="1"/>
    </row>
    <row r="26" spans="1:2">
      <c r="A26" s="41"/>
      <c r="B26" s="41"/>
    </row>
    <row r="27" spans="1:2">
      <c r="A27" s="41"/>
      <c r="B27" s="41"/>
    </row>
    <row r="28" spans="1:2">
      <c r="A28" s="41"/>
      <c r="B28" s="41"/>
    </row>
  </sheetData>
  <mergeCells count="5">
    <mergeCell ref="A9:B9"/>
    <mergeCell ref="A10:B10"/>
    <mergeCell ref="A26:B26"/>
    <mergeCell ref="A27:B27"/>
    <mergeCell ref="A28:B28"/>
  </mergeCells>
  <dataValidations disablePrompts="1" count="1">
    <dataValidation type="list" allowBlank="1" showInputMessage="1" showErrorMessage="1" sqref="B14" xr:uid="{B318E054-8AA1-4AF1-9819-B51E2E8EE727}">
      <formula1>"CGAAP, MIFRS, USGAAP, ASPE"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6FB78-43DE-4E97-8A47-D9769B873962}">
  <dimension ref="A1:G35"/>
  <sheetViews>
    <sheetView workbookViewId="0">
      <pane xSplit="3" ySplit="1" topLeftCell="D16" activePane="bottomRight" state="frozen"/>
      <selection pane="bottomRight" activeCell="B36" sqref="B36"/>
      <selection pane="bottomLeft" activeCell="A2" sqref="A2"/>
      <selection pane="topRight" activeCell="D1" sqref="D1"/>
    </sheetView>
  </sheetViews>
  <sheetFormatPr defaultRowHeight="14.45"/>
  <cols>
    <col min="1" max="1" width="14.5703125" style="26" customWidth="1"/>
    <col min="2" max="2" width="13.85546875" bestFit="1" customWidth="1"/>
    <col min="3" max="3" width="12.42578125" bestFit="1" customWidth="1"/>
    <col min="4" max="4" width="10.140625" bestFit="1" customWidth="1"/>
    <col min="5" max="5" width="13.85546875" bestFit="1" customWidth="1"/>
    <col min="6" max="6" width="15" customWidth="1"/>
    <col min="7" max="7" width="16.7109375" customWidth="1"/>
    <col min="8" max="8" width="10.28515625" bestFit="1" customWidth="1"/>
  </cols>
  <sheetData>
    <row r="1" spans="1:7" s="23" customFormat="1" ht="18.600000000000001" customHeight="1">
      <c r="E1" s="24" t="s">
        <v>51</v>
      </c>
      <c r="F1" s="24" t="s">
        <v>52</v>
      </c>
      <c r="G1" s="24" t="s">
        <v>53</v>
      </c>
    </row>
    <row r="2" spans="1:7" s="23" customFormat="1" ht="29.45" customHeight="1">
      <c r="A2" s="25" t="s">
        <v>54</v>
      </c>
    </row>
    <row r="3" spans="1:7">
      <c r="A3" s="26" t="s">
        <v>55</v>
      </c>
      <c r="B3" t="s">
        <v>56</v>
      </c>
      <c r="C3" t="s">
        <v>57</v>
      </c>
    </row>
    <row r="4" spans="1:7">
      <c r="A4" s="26">
        <v>2019</v>
      </c>
      <c r="B4" t="s">
        <v>58</v>
      </c>
      <c r="C4" t="s">
        <v>59</v>
      </c>
      <c r="E4" s="27">
        <v>18210648</v>
      </c>
      <c r="F4" s="27">
        <v>6432205</v>
      </c>
      <c r="G4" t="s">
        <v>60</v>
      </c>
    </row>
    <row r="5" spans="1:7">
      <c r="A5" s="26">
        <v>2020</v>
      </c>
      <c r="B5" s="28">
        <v>1.8499999999999999E-2</v>
      </c>
      <c r="C5" t="s">
        <v>61</v>
      </c>
      <c r="E5" s="27">
        <v>18547544.987999998</v>
      </c>
      <c r="F5" s="27">
        <v>6551200.7924999995</v>
      </c>
    </row>
    <row r="6" spans="1:7">
      <c r="A6" s="26">
        <v>2021</v>
      </c>
      <c r="B6" s="28">
        <v>2.0500000000000001E-2</v>
      </c>
      <c r="C6" t="s">
        <v>62</v>
      </c>
      <c r="E6" s="27">
        <v>18927769.660253998</v>
      </c>
      <c r="F6" s="27">
        <v>6685500.408746249</v>
      </c>
    </row>
    <row r="7" spans="1:7">
      <c r="A7" s="26">
        <v>2022</v>
      </c>
      <c r="B7" s="28">
        <v>3.15E-2</v>
      </c>
      <c r="C7" t="s">
        <v>63</v>
      </c>
      <c r="E7" s="27">
        <v>19523994.404552002</v>
      </c>
      <c r="F7" s="27">
        <v>6896093.6716217566</v>
      </c>
    </row>
    <row r="8" spans="1:7">
      <c r="A8" s="26">
        <v>2023</v>
      </c>
      <c r="B8" s="28">
        <v>3.5499999999999997E-2</v>
      </c>
      <c r="C8" t="s">
        <v>64</v>
      </c>
      <c r="E8" s="27">
        <v>20217096.2059136</v>
      </c>
      <c r="F8" s="27">
        <v>7140904.9969643299</v>
      </c>
    </row>
    <row r="9" spans="1:7">
      <c r="A9" s="26">
        <v>2024</v>
      </c>
      <c r="B9" s="28">
        <v>4.65E-2</v>
      </c>
      <c r="C9" t="s">
        <v>65</v>
      </c>
      <c r="E9" s="27">
        <v>21157191.179488581</v>
      </c>
      <c r="F9" s="27">
        <v>7472957.0793231707</v>
      </c>
    </row>
    <row r="10" spans="1:7">
      <c r="A10" s="26">
        <v>2025</v>
      </c>
      <c r="B10" s="28">
        <v>3.4500000000000003E-2</v>
      </c>
      <c r="C10" t="s">
        <v>66</v>
      </c>
      <c r="E10" s="27">
        <v>21887114.275180936</v>
      </c>
      <c r="F10" s="27">
        <v>7730774.0985598201</v>
      </c>
    </row>
    <row r="11" spans="1:7">
      <c r="A11" s="26">
        <v>2026</v>
      </c>
      <c r="B11" s="28">
        <v>3.5499999999999997E-2</v>
      </c>
      <c r="C11" t="s">
        <v>67</v>
      </c>
      <c r="E11" s="27">
        <v>22664106.83194986</v>
      </c>
      <c r="F11" s="27">
        <v>8005216.5790586947</v>
      </c>
    </row>
    <row r="12" spans="1:7">
      <c r="A12" s="26">
        <v>2027</v>
      </c>
      <c r="B12" s="28">
        <v>3.5499999999999997E-2</v>
      </c>
      <c r="C12" t="s">
        <v>68</v>
      </c>
      <c r="E12" s="27"/>
      <c r="F12" s="27"/>
    </row>
    <row r="13" spans="1:7">
      <c r="E13" s="27"/>
      <c r="F13" s="27"/>
    </row>
    <row r="14" spans="1:7" s="30" customFormat="1">
      <c r="A14" s="29" t="s">
        <v>69</v>
      </c>
      <c r="E14" s="31"/>
      <c r="F14" s="31"/>
    </row>
    <row r="15" spans="1:7">
      <c r="A15" s="26" t="s">
        <v>55</v>
      </c>
      <c r="B15" t="s">
        <v>56</v>
      </c>
      <c r="C15" t="s">
        <v>57</v>
      </c>
      <c r="E15" s="27"/>
      <c r="F15" s="27"/>
    </row>
    <row r="16" spans="1:7">
      <c r="A16" s="26">
        <v>2022</v>
      </c>
      <c r="B16" t="s">
        <v>58</v>
      </c>
      <c r="C16" t="s">
        <v>70</v>
      </c>
      <c r="E16" s="27">
        <v>12550000</v>
      </c>
      <c r="F16" s="27">
        <v>3906002</v>
      </c>
      <c r="G16" t="s">
        <v>60</v>
      </c>
    </row>
    <row r="17" spans="1:6">
      <c r="A17" s="26">
        <v>2023</v>
      </c>
      <c r="B17" s="28">
        <v>3.4000000000000002E-2</v>
      </c>
      <c r="C17" t="s">
        <v>64</v>
      </c>
      <c r="E17" s="27">
        <v>12976700</v>
      </c>
      <c r="F17" s="27">
        <v>4038806.068</v>
      </c>
    </row>
    <row r="18" spans="1:6">
      <c r="A18" s="26">
        <v>2024</v>
      </c>
      <c r="B18" s="28">
        <v>4.65E-2</v>
      </c>
      <c r="C18" t="s">
        <v>65</v>
      </c>
      <c r="E18" s="27">
        <v>13580116.550000001</v>
      </c>
      <c r="F18" s="27">
        <v>4226610.5501619997</v>
      </c>
    </row>
    <row r="19" spans="1:6">
      <c r="A19" s="26">
        <v>2025</v>
      </c>
      <c r="B19" s="28">
        <v>3.4500000000000003E-2</v>
      </c>
      <c r="C19" t="s">
        <v>66</v>
      </c>
      <c r="E19" s="27">
        <v>14048630.570975</v>
      </c>
      <c r="F19" s="27">
        <v>4372428.6141425883</v>
      </c>
    </row>
    <row r="20" spans="1:6">
      <c r="A20" s="26">
        <v>2026</v>
      </c>
      <c r="B20" s="28">
        <v>3.5499999999999997E-2</v>
      </c>
      <c r="C20" t="s">
        <v>67</v>
      </c>
      <c r="E20" s="27">
        <v>14547356.956244614</v>
      </c>
      <c r="F20" s="27">
        <v>4527649.8299446506</v>
      </c>
    </row>
    <row r="21" spans="1:6">
      <c r="A21" s="26">
        <v>2027</v>
      </c>
      <c r="B21" s="28">
        <v>3.5499999999999997E-2</v>
      </c>
      <c r="C21" t="s">
        <v>68</v>
      </c>
      <c r="E21" s="27"/>
      <c r="F21" s="27"/>
    </row>
    <row r="24" spans="1:6">
      <c r="A24" s="29" t="s">
        <v>71</v>
      </c>
    </row>
    <row r="25" spans="1:6">
      <c r="A25" s="26">
        <v>2022</v>
      </c>
      <c r="E25" s="32">
        <f>E7+E16</f>
        <v>32073994.404552002</v>
      </c>
      <c r="F25" s="32">
        <f>F7+F16</f>
        <v>10802095.671621757</v>
      </c>
    </row>
    <row r="26" spans="1:6">
      <c r="A26" s="26">
        <v>2023</v>
      </c>
      <c r="E26" s="32">
        <f t="shared" ref="E26:F29" si="0">E8+E17</f>
        <v>33193796.2059136</v>
      </c>
      <c r="F26" s="32">
        <f t="shared" si="0"/>
        <v>11179711.06496433</v>
      </c>
    </row>
    <row r="27" spans="1:6">
      <c r="A27" s="26">
        <v>2024</v>
      </c>
      <c r="E27" s="32">
        <f t="shared" si="0"/>
        <v>34737307.729488581</v>
      </c>
      <c r="F27" s="32">
        <f t="shared" si="0"/>
        <v>11699567.629485171</v>
      </c>
    </row>
    <row r="28" spans="1:6">
      <c r="A28" s="26">
        <v>2025</v>
      </c>
      <c r="E28" s="32">
        <f t="shared" si="0"/>
        <v>35935744.846155934</v>
      </c>
      <c r="F28" s="32">
        <f t="shared" si="0"/>
        <v>12103202.712702408</v>
      </c>
    </row>
    <row r="29" spans="1:6">
      <c r="A29" s="29">
        <v>2026</v>
      </c>
      <c r="B29" s="30"/>
      <c r="C29" s="30"/>
      <c r="D29" s="30"/>
      <c r="E29" s="33">
        <f t="shared" si="0"/>
        <v>37211463.788194478</v>
      </c>
      <c r="F29" s="33">
        <f t="shared" si="0"/>
        <v>12532866.409003345</v>
      </c>
    </row>
    <row r="31" spans="1:6" ht="15" thickBot="1"/>
    <row r="32" spans="1:6">
      <c r="A32" s="34" t="s">
        <v>72</v>
      </c>
      <c r="B32" s="35"/>
    </row>
    <row r="33" spans="1:2">
      <c r="A33" s="36" t="s">
        <v>51</v>
      </c>
      <c r="B33" s="37">
        <f>OMA!B21</f>
        <v>43279000</v>
      </c>
    </row>
    <row r="34" spans="1:2">
      <c r="A34" s="36" t="s">
        <v>52</v>
      </c>
      <c r="B34" s="37">
        <v>14675000</v>
      </c>
    </row>
    <row r="35" spans="1:2" ht="15" thickBot="1">
      <c r="A35" s="38" t="s">
        <v>73</v>
      </c>
      <c r="B35" s="39">
        <f>Capital!B56</f>
        <v>55884375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E0F6D32BE4AF14390342A8E5B81BAA3" ma:contentTypeVersion="10" ma:contentTypeDescription="Create a new document." ma:contentTypeScope="" ma:versionID="37d67655b593a86c0c4709f3b0c563f2">
  <xsd:schema xmlns:xsd="http://www.w3.org/2001/XMLSchema" xmlns:xs="http://www.w3.org/2001/XMLSchema" xmlns:p="http://schemas.microsoft.com/office/2006/metadata/properties" xmlns:ns2="23ecd054-57b2-4cdb-b98d-05e161bed7b7" xmlns:ns3="98c008fb-6a5a-46e4-92c1-cb22293176e5" targetNamespace="http://schemas.microsoft.com/office/2006/metadata/properties" ma:root="true" ma:fieldsID="3fcb468c522c27b1d82ea2f3dcce4e81" ns2:_="" ns3:_="">
    <xsd:import namespace="23ecd054-57b2-4cdb-b98d-05e161bed7b7"/>
    <xsd:import namespace="98c008fb-6a5a-46e4-92c1-cb22293176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ecd054-57b2-4cdb-b98d-05e161bed7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25b30678-c39d-4978-b88d-bf256d84e78e"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8c008fb-6a5a-46e4-92c1-cb22293176e5"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4b1ca453-554f-4eed-803f-ff9c109843c5}" ma:internalName="TaxCatchAll" ma:showField="CatchAllData" ma:web="98c008fb-6a5a-46e4-92c1-cb22293176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98c008fb-6a5a-46e4-92c1-cb22293176e5" xsi:nil="true"/>
    <lcf76f155ced4ddcb4097134ff3c332f xmlns="23ecd054-57b2-4cdb-b98d-05e161bed7b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2987F35-829B-4535-95FE-59D761BB1792}"/>
</file>

<file path=customXml/itemProps2.xml><?xml version="1.0" encoding="utf-8"?>
<ds:datastoreItem xmlns:ds="http://schemas.openxmlformats.org/officeDocument/2006/customXml" ds:itemID="{EEAFB8F5-AADF-4333-9835-17D12590E91F}"/>
</file>

<file path=customXml/itemProps3.xml><?xml version="1.0" encoding="utf-8"?>
<ds:datastoreItem xmlns:ds="http://schemas.openxmlformats.org/officeDocument/2006/customXml" ds:itemID="{47F78A26-1309-496F-80E0-4373E5255E96}"/>
</file>

<file path=docProps/app.xml><?xml version="1.0" encoding="utf-8"?>
<Properties xmlns="http://schemas.openxmlformats.org/officeDocument/2006/extended-properties" xmlns:vt="http://schemas.openxmlformats.org/officeDocument/2006/docPropsVTypes">
  <Application>Microsoft Excel Online</Application>
  <Manager/>
  <Company>Grandbridge Energy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Gaetana Girardi</dc:creator>
  <cp:keywords/>
  <dc:description/>
  <cp:lastModifiedBy>Thoms, Zoë</cp:lastModifiedBy>
  <cp:revision/>
  <dcterms:created xsi:type="dcterms:W3CDTF">2026-02-05T00:52:08Z</dcterms:created>
  <dcterms:modified xsi:type="dcterms:W3CDTF">2026-02-13T20:49:41Z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0x010100DE0F6D32BE4AF14390342A8E5B81BAA3</vt:lpwstr>
  </property>
  <property fmtid="{D5CDD505-2E9C-101B-9397-08002B2CF9AE}" pid="3" name="MediaServiceImageTags">
    <vt:lpwstr/>
  </property>
</Properties>
</file>