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5. TESI UTILITIES\08.Hydro Hawkesbury\HHI IRM 2026\IR February\"/>
    </mc:Choice>
  </mc:AlternateContent>
  <xr:revisionPtr revIDLastSave="0" documentId="13_ncr:1_{BCF43247-7C55-4BCF-B4B4-1AF532C9B990}" xr6:coauthVersionLast="47" xr6:coauthVersionMax="47" xr10:uidLastSave="{00000000-0000-0000-0000-000000000000}"/>
  <bookViews>
    <workbookView xWindow="1650" yWindow="420" windowWidth="38430" windowHeight="20865" activeTab="3" xr2:uid="{98486BC6-35AB-469F-80ED-728BB316FAD7}"/>
  </bookViews>
  <sheets>
    <sheet name="App.2-OB_Debt Instruments" sheetId="4" r:id="rId1"/>
    <sheet name="App.2-OA Capital Structure" sheetId="5" r:id="rId2"/>
    <sheet name="RRWF Board Appr Base Rates" sheetId="1" r:id="rId3"/>
    <sheet name="RRWF Revised Base Rates" sheetId="2" r:id="rId4"/>
    <sheet name="1508 Rate Rider Calcs (2025)" sheetId="6" r:id="rId5"/>
  </sheets>
  <definedNames>
    <definedName name="____xlnm.Print_Area">#REF!</definedName>
    <definedName name="____xlnm.Print_Area_1">#REF!</definedName>
    <definedName name="___INDEX_SHEET___ASAP_Utilities">#REF!</definedName>
    <definedName name="___xlnm.Print_Area">#REF!</definedName>
    <definedName name="___xlnm.Print_Area_1">#REF!</definedName>
    <definedName name="___xlnm.Print_Area_10">#REF!</definedName>
    <definedName name="___xlnm.Print_Area_11">#REF!</definedName>
    <definedName name="___xlnm.Print_Area_12">#REF!</definedName>
    <definedName name="___xlnm.Print_Area_13">#REF!</definedName>
    <definedName name="___xlnm.Print_Area_14">#REF!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25">#REF!</definedName>
    <definedName name="___xlnm.Print_Area_26">#REF!</definedName>
    <definedName name="___xlnm.Print_Area_27">#REF!</definedName>
    <definedName name="___xlnm.Print_Area_28">#REF!</definedName>
    <definedName name="___xlnm.Print_Area_29">#REF!</definedName>
    <definedName name="___xlnm.Print_Area_3">#REF!</definedName>
    <definedName name="___xlnm.Print_Area_30">#REF!</definedName>
    <definedName name="___xlnm.Print_Area_31">#REF!</definedName>
    <definedName name="___xlnm.Print_Area_32">#REF!</definedName>
    <definedName name="___xlnm.Print_Area_33">#REF!</definedName>
    <definedName name="___xlnm.Print_Area_34">#REF!</definedName>
    <definedName name="___xlnm.Print_Area_35">#REF!</definedName>
    <definedName name="___xlnm.Print_Area_36">#REF!</definedName>
    <definedName name="___xlnm.Print_Area_37">#REF!</definedName>
    <definedName name="___xlnm.Print_Area_38">#REF!</definedName>
    <definedName name="___xlnm.Print_Area_39">#REF!</definedName>
    <definedName name="___xlnm.Print_Area_4">#REF!</definedName>
    <definedName name="___xlnm.Print_Area_40">#REF!</definedName>
    <definedName name="___xlnm.Print_Area_41">#REF!</definedName>
    <definedName name="___xlnm.Print_Area_42">#REF!</definedName>
    <definedName name="___xlnm.Print_Area_43">#REF!</definedName>
    <definedName name="___xlnm.Print_Area_44">#REF!</definedName>
    <definedName name="___xlnm.Print_Area_45">#REF!</definedName>
    <definedName name="___xlnm.Print_Area_46">#REF!</definedName>
    <definedName name="___xlnm.Print_Area_47">#REF!</definedName>
    <definedName name="___xlnm.Print_Area_48">#REF!</definedName>
    <definedName name="___xlnm.Print_Area_49">#REF!</definedName>
    <definedName name="___xlnm.Print_Area_5">#REF!</definedName>
    <definedName name="___xlnm.Print_Area_6">#REF!</definedName>
    <definedName name="___xlnm.Print_Area_7">#REF!</definedName>
    <definedName name="___xlnm.Print_Area_8">#REF!</definedName>
    <definedName name="___xlnm.Print_Area_9">#REF!</definedName>
    <definedName name="__xlnm._FilterDatabase">#REF!</definedName>
    <definedName name="__xlnm._FilterDatabase_1">#REF!</definedName>
    <definedName name="__xlnm.Extract">"#N/A"</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_2">#REF!</definedName>
    <definedName name="__xlnm.Print_Area_2_3">#REF!</definedName>
    <definedName name="__xlnm.Print_Area_2_4">#REF!</definedName>
    <definedName name="__xlnm.Print_Area_2_5">#REF!</definedName>
    <definedName name="__xlnm.Print_Area_2_6">#REF!</definedName>
    <definedName name="__xlnm.Print_Area_20">#REF!</definedName>
    <definedName name="__xlnm.Print_Area_21">#REF!</definedName>
    <definedName name="__xlnm.Print_Area_21_1">#REF!</definedName>
    <definedName name="__xlnm.Print_Area_21_2">#REF!</definedName>
    <definedName name="__xlnm.Print_Area_21_3">#REF!</definedName>
    <definedName name="__xlnm.Print_Area_22">#REF!</definedName>
    <definedName name="__xlnm.Print_Area_23">#REF!</definedName>
    <definedName name="__xlnm.Print_Area_24">#REF!</definedName>
    <definedName name="__xlnm.Print_Area_24_1">#REF!</definedName>
    <definedName name="__xlnm.Print_Area_24_2">#REF!</definedName>
    <definedName name="__xlnm.Print_Area_25">#REF!</definedName>
    <definedName name="__xlnm.Print_Area_26">#REF!</definedName>
    <definedName name="__xlnm.Print_Area_27">#REF!</definedName>
    <definedName name="__xlnm.Print_Area_28">#REF!</definedName>
    <definedName name="__xlnm.Print_Area_29">#REF!</definedName>
    <definedName name="__xlnm.Print_Area_3">#REF!</definedName>
    <definedName name="__xlnm.Print_Area_30">#REF!</definedName>
    <definedName name="__xlnm.Print_Area_31">#REF!</definedName>
    <definedName name="__xlnm.Print_Area_32">#REF!</definedName>
    <definedName name="__xlnm.Print_Area_33">#REF!</definedName>
    <definedName name="__xlnm.Print_Area_34">#REF!</definedName>
    <definedName name="__xlnm.Print_Area_35">#REF!</definedName>
    <definedName name="__xlnm.Print_Area_36">#REF!</definedName>
    <definedName name="__xlnm.Print_Area_37">#REF!</definedName>
    <definedName name="__xlnm.Print_Area_38">#REF!</definedName>
    <definedName name="__xlnm.Print_Area_39">#REF!</definedName>
    <definedName name="__xlnm.Print_Area_4">#REF!</definedName>
    <definedName name="__xlnm.Print_Area_41">#REF!</definedName>
    <definedName name="__xlnm.Print_Area_42">#REF!</definedName>
    <definedName name="__xlnm.Print_Area_43">#REF!</definedName>
    <definedName name="__xlnm.Print_Area_44">#REF!</definedName>
    <definedName name="__xlnm.Print_Area_45">#REF!</definedName>
    <definedName name="__xlnm.Print_Area_46">#REF!</definedName>
    <definedName name="__xlnm.Print_Area_46_1">#REF!</definedName>
    <definedName name="__xlnm.Print_Area_46_2">#REF!</definedName>
    <definedName name="__xlnm.Print_Area_46_3">#REF!</definedName>
    <definedName name="__xlnm.Print_Area_46_4">#REF!</definedName>
    <definedName name="__xlnm.Print_Area_46_5">#REF!</definedName>
    <definedName name="__xlnm.Print_Area_46_6">#REF!</definedName>
    <definedName name="__xlnm.Print_Area_46_7">#REF!</definedName>
    <definedName name="__xlnm.Print_Area_46_8">#REF!</definedName>
    <definedName name="__xlnm.Print_Area_46_9">#REF!</definedName>
    <definedName name="__xlnm.Print_Area_47">"#REF!"</definedName>
    <definedName name="__xlnm.Print_Area_49">#REF!</definedName>
    <definedName name="__xlnm.Print_Area_5">#REF!</definedName>
    <definedName name="__xlnm.Print_Area_51">#REF!</definedName>
    <definedName name="__xlnm.Print_Area_52">#REF!</definedName>
    <definedName name="__xlnm.Print_Area_53">#REF!</definedName>
    <definedName name="__xlnm.Print_Area_54">#REF!</definedName>
    <definedName name="__xlnm.Print_Area_55">#REF!</definedName>
    <definedName name="__xlnm.Print_Area_56">#REF!</definedName>
    <definedName name="__xlnm.Print_Area_57">#REF!</definedName>
    <definedName name="__xlnm.Print_Area_58">#REF!</definedName>
    <definedName name="__xlnm.Print_Area_59">#REF!</definedName>
    <definedName name="__xlnm.Print_Area_6">#REF!</definedName>
    <definedName name="__xlnm.Print_Area_60">#REF!</definedName>
    <definedName name="__xlnm.Print_Area_61">#REF!</definedName>
    <definedName name="__xlnm.Print_Area_62">#REF!</definedName>
    <definedName name="__xlnm.Print_Area_63">#REF!</definedName>
    <definedName name="__xlnm.Print_Area_64">#REF!</definedName>
    <definedName name="__xlnm.Print_Area_65">#REF!</definedName>
    <definedName name="__xlnm.Print_Area_66">#REF!</definedName>
    <definedName name="__xlnm.Print_Area_67">#REF!</definedName>
    <definedName name="__xlnm.Print_Area_68">#REF!</definedName>
    <definedName name="__xlnm.Print_Area_69">#REF!</definedName>
    <definedName name="__xlnm.Print_Area_7">#REF!</definedName>
    <definedName name="__xlnm.Print_Area_71">#REF!</definedName>
    <definedName name="__xlnm.Print_Area_72">#REF!</definedName>
    <definedName name="__xlnm.Print_Area_73">#REF!</definedName>
    <definedName name="__xlnm.Print_Area_74">#REF!</definedName>
    <definedName name="__xlnm.Print_Area_76">#REF!</definedName>
    <definedName name="__xlnm.Print_Area_77">#N/A</definedName>
    <definedName name="__xlnm.Print_Area_78">#REF!</definedName>
    <definedName name="__xlnm.Print_Area_79">#REF!</definedName>
    <definedName name="__xlnm.Print_Area_8">#REF!</definedName>
    <definedName name="__xlnm.Print_Area_80">#REF!</definedName>
    <definedName name="__xlnm.Print_Area_81">#REF!</definedName>
    <definedName name="__xlnm.Print_Area_9">#REF!</definedName>
    <definedName name="__xlnm.Print_Titles">#REF!</definedName>
    <definedName name="__xlnm.Print_Titles_1">#REF!</definedName>
    <definedName name="__xlnm.Print_Titles_2">#REF!</definedName>
    <definedName name="_10._Load_Forecast">#REF!</definedName>
    <definedName name="_12._Rate_Design_A1">#REF!</definedName>
    <definedName name="_ftn1">"#N/A"</definedName>
    <definedName name="_ftnref1">"#N/A"</definedName>
    <definedName name="_Parse_Out" hidden="1">#REF!</definedName>
    <definedName name="ApprovedYr" localSheetId="1">#REF!</definedName>
    <definedName name="ApprovedYr" localSheetId="0">#REF!</definedName>
    <definedName name="ApprovedYr">#REF!</definedName>
    <definedName name="AS2DocOpenMode" hidden="1">"AS2DocumentEdit"</definedName>
    <definedName name="asdfsafd" hidden="1">#REF!</definedName>
    <definedName name="BI_LDCLIST" localSheetId="1">#REF!</definedName>
    <definedName name="BI_LDCLIST" localSheetId="0">#REF!</definedName>
    <definedName name="BI_LDCLIST">#REF!</definedName>
    <definedName name="Bridge_Year" localSheetId="1">#REF!</definedName>
    <definedName name="Bridge_Year">#REF!</definedName>
    <definedName name="BridgeYear" localSheetId="1">#REF!</definedName>
    <definedName name="BridgeYear" localSheetId="0">#REF!</definedName>
    <definedName name="BridgeYear">#REF!</definedName>
    <definedName name="CASENUMBER">#REF!</definedName>
    <definedName name="Cash">#REF!</definedName>
    <definedName name="contactf" localSheetId="1">#REF!</definedName>
    <definedName name="contactf" localSheetId="0">#REF!</definedName>
    <definedName name="contactf">"#REF!"</definedName>
    <definedName name="CRLF" localSheetId="1">#REF!</definedName>
    <definedName name="CRLF" localSheetId="0">#REF!</definedName>
    <definedName name="CRLF">#REF!</definedName>
    <definedName name="CustomerAdministration" localSheetId="1">#REF!</definedName>
    <definedName name="CustomerAdministration" localSheetId="0">#REF!</definedName>
    <definedName name="CustomerAdministration">#REF!</definedName>
    <definedName name="EBCaseNumber">"#N/A"</definedName>
    <definedName name="EBNUMBER" localSheetId="1">#REF!</definedName>
    <definedName name="EBNUMBER" localSheetId="0">#REF!</definedName>
    <definedName name="EBNumber">#REF!</definedName>
    <definedName name="EBNUMBERNEW">#REF!</definedName>
    <definedName name="Fixed_Charges" localSheetId="1">#REF!</definedName>
    <definedName name="Fixed_Charges" localSheetId="0">#REF!</definedName>
    <definedName name="Fixed_Charges">#REF!</definedName>
    <definedName name="histdate" localSheetId="1">#REF!</definedName>
    <definedName name="histdate" localSheetId="0">#REF!</definedName>
    <definedName name="histdate">#REF!</definedName>
    <definedName name="holidays">#N/A</definedName>
    <definedName name="Incr2000" localSheetId="1">#REF!</definedName>
    <definedName name="Incr2000" localSheetId="0">#REF!</definedName>
    <definedName name="Incr2000">"#REF!"</definedName>
    <definedName name="infra">"#REF!"</definedName>
    <definedName name="IRMWG">"#N/A"</definedName>
    <definedName name="IRMWG_1">"#N/A"</definedName>
    <definedName name="Last_Rebasing_Year" localSheetId="1">#REF!</definedName>
    <definedName name="Last_Rebasing_Year" localSheetId="0">#REF!</definedName>
    <definedName name="Last_Rebasing_Year">#REF!</definedName>
    <definedName name="LastCoS">#REF!</definedName>
    <definedName name="LDC_LIST" localSheetId="1">#REF!</definedName>
    <definedName name="LDC_LIST" localSheetId="0">#REF!</definedName>
    <definedName name="LDC_LIST">#REF!</definedName>
    <definedName name="LDC_LIST_1">#REF!</definedName>
    <definedName name="LDC_LIST_2">#REF!</definedName>
    <definedName name="LDCLIST" localSheetId="1">#REF!</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 localSheetId="1">#REF!</definedName>
    <definedName name="LDCNAMES" localSheetId="0">#REF!</definedName>
    <definedName name="LDCNAMES">#REF!</definedName>
    <definedName name="LIMIT" localSheetId="1">#REF!</definedName>
    <definedName name="LIMIT" localSheetId="0">#REF!</definedName>
    <definedName name="LIMIT">"#REF!"</definedName>
    <definedName name="LossFactors" localSheetId="1">#REF!</definedName>
    <definedName name="LossFactors" localSheetId="0">#REF!</definedName>
    <definedName name="LossFactors">#REF!</definedName>
    <definedName name="man_beg_bud" localSheetId="1">#REF!</definedName>
    <definedName name="man_beg_bud" localSheetId="0">#REF!</definedName>
    <definedName name="man_beg_bud">"#REF!"</definedName>
    <definedName name="man_end_bud" localSheetId="1">#REF!</definedName>
    <definedName name="man_end_bud" localSheetId="0">#REF!</definedName>
    <definedName name="man_end_bud">"#REF!"</definedName>
    <definedName name="man12ACT" localSheetId="1">#REF!</definedName>
    <definedName name="man12ACT" localSheetId="0">#REF!</definedName>
    <definedName name="man12ACT">"#REF!"</definedName>
    <definedName name="MANBUD" localSheetId="1">#REF!</definedName>
    <definedName name="MANBUD" localSheetId="0">#REF!</definedName>
    <definedName name="MANBUD">"#REF!"</definedName>
    <definedName name="manCYACT" localSheetId="1">#REF!</definedName>
    <definedName name="manCYACT" localSheetId="0">#REF!</definedName>
    <definedName name="manCYACT">"#REF!"</definedName>
    <definedName name="manCYBUD" localSheetId="1">#REF!</definedName>
    <definedName name="manCYBUD" localSheetId="0">#REF!</definedName>
    <definedName name="manCYBUD">"#REF!"</definedName>
    <definedName name="manCYF" localSheetId="1">#REF!</definedName>
    <definedName name="manCYF" localSheetId="0">#REF!</definedName>
    <definedName name="manCYF">"#REF!"</definedName>
    <definedName name="MANEND" localSheetId="1">#REF!</definedName>
    <definedName name="MANEND" localSheetId="0">#REF!</definedName>
    <definedName name="MANEND">"#REF!"</definedName>
    <definedName name="manNYbud" localSheetId="1">#REF!</definedName>
    <definedName name="manNYbud" localSheetId="0">#REF!</definedName>
    <definedName name="manNYbud">"#REF!"</definedName>
    <definedName name="manpower_costs" localSheetId="1">#REF!</definedName>
    <definedName name="manpower_costs" localSheetId="0">#REF!</definedName>
    <definedName name="manpower_costs">"#REF!"</definedName>
    <definedName name="manPYACT" localSheetId="1">#REF!</definedName>
    <definedName name="manPYACT" localSheetId="0">#REF!</definedName>
    <definedName name="manPYACT">"#REF!"</definedName>
    <definedName name="MANSTART" localSheetId="1">#REF!</definedName>
    <definedName name="MANSTART" localSheetId="0">#REF!</definedName>
    <definedName name="MANSTART">"#REF!"</definedName>
    <definedName name="mat_beg_bud" localSheetId="1">#REF!</definedName>
    <definedName name="mat_beg_bud" localSheetId="0">#REF!</definedName>
    <definedName name="mat_beg_bud">"#REF!"</definedName>
    <definedName name="mat_end_bud" localSheetId="1">#REF!</definedName>
    <definedName name="mat_end_bud" localSheetId="0">#REF!</definedName>
    <definedName name="mat_end_bud">"#REF!"</definedName>
    <definedName name="mat12ACT" localSheetId="1">#REF!</definedName>
    <definedName name="mat12ACT" localSheetId="0">#REF!</definedName>
    <definedName name="mat12ACT">"#REF!"</definedName>
    <definedName name="MATBUD" localSheetId="1">#REF!</definedName>
    <definedName name="MATBUD" localSheetId="0">#REF!</definedName>
    <definedName name="MATBUD">"#REF!"</definedName>
    <definedName name="matCYACT" localSheetId="1">#REF!</definedName>
    <definedName name="matCYACT" localSheetId="0">#REF!</definedName>
    <definedName name="matCYACT">"#REF!"</definedName>
    <definedName name="matCYBUD" localSheetId="1">#REF!</definedName>
    <definedName name="matCYBUD" localSheetId="0">#REF!</definedName>
    <definedName name="matCYBUD">"#REF!"</definedName>
    <definedName name="matCYF" localSheetId="1">#REF!</definedName>
    <definedName name="matCYF" localSheetId="0">#REF!</definedName>
    <definedName name="matCYF">"#REF!"</definedName>
    <definedName name="MATEND" localSheetId="1">#REF!</definedName>
    <definedName name="MATEND" localSheetId="0">#REF!</definedName>
    <definedName name="MATEND">"#REF!"</definedName>
    <definedName name="material_costs" localSheetId="1">#REF!</definedName>
    <definedName name="material_costs" localSheetId="0">#REF!</definedName>
    <definedName name="material_costs">"#REF!"</definedName>
    <definedName name="matNYbud" localSheetId="1">#REF!</definedName>
    <definedName name="matNYbud" localSheetId="0">#REF!</definedName>
    <definedName name="matNYbud">"#REF!"</definedName>
    <definedName name="matPYACT" localSheetId="1">#REF!</definedName>
    <definedName name="matPYACT" localSheetId="0">#REF!</definedName>
    <definedName name="matPYACT">"#REF!"</definedName>
    <definedName name="MATSTART" localSheetId="1">#REF!</definedName>
    <definedName name="MATSTART" localSheetId="0">#REF!</definedName>
    <definedName name="MATSTART">"#REF!"</definedName>
    <definedName name="NonPayment" localSheetId="1">#REF!</definedName>
    <definedName name="NonPayment" localSheetId="0">#REF!</definedName>
    <definedName name="NonPayment">#REF!</definedName>
    <definedName name="OLE_LINK1">"#REF!"</definedName>
    <definedName name="OLE_LINK7">"#REF!"</definedName>
    <definedName name="oth_beg_bud" localSheetId="1">#REF!</definedName>
    <definedName name="oth_beg_bud" localSheetId="0">#REF!</definedName>
    <definedName name="oth_beg_bud">"#REF!"</definedName>
    <definedName name="oth_end_bud" localSheetId="1">#REF!</definedName>
    <definedName name="oth_end_bud" localSheetId="0">#REF!</definedName>
    <definedName name="oth_end_bud">"#REF!"</definedName>
    <definedName name="oth12ACT" localSheetId="1">#REF!</definedName>
    <definedName name="oth12ACT" localSheetId="0">#REF!</definedName>
    <definedName name="oth12ACT">"#REF!"</definedName>
    <definedName name="othCYACT" localSheetId="1">#REF!</definedName>
    <definedName name="othCYACT" localSheetId="0">#REF!</definedName>
    <definedName name="othCYACT">"#REF!"</definedName>
    <definedName name="othCYBUD" localSheetId="1">#REF!</definedName>
    <definedName name="othCYBUD" localSheetId="0">#REF!</definedName>
    <definedName name="othCYBUD">"#REF!"</definedName>
    <definedName name="othCYF" localSheetId="1">#REF!</definedName>
    <definedName name="othCYF" localSheetId="0">#REF!</definedName>
    <definedName name="othCYF">"#REF!"</definedName>
    <definedName name="OTHEND" localSheetId="1">#REF!</definedName>
    <definedName name="OTHEND" localSheetId="0">#REF!</definedName>
    <definedName name="OTHEND">"#REF!"</definedName>
    <definedName name="other_costs" localSheetId="1">#REF!</definedName>
    <definedName name="other_costs" localSheetId="0">#REF!</definedName>
    <definedName name="other_costs">"#REF!"</definedName>
    <definedName name="OTHERBUD" localSheetId="1">#REF!</definedName>
    <definedName name="OTHERBUD" localSheetId="0">#REF!</definedName>
    <definedName name="OTHERBUD">"#REF!"</definedName>
    <definedName name="othNYbud" localSheetId="1">#REF!</definedName>
    <definedName name="othNYbud" localSheetId="0">#REF!</definedName>
    <definedName name="othNYbud">"#REF!"</definedName>
    <definedName name="othPYACT" localSheetId="1">#REF!</definedName>
    <definedName name="othPYACT" localSheetId="0">#REF!</definedName>
    <definedName name="othPYACT">"#REF!"</definedName>
    <definedName name="OTHSTART" localSheetId="1">#REF!</definedName>
    <definedName name="OTHSTART" localSheetId="0">#REF!</definedName>
    <definedName name="OTHSTART">"#REF!"</definedName>
    <definedName name="PriceCap">#REF!</definedName>
    <definedName name="_xlnm.Print_Area" localSheetId="1">'App.2-OA Capital Structure'!$A$1:$P$24</definedName>
    <definedName name="_xlnm.Print_Area" localSheetId="0">'App.2-OB_Debt Instruments'!$A$1:$K$10</definedName>
    <definedName name="print_end" localSheetId="1">#REF!</definedName>
    <definedName name="print_end" localSheetId="0">#REF!</definedName>
    <definedName name="print_end">"#REF!"</definedName>
    <definedName name="Rate_Class" localSheetId="1">#REF!</definedName>
    <definedName name="Rate_Class" localSheetId="0">#REF!</definedName>
    <definedName name="Rate_Class">#REF!</definedName>
    <definedName name="RATE_CLASSES" localSheetId="1">#REF!</definedName>
    <definedName name="RATE_CLASSES">#REF!</definedName>
    <definedName name="ratedescription" localSheetId="1">#REF!</definedName>
    <definedName name="ratedescription" localSheetId="0">#REF!</definedName>
    <definedName name="ratedescription">#REF!</definedName>
    <definedName name="RebaseYear" localSheetId="1">#REF!</definedName>
    <definedName name="RebaseYear" localSheetId="0">#REF!</definedName>
    <definedName name="RebaseYear">#REF!</definedName>
    <definedName name="RebaseYear_1" localSheetId="1">#REF!</definedName>
    <definedName name="RebaseYear_1" localSheetId="0">#REF!</definedName>
    <definedName name="RebaseYear_1">#REF!</definedName>
    <definedName name="RenameBridge" localSheetId="1">#REF!</definedName>
    <definedName name="RenameBridge">#REF!</definedName>
    <definedName name="RenameRebase" localSheetId="1">#REF!</definedName>
    <definedName name="RenameRebase">#REF!</definedName>
    <definedName name="RenameTest" localSheetId="1">#REF!</definedName>
    <definedName name="RenameTest">#REF!</definedName>
    <definedName name="RMpilsVer" localSheetId="1">#REF!</definedName>
    <definedName name="RMpilsVer" localSheetId="0">#REF!</definedName>
    <definedName name="RMpilsVer">#REF!</definedName>
    <definedName name="RMversion" localSheetId="1">#REF!</definedName>
    <definedName name="RMversion" localSheetId="0">#REF!</definedName>
    <definedName name="RMversion">#REF!</definedName>
    <definedName name="SALBENF" localSheetId="1">#REF!</definedName>
    <definedName name="SALBENF" localSheetId="0">#REF!</definedName>
    <definedName name="SALBENF">"#REF!"</definedName>
    <definedName name="salreg" localSheetId="1">#REF!</definedName>
    <definedName name="salreg" localSheetId="0">#REF!</definedName>
    <definedName name="salreg">"#REF!"</definedName>
    <definedName name="SALREGF" localSheetId="1">#REF!</definedName>
    <definedName name="SALREGF" localSheetId="0">#REF!</definedName>
    <definedName name="SALREGF">"#REF!"</definedName>
    <definedName name="sdfvgsdfsf">#REF!</definedName>
    <definedName name="Start_12">#REF!</definedName>
    <definedName name="Start_5">#REF!</definedName>
    <definedName name="TableName">"Dummy"</definedName>
    <definedName name="TEMPA" localSheetId="1">#REF!</definedName>
    <definedName name="TEMPA" localSheetId="0">#REF!</definedName>
    <definedName name="TEMPA">"#REF!"</definedName>
    <definedName name="Test_Year" localSheetId="1">#REF!</definedName>
    <definedName name="Test_Year">#REF!</definedName>
    <definedName name="TestYear" localSheetId="1">#REF!</definedName>
    <definedName name="TestYear" localSheetId="0">#REF!</definedName>
    <definedName name="TestYear">#REF!</definedName>
    <definedName name="TestYr" localSheetId="1">#REF!</definedName>
    <definedName name="TestYr" localSheetId="0">#REF!</definedName>
    <definedName name="TestYr">#REF!</definedName>
    <definedName name="total_dept" localSheetId="1">#REF!</definedName>
    <definedName name="total_dept" localSheetId="0">#REF!</definedName>
    <definedName name="total_dept">"#REF!"</definedName>
    <definedName name="total_manpower" localSheetId="1">#REF!</definedName>
    <definedName name="total_manpower" localSheetId="0">#REF!</definedName>
    <definedName name="total_manpower">"#REF!"</definedName>
    <definedName name="total_material" localSheetId="1">#REF!</definedName>
    <definedName name="total_material" localSheetId="0">#REF!</definedName>
    <definedName name="total_material">"#REF!"</definedName>
    <definedName name="total_other" localSheetId="1">#REF!</definedName>
    <definedName name="total_other" localSheetId="0">#REF!</definedName>
    <definedName name="total_other">"#REF!"</definedName>
    <definedName name="total_transportation" localSheetId="1">#REF!</definedName>
    <definedName name="total_transportation" localSheetId="0">#REF!</definedName>
    <definedName name="total_transportation">"#REF!"</definedName>
    <definedName name="TRANBUD" localSheetId="1">#REF!</definedName>
    <definedName name="TRANBUD" localSheetId="0">#REF!</definedName>
    <definedName name="TRANBUD">"#REF!"</definedName>
    <definedName name="TRANEND" localSheetId="1">#REF!</definedName>
    <definedName name="TRANEND" localSheetId="0">#REF!</definedName>
    <definedName name="TRANEND">"#REF!"</definedName>
    <definedName name="transportation_costs" localSheetId="1">#REF!</definedName>
    <definedName name="transportation_costs" localSheetId="0">#REF!</definedName>
    <definedName name="transportation_costs">"#REF!"</definedName>
    <definedName name="TRANSTART" localSheetId="1">#REF!</definedName>
    <definedName name="TRANSTART" localSheetId="0">#REF!</definedName>
    <definedName name="TRANSTART">"#REF!"</definedName>
    <definedName name="trn_beg_bud" localSheetId="1">#REF!</definedName>
    <definedName name="trn_beg_bud" localSheetId="0">#REF!</definedName>
    <definedName name="trn_beg_bud">"#REF!"</definedName>
    <definedName name="trn_end_bud" localSheetId="1">#REF!</definedName>
    <definedName name="trn_end_bud" localSheetId="0">#REF!</definedName>
    <definedName name="trn_end_bud">"#REF!"</definedName>
    <definedName name="trn12ACT" localSheetId="1">#REF!</definedName>
    <definedName name="trn12ACT" localSheetId="0">#REF!</definedName>
    <definedName name="trn12ACT">"#REF!"</definedName>
    <definedName name="trnCYACT" localSheetId="1">#REF!</definedName>
    <definedName name="trnCYACT" localSheetId="0">#REF!</definedName>
    <definedName name="trnCYACT">"#REF!"</definedName>
    <definedName name="trnCYBUD" localSheetId="1">#REF!</definedName>
    <definedName name="trnCYBUD" localSheetId="0">#REF!</definedName>
    <definedName name="trnCYBUD">"#REF!"</definedName>
    <definedName name="trnCYF" localSheetId="1">#REF!</definedName>
    <definedName name="trnCYF" localSheetId="0">#REF!</definedName>
    <definedName name="trnCYF">"#REF!"</definedName>
    <definedName name="trnNYbud" localSheetId="1">#REF!</definedName>
    <definedName name="trnNYbud" localSheetId="0">#REF!</definedName>
    <definedName name="trnNYbud">"#REF!"</definedName>
    <definedName name="trnPYACT" localSheetId="1">#REF!</definedName>
    <definedName name="trnPYACT" localSheetId="0">#REF!</definedName>
    <definedName name="trnPYACT">"#REF!"</definedName>
    <definedName name="Units" localSheetId="1">#REF!</definedName>
    <definedName name="Units" localSheetId="0">#REF!</definedName>
    <definedName name="Units">#REF!</definedName>
    <definedName name="Units1" localSheetId="1">#REF!</definedName>
    <definedName name="Units1" localSheetId="0">#REF!</definedName>
    <definedName name="Units1">#REF!</definedName>
    <definedName name="Units2" localSheetId="1">#REF!</definedName>
    <definedName name="Units2" localSheetId="0">#REF!</definedName>
    <definedName name="Units2">#REF!</definedName>
    <definedName name="Utility" localSheetId="1">#REF!</definedName>
    <definedName name="Utility" localSheetId="0">#REF!</definedName>
    <definedName name="Utility">#REF!</definedName>
    <definedName name="utitliy1" localSheetId="1">#REF!</definedName>
    <definedName name="utitliy1" localSheetId="0">#REF!</definedName>
    <definedName name="utitliy1">#REF!</definedName>
    <definedName name="valuevx">42.314159</definedName>
    <definedName name="WAGBENF" localSheetId="1">#REF!</definedName>
    <definedName name="WAGBENF" localSheetId="0">#REF!</definedName>
    <definedName name="WAGBENF">"#REF!"</definedName>
    <definedName name="wagdob" localSheetId="1">#REF!</definedName>
    <definedName name="wagdob" localSheetId="0">#REF!</definedName>
    <definedName name="wagdob">"#REF!"</definedName>
    <definedName name="wagdobf" localSheetId="1">#REF!</definedName>
    <definedName name="wagdobf" localSheetId="0">#REF!</definedName>
    <definedName name="wagdobf">"#REF!"</definedName>
    <definedName name="wagreg" localSheetId="1">#REF!</definedName>
    <definedName name="wagreg" localSheetId="0">#REF!</definedName>
    <definedName name="wagreg">"#REF!"</definedName>
    <definedName name="wagregf" localSheetId="1">#REF!</definedName>
    <definedName name="wagregf" localSheetId="0">#REF!</definedName>
    <definedName name="wagregf">"#REF!"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6" l="1"/>
  <c r="J11" i="6"/>
  <c r="J12" i="6"/>
  <c r="J13" i="6"/>
  <c r="J14" i="6"/>
  <c r="J9" i="6"/>
  <c r="I16" i="6"/>
  <c r="I10" i="6"/>
  <c r="I11" i="6"/>
  <c r="I12" i="6"/>
  <c r="I13" i="6"/>
  <c r="I14" i="6"/>
  <c r="H14" i="6"/>
  <c r="H13" i="6"/>
  <c r="H12" i="6"/>
  <c r="H11" i="6"/>
  <c r="H10" i="6"/>
  <c r="H9" i="6"/>
  <c r="I9" i="6"/>
  <c r="G16" i="6" l="1"/>
  <c r="D14" i="6" l="1"/>
  <c r="D13" i="6"/>
  <c r="D12" i="6"/>
  <c r="D11" i="6"/>
  <c r="D10" i="6"/>
  <c r="D9" i="6"/>
  <c r="E16" i="6"/>
  <c r="F12" i="6" s="1"/>
  <c r="K14" i="6"/>
  <c r="K13" i="6"/>
  <c r="K12" i="6"/>
  <c r="K11" i="6"/>
  <c r="K10" i="6"/>
  <c r="K9" i="6"/>
  <c r="G12" i="6" l="1"/>
  <c r="F13" i="6"/>
  <c r="F10" i="6"/>
  <c r="F14" i="6"/>
  <c r="F11" i="6"/>
  <c r="F9" i="6"/>
  <c r="G11" i="6" l="1"/>
  <c r="G14" i="6"/>
  <c r="G10" i="6"/>
  <c r="G13" i="6"/>
  <c r="F16" i="6"/>
  <c r="G9" i="6"/>
  <c r="K46" i="1" l="1"/>
  <c r="K48" i="1"/>
  <c r="J18" i="4" l="1"/>
  <c r="J19" i="4"/>
  <c r="J20" i="4"/>
  <c r="E21" i="5"/>
  <c r="E16" i="5"/>
  <c r="H28" i="4"/>
  <c r="J26" i="4"/>
  <c r="J25" i="4"/>
  <c r="J24" i="4"/>
  <c r="J23" i="4"/>
  <c r="J22" i="4"/>
  <c r="J21" i="4"/>
  <c r="H59" i="2"/>
  <c r="H69" i="2" s="1"/>
  <c r="H60" i="2"/>
  <c r="H61" i="2"/>
  <c r="H63" i="2"/>
  <c r="H73" i="2" s="1"/>
  <c r="H64" i="2"/>
  <c r="H74" i="2" s="1"/>
  <c r="H65" i="2"/>
  <c r="H70" i="2"/>
  <c r="H71" i="2"/>
  <c r="H75" i="2"/>
  <c r="F66" i="2"/>
  <c r="F56" i="2"/>
  <c r="F55" i="2"/>
  <c r="F54" i="2"/>
  <c r="F53" i="2"/>
  <c r="N51" i="2"/>
  <c r="F43" i="2"/>
  <c r="F57" i="2" s="1"/>
  <c r="F42" i="2"/>
  <c r="F40" i="2"/>
  <c r="K35" i="2"/>
  <c r="J35" i="2"/>
  <c r="I35" i="2"/>
  <c r="F33" i="2"/>
  <c r="F63" i="2" s="1"/>
  <c r="F31" i="2"/>
  <c r="F30" i="2"/>
  <c r="F29" i="2"/>
  <c r="F28" i="2"/>
  <c r="N26" i="2"/>
  <c r="F16" i="2"/>
  <c r="F15" i="2"/>
  <c r="F17" i="2" s="1"/>
  <c r="F19" i="2" s="1"/>
  <c r="F11" i="2"/>
  <c r="F12" i="2" s="1"/>
  <c r="F10" i="2"/>
  <c r="F66" i="1"/>
  <c r="F21" i="2" l="1"/>
  <c r="J28" i="4"/>
  <c r="I28" i="4" s="1"/>
  <c r="I12" i="2"/>
  <c r="I17" i="2"/>
  <c r="I13" i="2"/>
  <c r="J13" i="2" s="1"/>
  <c r="I19" i="2" l="1"/>
  <c r="J17" i="2"/>
  <c r="J19" i="2" s="1"/>
  <c r="F59" i="2" s="1"/>
  <c r="J12" i="2"/>
  <c r="J14" i="2" s="1"/>
  <c r="I14" i="2"/>
  <c r="J21" i="2" l="1"/>
  <c r="F58" i="2"/>
  <c r="F61" i="2" s="1"/>
  <c r="F64" i="2" s="1"/>
  <c r="I21" i="2"/>
  <c r="I45" i="2" l="1"/>
  <c r="I47" i="2"/>
  <c r="I49" i="2"/>
  <c r="I44" i="2"/>
  <c r="I43" i="2"/>
  <c r="I48" i="2"/>
  <c r="J49" i="2" l="1"/>
  <c r="J65" i="2" s="1"/>
  <c r="K65" i="2" s="1"/>
  <c r="J47" i="2"/>
  <c r="J63" i="2" s="1"/>
  <c r="K63" i="2" s="1"/>
  <c r="J45" i="2"/>
  <c r="J61" i="2" s="1"/>
  <c r="K61" i="2" s="1"/>
  <c r="J48" i="2"/>
  <c r="J64" i="2" s="1"/>
  <c r="K64" i="2" s="1"/>
  <c r="I51" i="2"/>
  <c r="J43" i="2"/>
  <c r="J59" i="2" s="1"/>
  <c r="K59" i="2" s="1"/>
  <c r="J44" i="2"/>
  <c r="J60" i="2" s="1"/>
  <c r="K60" i="2" s="1"/>
  <c r="J71" i="2" l="1"/>
  <c r="K71" i="2" s="1"/>
  <c r="K47" i="2"/>
  <c r="K45" i="2"/>
  <c r="J70" i="2"/>
  <c r="K70" i="2"/>
  <c r="J69" i="2"/>
  <c r="K69" i="2" s="1"/>
  <c r="K43" i="2"/>
  <c r="J73" i="2"/>
  <c r="K73" i="2" s="1"/>
  <c r="J74" i="2"/>
  <c r="K74" i="2" s="1"/>
  <c r="J75" i="2"/>
  <c r="K75" i="2" s="1"/>
  <c r="K49" i="2"/>
  <c r="K48" i="2"/>
  <c r="K44" i="2"/>
  <c r="F56" i="1" l="1"/>
  <c r="C51" i="1"/>
  <c r="N51" i="1"/>
  <c r="F43" i="1"/>
  <c r="F57" i="1" s="1"/>
  <c r="F42" i="1"/>
  <c r="F40" i="1"/>
  <c r="F55" i="1"/>
  <c r="F30" i="1"/>
  <c r="F54" i="1"/>
  <c r="F29" i="1"/>
  <c r="F53" i="1"/>
  <c r="K35" i="1"/>
  <c r="J35" i="1"/>
  <c r="I35" i="1"/>
  <c r="F31" i="1"/>
  <c r="N26" i="1"/>
  <c r="C26" i="1"/>
  <c r="F16" i="1"/>
  <c r="F15" i="1"/>
  <c r="F17" i="1" s="1"/>
  <c r="F19" i="1" s="1"/>
  <c r="F11" i="1"/>
  <c r="F10" i="1"/>
  <c r="F12" i="1" s="1"/>
  <c r="F21" i="1" l="1"/>
  <c r="F28" i="1"/>
  <c r="F33" i="1" s="1"/>
  <c r="F63" i="1" s="1"/>
  <c r="I13" i="1" l="1"/>
  <c r="J13" i="1" s="1"/>
  <c r="I17" i="1"/>
  <c r="I12" i="1"/>
  <c r="I14" i="1" l="1"/>
  <c r="J12" i="1"/>
  <c r="J14" i="1" s="1"/>
  <c r="I19" i="1"/>
  <c r="J17" i="1"/>
  <c r="J19" i="1" s="1"/>
  <c r="F59" i="1" s="1"/>
  <c r="F58" i="1" l="1"/>
  <c r="F61" i="1" s="1"/>
  <c r="F64" i="1" s="1"/>
  <c r="J21" i="1"/>
  <c r="I21" i="1"/>
  <c r="I49" i="1" l="1"/>
  <c r="I46" i="1"/>
  <c r="I48" i="1"/>
  <c r="I44" i="1"/>
  <c r="J44" i="1" s="1"/>
  <c r="I50" i="1"/>
  <c r="I45" i="1"/>
  <c r="J48" i="1" l="1"/>
  <c r="J46" i="1"/>
  <c r="J49" i="1"/>
  <c r="K49" i="1" s="1"/>
  <c r="J45" i="1"/>
  <c r="K45" i="1" s="1"/>
  <c r="J50" i="1"/>
  <c r="K50" i="1" s="1"/>
  <c r="I52" i="1"/>
  <c r="K44" i="1"/>
</calcChain>
</file>

<file path=xl/sharedStrings.xml><?xml version="1.0" encoding="utf-8"?>
<sst xmlns="http://schemas.openxmlformats.org/spreadsheetml/2006/main" count="426" uniqueCount="167">
  <si>
    <t>3. Data Input Sheet</t>
  </si>
  <si>
    <t>4. Rate Base</t>
  </si>
  <si>
    <t>7. Cost of Capital / 8.Utility Income</t>
  </si>
  <si>
    <t>Rate Base</t>
  </si>
  <si>
    <t>Test Year</t>
  </si>
  <si>
    <t xml:space="preserve"> Cost of Capital Parameters</t>
  </si>
  <si>
    <t>RB Alloc</t>
  </si>
  <si>
    <t>Return</t>
  </si>
  <si>
    <t>Gross Fixed Assets (average)</t>
  </si>
  <si>
    <t>($)</t>
  </si>
  <si>
    <t>Accumulated Depreciation (average)</t>
  </si>
  <si>
    <t>Debt</t>
  </si>
  <si>
    <t>Allowance for Working Capital:</t>
  </si>
  <si>
    <t>Net Fixed Assets</t>
  </si>
  <si>
    <t xml:space="preserve">  Long-term Debt</t>
  </si>
  <si>
    <t>Controllable Expenses</t>
  </si>
  <si>
    <t xml:space="preserve">  Short-term Debt</t>
  </si>
  <si>
    <t>Cost of Power</t>
  </si>
  <si>
    <t>Total Debt</t>
  </si>
  <si>
    <t>Working Capital Rate (%)</t>
  </si>
  <si>
    <t>Equity</t>
  </si>
  <si>
    <r>
      <t xml:space="preserve">Utility Income  </t>
    </r>
    <r>
      <rPr>
        <sz val="10"/>
        <color rgb="FF0000FF"/>
        <rFont val="Arial"/>
        <family val="2"/>
      </rPr>
      <t xml:space="preserve">                                     (drop down)</t>
    </r>
  </si>
  <si>
    <t>Working Capital Base</t>
  </si>
  <si>
    <t xml:space="preserve">  Common Equity</t>
  </si>
  <si>
    <t>Operating Revenues:</t>
  </si>
  <si>
    <t xml:space="preserve">  Preferred Shares</t>
  </si>
  <si>
    <r>
      <t>Distribution Revenue at Current Rates</t>
    </r>
    <r>
      <rPr>
        <b/>
        <sz val="10"/>
        <color rgb="FF0000FF"/>
        <rFont val="Arial"/>
        <family val="2"/>
      </rPr>
      <t xml:space="preserve">     </t>
    </r>
    <r>
      <rPr>
        <sz val="10"/>
        <color rgb="FF0000FF"/>
        <rFont val="Arial"/>
        <family val="2"/>
      </rPr>
      <t>(4080)</t>
    </r>
  </si>
  <si>
    <t>Working Capital Allowance</t>
  </si>
  <si>
    <t>Total Equity</t>
  </si>
  <si>
    <t>Distribution Revenue at Proposed Rates</t>
  </si>
  <si>
    <t>Other Revenue:</t>
  </si>
  <si>
    <t>Total Rate Base</t>
  </si>
  <si>
    <t>Total</t>
  </si>
  <si>
    <t>Specific Service Charges</t>
  </si>
  <si>
    <t>Late Payment Charges</t>
  </si>
  <si>
    <t>Other Distribution Revenue</t>
  </si>
  <si>
    <t>5. Utility Income - Revenue Offset</t>
  </si>
  <si>
    <t>10 Load and Customer Forecast</t>
  </si>
  <si>
    <t>Other Income and Deductions</t>
  </si>
  <si>
    <t>Total Revenue Offsets</t>
  </si>
  <si>
    <t>Customer Count</t>
  </si>
  <si>
    <t>Cust</t>
  </si>
  <si>
    <t>kWh</t>
  </si>
  <si>
    <t>kW</t>
  </si>
  <si>
    <t>Residential</t>
  </si>
  <si>
    <t>Operating Expenses:</t>
  </si>
  <si>
    <t>General Service&lt;50kW</t>
  </si>
  <si>
    <t>OM+A Expenses</t>
  </si>
  <si>
    <t>Depreciation/Amortization</t>
  </si>
  <si>
    <t>Property taxes</t>
  </si>
  <si>
    <t>Unmetered Scattered Load</t>
  </si>
  <si>
    <t>Other expenses</t>
  </si>
  <si>
    <t>Sentinel Lights</t>
  </si>
  <si>
    <t>Street Lights</t>
  </si>
  <si>
    <t>Taxes/PILs</t>
  </si>
  <si>
    <t>Taxable Income:</t>
  </si>
  <si>
    <t xml:space="preserve">Total </t>
  </si>
  <si>
    <t>Adjustments required to arrive at taxable income</t>
  </si>
  <si>
    <t>6. Taxes PILs</t>
  </si>
  <si>
    <t>Utility Income Taxes and Rates:</t>
  </si>
  <si>
    <t>Income taxes (not grossed up)</t>
  </si>
  <si>
    <t>12 Rate Design</t>
  </si>
  <si>
    <t>Income taxes (grossed up)</t>
  </si>
  <si>
    <t xml:space="preserve">   Capital Taxes</t>
  </si>
  <si>
    <t>Rate Design</t>
  </si>
  <si>
    <t>Federal tax (%)</t>
  </si>
  <si>
    <t>Fixed to Variable Split</t>
  </si>
  <si>
    <t>Provincial tax (%)</t>
  </si>
  <si>
    <t>RR at last  BA alloc.</t>
  </si>
  <si>
    <t>Fixed</t>
  </si>
  <si>
    <t>Var</t>
  </si>
  <si>
    <t>Income Tax Credits</t>
  </si>
  <si>
    <t>Capitalization/Cost of Capital</t>
  </si>
  <si>
    <t>Capital Structure:</t>
  </si>
  <si>
    <t>Long-term debt Capitalization Ratio (%)</t>
  </si>
  <si>
    <t>Short-term debt Capitalization Ratio (%)</t>
  </si>
  <si>
    <t>Common Equity Capitalization Ratio (%)</t>
  </si>
  <si>
    <t>Prefered Shares Capitalization Ratio (%)</t>
  </si>
  <si>
    <t>9. Rev Reqt</t>
  </si>
  <si>
    <t>Cost of Capital</t>
  </si>
  <si>
    <t>Revenue Requirement</t>
  </si>
  <si>
    <t>Long-term debt Cost Rate (%)</t>
  </si>
  <si>
    <t>OM&amp;A Expenses</t>
  </si>
  <si>
    <t>Short-term debt Cost Rate (%)</t>
  </si>
  <si>
    <t>Amortization/Depreciation</t>
  </si>
  <si>
    <t>Rate Change Analysis</t>
  </si>
  <si>
    <t>Common Equity Cost Rate (%)</t>
  </si>
  <si>
    <t>Property Taxes</t>
  </si>
  <si>
    <t>Prefered Shares Cost Rate (%)</t>
  </si>
  <si>
    <t>Fixed Rates</t>
  </si>
  <si>
    <t>Current Rates</t>
  </si>
  <si>
    <t>Proposed</t>
  </si>
  <si>
    <t>Change</t>
  </si>
  <si>
    <t>Income Taxes (Grossed up)</t>
  </si>
  <si>
    <t xml:space="preserve"> </t>
  </si>
  <si>
    <t>Cost Allocation</t>
  </si>
  <si>
    <t>Last BA</t>
  </si>
  <si>
    <t>Deemed Interest Expense</t>
  </si>
  <si>
    <t>Return on Deemed Equity</t>
  </si>
  <si>
    <t>Service Revenue Requirement (before Revenues)</t>
  </si>
  <si>
    <t>Revenue Offsets</t>
  </si>
  <si>
    <t>Base Revenue Requirement</t>
  </si>
  <si>
    <t>Grossed-Up Revenue Deficiency/(Sufficiency)</t>
  </si>
  <si>
    <t>Variable Rates</t>
  </si>
  <si>
    <t>Other Revenue Allocation</t>
  </si>
  <si>
    <t xml:space="preserve">Rate Design (Fixed to Var Split) </t>
  </si>
  <si>
    <t xml:space="preserve">Last BA </t>
  </si>
  <si>
    <t>General Service 50-4999kW</t>
  </si>
  <si>
    <t>RRWF Revised 2025 Base Rates</t>
  </si>
  <si>
    <t>RRWF Board Approved 2025 Base Rates</t>
  </si>
  <si>
    <t>Appendix 2-OB</t>
  </si>
  <si>
    <t>Debt Instruments</t>
  </si>
  <si>
    <t>Notes</t>
  </si>
  <si>
    <t>If financing is in place only part of the year, separately calculate the pro-rated interest in the year and input in the cell.</t>
  </si>
  <si>
    <t>Add more lines above row 12 if necessary.</t>
  </si>
  <si>
    <t>Year</t>
  </si>
  <si>
    <t>Row</t>
  </si>
  <si>
    <t>Description</t>
  </si>
  <si>
    <t>Lender</t>
  </si>
  <si>
    <t>Affiliated or Third-Party Debt?</t>
  </si>
  <si>
    <t>Fixed or Variable-Rate?</t>
  </si>
  <si>
    <t>Start Date</t>
  </si>
  <si>
    <t>Term              (years)</t>
  </si>
  <si>
    <t>Principal                         ($)</t>
  </si>
  <si>
    <t>Additional Comments, if any</t>
  </si>
  <si>
    <t>Promissory Note</t>
  </si>
  <si>
    <t>Fixed Rate</t>
  </si>
  <si>
    <t>Infrastructure Ontario</t>
  </si>
  <si>
    <t>Third-Party</t>
  </si>
  <si>
    <r>
      <t xml:space="preserve">Input actual or deemed long-term debt rate in accordance with the guidelines in </t>
    </r>
    <r>
      <rPr>
        <i/>
        <sz val="10"/>
        <color theme="3"/>
        <rFont val="Arial"/>
        <family val="2"/>
      </rPr>
      <t>The Report of the Board on the Cost of Capital for Ontario's Regulated Utilities</t>
    </r>
    <r>
      <rPr>
        <sz val="10"/>
        <color theme="3"/>
        <rFont val="Arial"/>
        <family val="2"/>
      </rPr>
      <t>, issued December 11, 2009, or with any subsequent update issued by the OEB.</t>
    </r>
  </si>
  <si>
    <r>
      <t xml:space="preserve">Rate (%) </t>
    </r>
    <r>
      <rPr>
        <vertAlign val="superscript"/>
        <sz val="10"/>
        <color theme="3"/>
        <rFont val="Arial"/>
        <family val="2"/>
      </rPr>
      <t>2</t>
    </r>
  </si>
  <si>
    <r>
      <t xml:space="preserve">Interest ($) </t>
    </r>
    <r>
      <rPr>
        <vertAlign val="superscript"/>
        <sz val="10"/>
        <color theme="3"/>
        <rFont val="Arial"/>
        <family val="2"/>
      </rPr>
      <t>1</t>
    </r>
  </si>
  <si>
    <t>Appendix 2-OA</t>
  </si>
  <si>
    <t>Capital Structure and Cost of Capital</t>
  </si>
  <si>
    <t>This table must be completed for the last OEB-approved year and the test year.</t>
  </si>
  <si>
    <t>Test Year:</t>
  </si>
  <si>
    <t>Line No.</t>
  </si>
  <si>
    <t>Particulars</t>
  </si>
  <si>
    <t>Capitalization Ratio</t>
  </si>
  <si>
    <t>Cost Rate</t>
  </si>
  <si>
    <t>(%)</t>
  </si>
  <si>
    <t>(1)</t>
  </si>
  <si>
    <t xml:space="preserve">(Transfomer Allowance) </t>
  </si>
  <si>
    <t>NO CHANGE</t>
  </si>
  <si>
    <t>(Tranformer Allowance)</t>
  </si>
  <si>
    <t xml:space="preserve">2025 DSTDR, DLTDR, and ROE Rate Rider </t>
  </si>
  <si>
    <t># Months</t>
  </si>
  <si>
    <r>
      <t xml:space="preserve">Rate Class 
</t>
    </r>
    <r>
      <rPr>
        <b/>
        <sz val="8"/>
        <rFont val="Arial"/>
        <family val="2"/>
      </rPr>
      <t>(Enter Rate Classes in cells below)</t>
    </r>
  </si>
  <si>
    <t>Units</t>
  </si>
  <si>
    <t># of Customers/kWh/kW</t>
  </si>
  <si>
    <t>Balance of Group 2 Accounts</t>
  </si>
  <si>
    <t>1508 Cost of Capital 2025 Var Rider</t>
  </si>
  <si>
    <t>Rev Reqt Allocation</t>
  </si>
  <si>
    <t>% Allocation</t>
  </si>
  <si>
    <t>RESIDENTIAL</t>
  </si>
  <si>
    <t># of Customers</t>
  </si>
  <si>
    <t>GENERAL SERVICE LESS THAN 50 KW</t>
  </si>
  <si>
    <t>GENERAL SERVICE 3,000 TO 4,999 KW</t>
  </si>
  <si>
    <t>UNMETERED SCATTERED LOAD</t>
  </si>
  <si>
    <t>SENTINEL LIGHTING</t>
  </si>
  <si>
    <t>STREET LIGHTING</t>
  </si>
  <si>
    <t>Difference in Base Rev Req</t>
  </si>
  <si>
    <t>Interest</t>
  </si>
  <si>
    <t>Q1 2025-3.64% = $107.18</t>
  </si>
  <si>
    <t>Q2 2025-3.165% = $93.20</t>
  </si>
  <si>
    <t>Q3 2025-2.91% = $85.69</t>
  </si>
  <si>
    <t>Q4 2025-2.91% = $85.69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</si>
</sst>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4" formatCode="_-&quot;$&quot;* #,##0.00_-;\-&quot;$&quot;* #,##0.00_-;_-&quot;$&quot;* &quot;-&quot;??_-;_-@_-"/>
    <numFmt numFmtId="43" formatCode="_-* #,##0.00_-;\-* #,##0.00_-;_-* &quot;-&quot;??_-;_-@_-"/>
    <numFmt numFmtId="164" formatCode="&quot;$&quot;#,##0"/>
    <numFmt numFmtId="165" formatCode="&quot;$&quot;#,##0.00"/>
    <numFmt numFmtId="166" formatCode="&quot;$&quot;#,##0.0000"/>
    <numFmt numFmtId="167" formatCode="[$-1009]d\-mmm\-yy;@"/>
    <numFmt numFmtId="168" formatCode="_-&quot;$&quot;* #,##0_-;\-&quot;$&quot;* #,##0_-;_-&quot;$&quot;* &quot;-&quot;??_-;_-@_-"/>
    <numFmt numFmtId="169" formatCode="\(#\)"/>
    <numFmt numFmtId="170" formatCode="&quot;$&quot;#,##0_);[Red]\(&quot;$&quot;#,##0\);&quot;$&quot;\ \-"/>
    <numFmt numFmtId="171" formatCode="0.0%"/>
    <numFmt numFmtId="172" formatCode="\$#,##0_);[Red]&quot;($&quot;#,##0\);&quot;$ -&quot;"/>
    <numFmt numFmtId="173" formatCode="_-* #,##0_-;\-* #,##0_-;_-* &quot;-&quot;??_-;_-@_-"/>
  </numFmts>
  <fonts count="30" x14ac:knownFonts="1">
    <font>
      <sz val="11"/>
      <color theme="1"/>
      <name val="Arial"/>
      <family val="2"/>
      <scheme val="minor"/>
    </font>
    <font>
      <sz val="10"/>
      <name val="Arial"/>
      <family val="2"/>
    </font>
    <font>
      <b/>
      <sz val="14"/>
      <color rgb="FF0000FF"/>
      <name val="Arial"/>
      <family val="2"/>
    </font>
    <font>
      <b/>
      <u/>
      <sz val="10"/>
      <color rgb="FF0000FF"/>
      <name val="Arial"/>
      <family val="2"/>
    </font>
    <font>
      <b/>
      <sz val="10"/>
      <color rgb="FF0000FF"/>
      <name val="Arial"/>
      <family val="2"/>
    </font>
    <font>
      <sz val="10"/>
      <color rgb="FF0000FF"/>
      <name val="Arial"/>
      <family val="2"/>
    </font>
    <font>
      <sz val="10"/>
      <color indexed="12"/>
      <name val="Arial"/>
      <family val="2"/>
    </font>
    <font>
      <b/>
      <sz val="10"/>
      <color theme="5" tint="-0.499984740745262"/>
      <name val="Arial"/>
      <family val="2"/>
    </font>
    <font>
      <sz val="16"/>
      <name val="Arial"/>
      <family val="2"/>
    </font>
    <font>
      <b/>
      <sz val="20"/>
      <name val="Arial"/>
      <family val="2"/>
    </font>
    <font>
      <b/>
      <sz val="10"/>
      <name val="Arial"/>
      <family val="2"/>
    </font>
    <font>
      <sz val="10"/>
      <color theme="3"/>
      <name val="Arial"/>
      <family val="2"/>
    </font>
    <font>
      <b/>
      <sz val="10"/>
      <color theme="3"/>
      <name val="Arial"/>
      <family val="2"/>
    </font>
    <font>
      <i/>
      <sz val="10"/>
      <color theme="3"/>
      <name val="Arial"/>
      <family val="2"/>
    </font>
    <font>
      <vertAlign val="superscript"/>
      <sz val="10"/>
      <color theme="3"/>
      <name val="Arial"/>
      <family val="2"/>
    </font>
    <font>
      <sz val="10"/>
      <color theme="3"/>
      <name val="Arial"/>
      <family val="2"/>
      <scheme val="minor"/>
    </font>
    <font>
      <b/>
      <sz val="16"/>
      <color theme="3"/>
      <name val="Arial"/>
      <family val="2"/>
    </font>
    <font>
      <b/>
      <sz val="10"/>
      <color rgb="FFFF0000"/>
      <name val="Arial"/>
      <family val="2"/>
    </font>
    <font>
      <sz val="10"/>
      <name val="Arial"/>
      <family val="2"/>
      <charset val="1"/>
    </font>
    <font>
      <sz val="16"/>
      <color theme="3"/>
      <name val="Arial"/>
      <family val="2"/>
    </font>
    <font>
      <b/>
      <sz val="16"/>
      <name val="Arial"/>
      <family val="2"/>
    </font>
    <font>
      <i/>
      <sz val="10"/>
      <name val="Arial"/>
      <family val="2"/>
    </font>
    <font>
      <sz val="11"/>
      <color theme="1"/>
      <name val="Arial"/>
      <family val="2"/>
      <scheme val="minor"/>
    </font>
    <font>
      <b/>
      <sz val="10"/>
      <color theme="4"/>
      <name val="Arial"/>
      <family val="2"/>
    </font>
    <font>
      <sz val="10"/>
      <color theme="0"/>
      <name val="Arial"/>
      <family val="2"/>
    </font>
    <font>
      <i/>
      <sz val="8"/>
      <color rgb="FFFF0000"/>
      <name val="Arial"/>
      <family val="2"/>
    </font>
    <font>
      <b/>
      <sz val="8"/>
      <name val="Arial"/>
      <family val="2"/>
    </font>
    <font>
      <sz val="11"/>
      <name val="Arial"/>
      <family val="2"/>
      <scheme val="minor"/>
    </font>
    <font>
      <i/>
      <sz val="11"/>
      <color theme="4"/>
      <name val="Arial"/>
      <family val="2"/>
      <scheme val="minor"/>
    </font>
    <font>
      <sz val="8"/>
      <name val="Arial"/>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79998168889431442"/>
        <bgColor indexed="58"/>
      </patternFill>
    </fill>
    <fill>
      <patternFill patternType="solid">
        <fgColor theme="4"/>
        <bgColor indexed="64"/>
      </patternFill>
    </fill>
    <fill>
      <patternFill patternType="solid">
        <fgColor theme="9" tint="0.59999389629810485"/>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right/>
      <top/>
      <bottom style="double">
        <color indexed="64"/>
      </bottom>
      <diagonal/>
    </border>
    <border>
      <left/>
      <right/>
      <top/>
      <bottom style="double">
        <color indexed="8"/>
      </bottom>
      <diagonal/>
    </border>
    <border>
      <left style="thin">
        <color indexed="64"/>
      </left>
      <right style="thin">
        <color indexed="64"/>
      </right>
      <top/>
      <bottom style="thin">
        <color indexed="64"/>
      </bottom>
      <diagonal/>
    </border>
  </borders>
  <cellStyleXfs count="8">
    <xf numFmtId="0" fontId="0"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1" fillId="0" borderId="0"/>
  </cellStyleXfs>
  <cellXfs count="196">
    <xf numFmtId="0" fontId="0" fillId="0" borderId="0" xfId="0"/>
    <xf numFmtId="0" fontId="2" fillId="0" borderId="0" xfId="1" applyFont="1" applyAlignment="1" applyProtection="1">
      <alignment vertical="center"/>
      <protection locked="0"/>
    </xf>
    <xf numFmtId="0" fontId="1" fillId="0" borderId="0" xfId="1" applyAlignment="1">
      <alignment horizontal="center"/>
    </xf>
    <xf numFmtId="0" fontId="1" fillId="0" borderId="0" xfId="1"/>
    <xf numFmtId="0" fontId="2" fillId="0" borderId="1" xfId="1" applyFont="1" applyBorder="1" applyProtection="1">
      <protection locked="0"/>
    </xf>
    <xf numFmtId="0" fontId="1" fillId="0" borderId="2" xfId="1" applyBorder="1" applyAlignment="1">
      <alignment horizontal="right"/>
    </xf>
    <xf numFmtId="0" fontId="1" fillId="0" borderId="3" xfId="1" applyBorder="1" applyAlignment="1">
      <alignment horizontal="center"/>
    </xf>
    <xf numFmtId="0" fontId="1" fillId="0" borderId="2" xfId="1" applyBorder="1" applyAlignment="1">
      <alignment horizontal="center"/>
    </xf>
    <xf numFmtId="0" fontId="1" fillId="0" borderId="0" xfId="1" applyAlignment="1">
      <alignment vertical="center"/>
    </xf>
    <xf numFmtId="0" fontId="1" fillId="0" borderId="4" xfId="1" applyBorder="1"/>
    <xf numFmtId="0" fontId="1" fillId="0" borderId="5" xfId="1" applyBorder="1" applyAlignment="1">
      <alignment horizontal="right"/>
    </xf>
    <xf numFmtId="0" fontId="1" fillId="0" borderId="5" xfId="1" applyBorder="1" applyAlignment="1">
      <alignment horizontal="center"/>
    </xf>
    <xf numFmtId="0" fontId="3" fillId="0" borderId="0" xfId="1" applyFont="1" applyAlignment="1" applyProtection="1">
      <alignment vertical="center"/>
      <protection locked="0"/>
    </xf>
    <xf numFmtId="0" fontId="3" fillId="0" borderId="0" xfId="1" applyFont="1" applyAlignment="1" applyProtection="1">
      <alignment horizontal="center" vertical="center"/>
      <protection locked="0"/>
    </xf>
    <xf numFmtId="0" fontId="3" fillId="0" borderId="4" xfId="1" applyFont="1" applyBorder="1" applyAlignment="1" applyProtection="1">
      <alignment vertical="center"/>
      <protection locked="0"/>
    </xf>
    <xf numFmtId="0" fontId="3" fillId="0" borderId="5" xfId="1" applyFont="1" applyBorder="1" applyAlignment="1" applyProtection="1">
      <alignment horizontal="right" vertical="center"/>
      <protection locked="0"/>
    </xf>
    <xf numFmtId="0" fontId="4" fillId="0" borderId="0" xfId="1" applyFont="1" applyAlignment="1">
      <alignment horizontal="center"/>
    </xf>
    <xf numFmtId="0" fontId="4" fillId="0" borderId="5" xfId="1" applyFont="1" applyBorder="1" applyAlignment="1">
      <alignment horizontal="center"/>
    </xf>
    <xf numFmtId="164" fontId="1" fillId="0" borderId="0" xfId="1" applyNumberFormat="1" applyAlignment="1">
      <alignment horizontal="center"/>
    </xf>
    <xf numFmtId="164" fontId="1" fillId="0" borderId="5" xfId="1" applyNumberFormat="1" applyBorder="1" applyAlignment="1">
      <alignment horizontal="right"/>
    </xf>
    <xf numFmtId="0" fontId="5" fillId="0" borderId="0" xfId="1" applyFont="1" applyAlignment="1">
      <alignment horizontal="center"/>
    </xf>
    <xf numFmtId="0" fontId="5" fillId="0" borderId="5" xfId="1" applyFont="1" applyBorder="1" applyAlignment="1">
      <alignment horizontal="center"/>
    </xf>
    <xf numFmtId="0" fontId="6" fillId="0" borderId="0" xfId="1" applyFont="1" applyAlignment="1" applyProtection="1">
      <alignment vertical="center"/>
      <protection locked="0"/>
    </xf>
    <xf numFmtId="164" fontId="1" fillId="0" borderId="5" xfId="1" applyNumberFormat="1" applyBorder="1" applyAlignment="1">
      <alignment horizontal="center"/>
    </xf>
    <xf numFmtId="0" fontId="6" fillId="0" borderId="4" xfId="1" applyFont="1" applyBorder="1" applyAlignment="1" applyProtection="1">
      <alignment vertical="center"/>
      <protection locked="0"/>
    </xf>
    <xf numFmtId="0" fontId="5" fillId="0" borderId="4" xfId="1" applyFont="1" applyBorder="1"/>
    <xf numFmtId="164" fontId="5" fillId="0" borderId="0" xfId="1" applyNumberFormat="1" applyFont="1" applyAlignment="1">
      <alignment horizontal="center"/>
    </xf>
    <xf numFmtId="164" fontId="5" fillId="0" borderId="5" xfId="1" applyNumberFormat="1" applyFont="1" applyBorder="1" applyAlignment="1">
      <alignment horizontal="center"/>
    </xf>
    <xf numFmtId="10" fontId="1" fillId="0" borderId="0" xfId="1" applyNumberFormat="1" applyAlignment="1">
      <alignment horizontal="center"/>
    </xf>
    <xf numFmtId="1" fontId="1" fillId="2" borderId="6" xfId="1" applyNumberFormat="1" applyFill="1" applyBorder="1" applyAlignment="1" applyProtection="1">
      <alignment horizontal="center" vertical="center"/>
      <protection locked="0"/>
    </xf>
    <xf numFmtId="10" fontId="1" fillId="0" borderId="5" xfId="1" applyNumberFormat="1" applyBorder="1" applyAlignment="1">
      <alignment horizontal="right"/>
    </xf>
    <xf numFmtId="0" fontId="4" fillId="0" borderId="7" xfId="1" applyFont="1" applyBorder="1"/>
    <xf numFmtId="164" fontId="4" fillId="0" borderId="8" xfId="1" applyNumberFormat="1" applyFont="1" applyBorder="1" applyAlignment="1">
      <alignment horizontal="right"/>
    </xf>
    <xf numFmtId="164" fontId="4" fillId="0" borderId="9" xfId="1" applyNumberFormat="1" applyFont="1" applyBorder="1" applyAlignment="1">
      <alignment horizontal="center"/>
    </xf>
    <xf numFmtId="164" fontId="4" fillId="0" borderId="8" xfId="1" applyNumberFormat="1" applyFont="1" applyBorder="1" applyAlignment="1">
      <alignment horizontal="center"/>
    </xf>
    <xf numFmtId="0" fontId="1" fillId="0" borderId="0" xfId="1" applyAlignment="1">
      <alignment horizontal="right"/>
    </xf>
    <xf numFmtId="0" fontId="1" fillId="0" borderId="2" xfId="1" applyBorder="1"/>
    <xf numFmtId="0" fontId="3" fillId="0" borderId="5"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5" xfId="1" applyFont="1" applyBorder="1" applyAlignment="1" applyProtection="1">
      <alignment horizontal="center" vertical="center"/>
      <protection locked="0"/>
    </xf>
    <xf numFmtId="3" fontId="4" fillId="0" borderId="9" xfId="1" applyNumberFormat="1" applyFont="1" applyBorder="1" applyAlignment="1">
      <alignment horizontal="center"/>
    </xf>
    <xf numFmtId="3" fontId="4" fillId="0" borderId="8" xfId="1" applyNumberFormat="1" applyFont="1" applyBorder="1" applyAlignment="1">
      <alignment horizontal="center"/>
    </xf>
    <xf numFmtId="165" fontId="1" fillId="0" borderId="0" xfId="1" applyNumberFormat="1" applyAlignment="1">
      <alignment horizontal="center"/>
    </xf>
    <xf numFmtId="0" fontId="1" fillId="0" borderId="5" xfId="1" applyBorder="1"/>
    <xf numFmtId="165" fontId="1" fillId="0" borderId="5" xfId="1" applyNumberFormat="1" applyBorder="1" applyAlignment="1">
      <alignment horizontal="right"/>
    </xf>
    <xf numFmtId="10" fontId="1" fillId="2" borderId="0" xfId="1" applyNumberFormat="1" applyFill="1" applyAlignment="1">
      <alignment horizontal="center"/>
    </xf>
    <xf numFmtId="0" fontId="1" fillId="0" borderId="7" xfId="1" applyBorder="1"/>
    <xf numFmtId="10" fontId="1" fillId="0" borderId="8" xfId="1" applyNumberFormat="1" applyBorder="1" applyAlignment="1">
      <alignment horizontal="right"/>
    </xf>
    <xf numFmtId="0" fontId="1" fillId="0" borderId="9" xfId="1" applyBorder="1" applyAlignment="1">
      <alignment horizontal="center"/>
    </xf>
    <xf numFmtId="0" fontId="1" fillId="0" borderId="8" xfId="1" applyBorder="1"/>
    <xf numFmtId="0" fontId="2" fillId="3" borderId="1" xfId="1" applyFont="1" applyFill="1" applyBorder="1" applyProtection="1">
      <protection locked="0"/>
    </xf>
    <xf numFmtId="0" fontId="1" fillId="3" borderId="3" xfId="1" applyFill="1" applyBorder="1" applyAlignment="1">
      <alignment horizontal="center"/>
    </xf>
    <xf numFmtId="0" fontId="1" fillId="3" borderId="2" xfId="1" applyFill="1" applyBorder="1"/>
    <xf numFmtId="0" fontId="1" fillId="3" borderId="4" xfId="1" applyFill="1" applyBorder="1"/>
    <xf numFmtId="0" fontId="1" fillId="3" borderId="0" xfId="1" applyFill="1" applyAlignment="1">
      <alignment horizontal="center"/>
    </xf>
    <xf numFmtId="0" fontId="1" fillId="3" borderId="5" xfId="1" applyFill="1" applyBorder="1"/>
    <xf numFmtId="0" fontId="3" fillId="3" borderId="4" xfId="1" applyFont="1" applyFill="1" applyBorder="1" applyAlignment="1" applyProtection="1">
      <alignment vertical="center"/>
      <protection locked="0"/>
    </xf>
    <xf numFmtId="0" fontId="3" fillId="3" borderId="0" xfId="1" applyFont="1" applyFill="1" applyAlignment="1" applyProtection="1">
      <alignment horizontal="center" vertical="center"/>
      <protection locked="0"/>
    </xf>
    <xf numFmtId="0" fontId="3" fillId="3" borderId="5" xfId="1" applyFont="1" applyFill="1" applyBorder="1" applyAlignment="1" applyProtection="1">
      <alignment horizontal="center" vertical="center"/>
      <protection locked="0"/>
    </xf>
    <xf numFmtId="0" fontId="5" fillId="3" borderId="0" xfId="1" applyFont="1" applyFill="1" applyAlignment="1">
      <alignment horizontal="center"/>
    </xf>
    <xf numFmtId="0" fontId="5" fillId="3" borderId="5" xfId="1" applyFont="1" applyFill="1" applyBorder="1" applyAlignment="1">
      <alignment horizontal="center" vertical="center"/>
    </xf>
    <xf numFmtId="165" fontId="1" fillId="3" borderId="0" xfId="1" quotePrefix="1" applyNumberFormat="1" applyFill="1" applyAlignment="1">
      <alignment horizontal="center" vertical="center"/>
    </xf>
    <xf numFmtId="166" fontId="1" fillId="3" borderId="5" xfId="1" applyNumberFormat="1" applyFill="1" applyBorder="1" applyAlignment="1">
      <alignment horizontal="center" vertical="center"/>
    </xf>
    <xf numFmtId="166" fontId="1" fillId="3" borderId="0" xfId="1" quotePrefix="1" applyNumberFormat="1" applyFill="1" applyAlignment="1">
      <alignment horizontal="center" vertical="center"/>
    </xf>
    <xf numFmtId="0" fontId="1" fillId="3" borderId="7" xfId="1" applyFill="1" applyBorder="1"/>
    <xf numFmtId="166" fontId="1" fillId="3" borderId="9" xfId="1" applyNumberFormat="1" applyFill="1" applyBorder="1" applyAlignment="1">
      <alignment horizontal="center"/>
    </xf>
    <xf numFmtId="166" fontId="1" fillId="3" borderId="9" xfId="1" quotePrefix="1" applyNumberFormat="1" applyFill="1" applyBorder="1" applyAlignment="1">
      <alignment horizontal="center" vertical="center"/>
    </xf>
    <xf numFmtId="166" fontId="1" fillId="3" borderId="8" xfId="1" applyNumberFormat="1" applyFill="1" applyBorder="1" applyAlignment="1">
      <alignment horizontal="center" vertical="center"/>
    </xf>
    <xf numFmtId="0" fontId="3" fillId="0" borderId="0" xfId="1" applyFont="1" applyAlignment="1" applyProtection="1">
      <alignment horizontal="center" vertical="center" wrapText="1"/>
      <protection locked="0"/>
    </xf>
    <xf numFmtId="164" fontId="1" fillId="4" borderId="0" xfId="1" applyNumberFormat="1" applyFill="1" applyAlignment="1">
      <alignment horizontal="center"/>
    </xf>
    <xf numFmtId="10" fontId="1" fillId="4" borderId="0" xfId="1" applyNumberFormat="1" applyFill="1" applyAlignment="1">
      <alignment horizontal="center"/>
    </xf>
    <xf numFmtId="164" fontId="7" fillId="4" borderId="0" xfId="1" applyNumberFormat="1" applyFont="1" applyFill="1" applyAlignment="1">
      <alignment horizontal="center"/>
    </xf>
    <xf numFmtId="165" fontId="1" fillId="4" borderId="0" xfId="1" applyNumberFormat="1" applyFill="1" applyAlignment="1">
      <alignment horizontal="center"/>
    </xf>
    <xf numFmtId="3" fontId="1" fillId="2" borderId="5" xfId="1" applyNumberFormat="1" applyFill="1" applyBorder="1" applyAlignment="1">
      <alignment horizontal="center"/>
    </xf>
    <xf numFmtId="0" fontId="5" fillId="0" borderId="0" xfId="1" applyFont="1" applyAlignment="1">
      <alignment horizontal="center" vertical="center"/>
    </xf>
    <xf numFmtId="166" fontId="1" fillId="3" borderId="5" xfId="1" quotePrefix="1" applyNumberFormat="1" applyFill="1" applyBorder="1" applyAlignment="1">
      <alignment horizontal="center" vertical="center"/>
    </xf>
    <xf numFmtId="0" fontId="7" fillId="0" borderId="0" xfId="1" applyFont="1" applyAlignment="1">
      <alignment vertical="center"/>
    </xf>
    <xf numFmtId="0" fontId="9" fillId="0" borderId="0" xfId="1" applyFont="1" applyAlignment="1">
      <alignment vertical="center"/>
    </xf>
    <xf numFmtId="0" fontId="11" fillId="0" borderId="0" xfId="1" applyFont="1" applyProtection="1">
      <protection locked="0"/>
    </xf>
    <xf numFmtId="0" fontId="12" fillId="0" borderId="0" xfId="1" applyFont="1" applyProtection="1">
      <protection locked="0"/>
    </xf>
    <xf numFmtId="0" fontId="11" fillId="0" borderId="0" xfId="1" applyFont="1" applyAlignment="1" applyProtection="1">
      <alignment horizontal="center" vertical="top"/>
      <protection locked="0"/>
    </xf>
    <xf numFmtId="0" fontId="11" fillId="0" borderId="0" xfId="1" applyFont="1" applyAlignment="1" applyProtection="1">
      <alignment horizontal="center" vertical="center"/>
      <protection locked="0"/>
    </xf>
    <xf numFmtId="0" fontId="11" fillId="0" borderId="10" xfId="1" applyFont="1" applyBorder="1" applyAlignment="1">
      <alignment horizontal="center"/>
    </xf>
    <xf numFmtId="0" fontId="11" fillId="0" borderId="11" xfId="1" applyFont="1" applyBorder="1" applyAlignment="1" applyProtection="1">
      <alignment horizontal="center" vertical="center"/>
      <protection locked="0"/>
    </xf>
    <xf numFmtId="0" fontId="11" fillId="0" borderId="12" xfId="1" applyFont="1" applyBorder="1" applyAlignment="1" applyProtection="1">
      <alignment horizontal="center" vertical="center"/>
      <protection locked="0"/>
    </xf>
    <xf numFmtId="0" fontId="11" fillId="0" borderId="12" xfId="1" applyFont="1" applyBorder="1" applyAlignment="1" applyProtection="1">
      <alignment horizontal="center" vertical="center" wrapText="1"/>
      <protection locked="0"/>
    </xf>
    <xf numFmtId="0" fontId="11" fillId="0" borderId="13" xfId="1" applyFont="1" applyBorder="1" applyAlignment="1" applyProtection="1">
      <alignment horizontal="center" vertical="center" wrapText="1"/>
      <protection locked="0"/>
    </xf>
    <xf numFmtId="0" fontId="11" fillId="0" borderId="14" xfId="1" applyFont="1" applyBorder="1" applyProtection="1">
      <protection locked="0"/>
    </xf>
    <xf numFmtId="0" fontId="11" fillId="5" borderId="6" xfId="1" applyFont="1" applyFill="1" applyBorder="1" applyProtection="1">
      <protection locked="0"/>
    </xf>
    <xf numFmtId="0" fontId="11" fillId="4" borderId="6" xfId="1" applyFont="1" applyFill="1" applyBorder="1" applyProtection="1">
      <protection locked="0"/>
    </xf>
    <xf numFmtId="167" fontId="11" fillId="5" borderId="6" xfId="1" applyNumberFormat="1" applyFont="1" applyFill="1" applyBorder="1" applyProtection="1">
      <protection locked="0"/>
    </xf>
    <xf numFmtId="0" fontId="11" fillId="0" borderId="15" xfId="1" applyFont="1" applyBorder="1" applyProtection="1">
      <protection locked="0"/>
    </xf>
    <xf numFmtId="0" fontId="11" fillId="0" borderId="0" xfId="1" applyFont="1" applyAlignment="1" applyProtection="1">
      <alignment horizontal="left" indent="4"/>
      <protection locked="0"/>
    </xf>
    <xf numFmtId="0" fontId="11" fillId="0" borderId="16" xfId="1" applyFont="1" applyBorder="1" applyProtection="1">
      <protection locked="0"/>
    </xf>
    <xf numFmtId="0" fontId="11" fillId="0" borderId="17" xfId="1" applyFont="1" applyBorder="1" applyProtection="1">
      <protection locked="0"/>
    </xf>
    <xf numFmtId="0" fontId="11" fillId="0" borderId="18" xfId="1" applyFont="1" applyBorder="1" applyProtection="1">
      <protection locked="0"/>
    </xf>
    <xf numFmtId="0" fontId="11" fillId="0" borderId="19" xfId="1" applyFont="1" applyBorder="1" applyProtection="1">
      <protection locked="0"/>
    </xf>
    <xf numFmtId="0" fontId="11" fillId="0" borderId="20" xfId="1" applyFont="1" applyBorder="1" applyProtection="1">
      <protection locked="0"/>
    </xf>
    <xf numFmtId="0" fontId="11" fillId="0" borderId="21" xfId="1" applyFont="1" applyBorder="1" applyProtection="1">
      <protection locked="0"/>
    </xf>
    <xf numFmtId="44" fontId="11" fillId="0" borderId="20" xfId="1" applyNumberFormat="1" applyFont="1" applyBorder="1" applyProtection="1">
      <protection locked="0"/>
    </xf>
    <xf numFmtId="0" fontId="11" fillId="0" borderId="22" xfId="1" applyFont="1" applyBorder="1" applyProtection="1">
      <protection locked="0"/>
    </xf>
    <xf numFmtId="0" fontId="12" fillId="0" borderId="0" xfId="1" applyFont="1" applyAlignment="1" applyProtection="1">
      <alignment horizontal="center"/>
      <protection locked="0"/>
    </xf>
    <xf numFmtId="0" fontId="12" fillId="0" borderId="0" xfId="1" applyFont="1" applyAlignment="1" applyProtection="1">
      <alignment horizontal="center" vertical="center"/>
      <protection locked="0"/>
    </xf>
    <xf numFmtId="168" fontId="15" fillId="5" borderId="6" xfId="3" applyNumberFormat="1" applyFont="1" applyFill="1" applyBorder="1" applyProtection="1">
      <protection locked="0"/>
    </xf>
    <xf numFmtId="44" fontId="15" fillId="0" borderId="6" xfId="3" applyFont="1" applyFill="1" applyBorder="1" applyProtection="1">
      <protection locked="0"/>
    </xf>
    <xf numFmtId="168" fontId="15" fillId="0" borderId="21" xfId="3" applyNumberFormat="1" applyFont="1" applyBorder="1" applyProtection="1">
      <protection locked="0"/>
    </xf>
    <xf numFmtId="10" fontId="15" fillId="0" borderId="21" xfId="4" applyNumberFormat="1" applyFont="1" applyBorder="1" applyProtection="1">
      <protection locked="0"/>
    </xf>
    <xf numFmtId="0" fontId="1" fillId="0" borderId="0" xfId="2" applyProtection="1">
      <protection locked="0"/>
    </xf>
    <xf numFmtId="0" fontId="10" fillId="0" borderId="0" xfId="2" applyFont="1" applyAlignment="1" applyProtection="1">
      <alignment horizontal="center" vertical="center"/>
      <protection locked="0"/>
    </xf>
    <xf numFmtId="0" fontId="17" fillId="0" borderId="0" xfId="2" applyFont="1" applyAlignment="1" applyProtection="1">
      <alignment horizontal="center" vertical="center"/>
      <protection locked="0"/>
    </xf>
    <xf numFmtId="0" fontId="10" fillId="0" borderId="0" xfId="2" applyFont="1" applyAlignment="1" applyProtection="1">
      <alignment horizontal="right"/>
      <protection locked="0"/>
    </xf>
    <xf numFmtId="0" fontId="10" fillId="0" borderId="9" xfId="2" applyFont="1" applyBorder="1" applyAlignment="1" applyProtection="1">
      <alignment horizontal="center" vertical="center"/>
      <protection locked="0"/>
    </xf>
    <xf numFmtId="0" fontId="10" fillId="0" borderId="0" xfId="2" applyFont="1" applyAlignment="1" applyProtection="1">
      <alignment vertical="center"/>
      <protection locked="0"/>
    </xf>
    <xf numFmtId="0" fontId="10" fillId="0" borderId="0" xfId="2" applyFont="1" applyProtection="1">
      <protection locked="0"/>
    </xf>
    <xf numFmtId="0" fontId="1" fillId="0" borderId="0" xfId="2" applyAlignment="1" applyProtection="1">
      <alignment horizontal="center"/>
      <protection locked="0"/>
    </xf>
    <xf numFmtId="0" fontId="1" fillId="0" borderId="0" xfId="2" quotePrefix="1" applyAlignment="1" applyProtection="1">
      <alignment horizontal="center"/>
      <protection locked="0"/>
    </xf>
    <xf numFmtId="0" fontId="1" fillId="0" borderId="0" xfId="2" quotePrefix="1" applyAlignment="1" applyProtection="1">
      <alignment horizontal="right"/>
      <protection locked="0"/>
    </xf>
    <xf numFmtId="0" fontId="10" fillId="0" borderId="9" xfId="2" applyFont="1" applyBorder="1" applyProtection="1">
      <protection locked="0"/>
    </xf>
    <xf numFmtId="0" fontId="1" fillId="0" borderId="0" xfId="2" quotePrefix="1" applyProtection="1">
      <protection locked="0"/>
    </xf>
    <xf numFmtId="10" fontId="1" fillId="0" borderId="0" xfId="4" applyNumberFormat="1" applyFont="1" applyFill="1" applyBorder="1" applyAlignment="1" applyProtection="1"/>
    <xf numFmtId="10" fontId="1" fillId="0" borderId="0" xfId="4" applyNumberFormat="1" applyFont="1" applyFill="1" applyBorder="1" applyProtection="1">
      <protection locked="0"/>
    </xf>
    <xf numFmtId="169" fontId="1" fillId="5" borderId="0" xfId="2" applyNumberFormat="1" applyFill="1" applyProtection="1">
      <protection locked="0"/>
    </xf>
    <xf numFmtId="169" fontId="1" fillId="0" borderId="0" xfId="2" applyNumberFormat="1" applyProtection="1">
      <protection locked="0"/>
    </xf>
    <xf numFmtId="170" fontId="1" fillId="0" borderId="0" xfId="3" applyNumberFormat="1" applyFont="1" applyBorder="1" applyProtection="1">
      <protection locked="0"/>
    </xf>
    <xf numFmtId="10" fontId="1" fillId="5" borderId="0" xfId="4" applyNumberFormat="1" applyFont="1" applyFill="1" applyBorder="1" applyProtection="1">
      <protection locked="0"/>
    </xf>
    <xf numFmtId="169" fontId="1" fillId="0" borderId="0" xfId="2" quotePrefix="1" applyNumberFormat="1" applyProtection="1">
      <protection locked="0"/>
    </xf>
    <xf numFmtId="170" fontId="1" fillId="0" borderId="9" xfId="3" applyNumberFormat="1" applyFont="1" applyBorder="1" applyProtection="1">
      <protection locked="0"/>
    </xf>
    <xf numFmtId="171" fontId="1" fillId="0" borderId="23" xfId="4" applyNumberFormat="1" applyFont="1" applyBorder="1" applyProtection="1">
      <protection locked="0"/>
    </xf>
    <xf numFmtId="171" fontId="1" fillId="0" borderId="23" xfId="4" applyNumberFormat="1" applyFont="1" applyFill="1" applyBorder="1" applyProtection="1">
      <protection locked="0"/>
    </xf>
    <xf numFmtId="170" fontId="1" fillId="0" borderId="23" xfId="3" applyNumberFormat="1" applyFont="1" applyBorder="1" applyProtection="1">
      <protection locked="0"/>
    </xf>
    <xf numFmtId="10" fontId="1" fillId="0" borderId="23" xfId="4" applyNumberFormat="1" applyFont="1" applyBorder="1" applyProtection="1">
      <protection locked="0"/>
    </xf>
    <xf numFmtId="0" fontId="1" fillId="6" borderId="0" xfId="2" applyFill="1" applyProtection="1">
      <protection locked="0"/>
    </xf>
    <xf numFmtId="171" fontId="1" fillId="0" borderId="0" xfId="4" applyNumberFormat="1" applyFont="1" applyBorder="1" applyProtection="1">
      <protection locked="0"/>
    </xf>
    <xf numFmtId="171" fontId="1" fillId="0" borderId="0" xfId="4" applyNumberFormat="1" applyFont="1" applyFill="1" applyBorder="1" applyProtection="1">
      <protection locked="0"/>
    </xf>
    <xf numFmtId="170" fontId="1" fillId="0" borderId="0" xfId="2" applyNumberFormat="1" applyProtection="1">
      <protection locked="0"/>
    </xf>
    <xf numFmtId="10" fontId="1" fillId="0" borderId="0" xfId="4" applyNumberFormat="1" applyFont="1" applyBorder="1" applyProtection="1">
      <protection locked="0"/>
    </xf>
    <xf numFmtId="10" fontId="1" fillId="0" borderId="0" xfId="4" applyNumberFormat="1" applyFont="1" applyFill="1" applyBorder="1" applyAlignment="1" applyProtection="1">
      <protection locked="0"/>
    </xf>
    <xf numFmtId="170" fontId="1" fillId="0" borderId="0" xfId="3" applyNumberFormat="1" applyFont="1" applyBorder="1" applyAlignment="1" applyProtection="1">
      <protection locked="0"/>
    </xf>
    <xf numFmtId="10" fontId="1" fillId="5" borderId="9" xfId="4" applyNumberFormat="1" applyFont="1" applyFill="1" applyBorder="1" applyAlignment="1" applyProtection="1">
      <protection locked="0"/>
    </xf>
    <xf numFmtId="170" fontId="1" fillId="0" borderId="9" xfId="3" applyNumberFormat="1" applyFont="1" applyBorder="1" applyAlignment="1" applyProtection="1">
      <protection locked="0"/>
    </xf>
    <xf numFmtId="171" fontId="1" fillId="0" borderId="24" xfId="2" applyNumberFormat="1" applyBorder="1" applyProtection="1">
      <protection locked="0"/>
    </xf>
    <xf numFmtId="9" fontId="1" fillId="0" borderId="24" xfId="2" applyNumberFormat="1" applyBorder="1" applyProtection="1">
      <protection locked="0"/>
    </xf>
    <xf numFmtId="172" fontId="18" fillId="7" borderId="25" xfId="3" applyNumberFormat="1" applyFont="1" applyFill="1" applyBorder="1" applyAlignment="1" applyProtection="1"/>
    <xf numFmtId="10" fontId="1" fillId="0" borderId="24" xfId="4" applyNumberFormat="1" applyFont="1" applyBorder="1" applyProtection="1">
      <protection locked="0"/>
    </xf>
    <xf numFmtId="170" fontId="1" fillId="0" borderId="24" xfId="3" applyNumberFormat="1" applyFont="1" applyBorder="1" applyProtection="1">
      <protection locked="0"/>
    </xf>
    <xf numFmtId="0" fontId="16" fillId="0" borderId="0" xfId="1" applyFont="1" applyProtection="1">
      <protection locked="0"/>
    </xf>
    <xf numFmtId="0" fontId="19" fillId="0" borderId="0" xfId="1" applyFont="1" applyProtection="1">
      <protection locked="0"/>
    </xf>
    <xf numFmtId="0" fontId="8" fillId="0" borderId="0" xfId="2" applyFont="1" applyProtection="1">
      <protection locked="0"/>
    </xf>
    <xf numFmtId="0" fontId="4" fillId="0" borderId="4" xfId="1" applyFont="1" applyBorder="1"/>
    <xf numFmtId="164" fontId="4" fillId="0" borderId="0" xfId="1" applyNumberFormat="1" applyFont="1" applyAlignment="1">
      <alignment horizontal="center"/>
    </xf>
    <xf numFmtId="0" fontId="21" fillId="0" borderId="7" xfId="1" applyFont="1" applyBorder="1"/>
    <xf numFmtId="6" fontId="21" fillId="0" borderId="9" xfId="1" applyNumberFormat="1" applyFont="1" applyBorder="1" applyAlignment="1">
      <alignment horizontal="center"/>
    </xf>
    <xf numFmtId="0" fontId="23" fillId="0" borderId="0" xfId="1" applyFont="1" applyProtection="1">
      <protection locked="0"/>
    </xf>
    <xf numFmtId="10" fontId="24" fillId="8" borderId="9" xfId="4" applyNumberFormat="1" applyFont="1" applyFill="1" applyBorder="1" applyProtection="1">
      <protection locked="0"/>
    </xf>
    <xf numFmtId="10" fontId="24" fillId="8" borderId="0" xfId="4" applyNumberFormat="1" applyFont="1" applyFill="1" applyBorder="1" applyProtection="1">
      <protection locked="0"/>
    </xf>
    <xf numFmtId="3" fontId="4" fillId="0" borderId="0" xfId="1" applyNumberFormat="1" applyFont="1" applyAlignment="1">
      <alignment horizontal="center"/>
    </xf>
    <xf numFmtId="3" fontId="1" fillId="2" borderId="0" xfId="1" applyNumberFormat="1" applyFill="1" applyAlignment="1">
      <alignment horizontal="center"/>
    </xf>
    <xf numFmtId="3" fontId="4" fillId="0" borderId="5" xfId="1" applyNumberFormat="1" applyFont="1" applyBorder="1" applyAlignment="1">
      <alignment horizontal="center"/>
    </xf>
    <xf numFmtId="0" fontId="5" fillId="0" borderId="5" xfId="1" applyFont="1" applyBorder="1" applyAlignment="1">
      <alignment horizontal="center" vertical="center"/>
    </xf>
    <xf numFmtId="164" fontId="21" fillId="0" borderId="9" xfId="1" applyNumberFormat="1" applyFont="1" applyBorder="1" applyAlignment="1">
      <alignment horizontal="center"/>
    </xf>
    <xf numFmtId="0" fontId="20" fillId="0" borderId="0" xfId="0" applyFont="1"/>
    <xf numFmtId="0" fontId="0" fillId="0" borderId="6" xfId="0" applyBorder="1" applyAlignment="1">
      <alignment horizontal="center"/>
    </xf>
    <xf numFmtId="0" fontId="25" fillId="0" borderId="0" xfId="0" applyFont="1"/>
    <xf numFmtId="0" fontId="10" fillId="6" borderId="18" xfId="7" applyFont="1" applyFill="1" applyBorder="1" applyAlignment="1">
      <alignment horizontal="center" vertical="center" wrapText="1"/>
    </xf>
    <xf numFmtId="0" fontId="10" fillId="6" borderId="26" xfId="7" applyFont="1" applyFill="1" applyBorder="1" applyAlignment="1">
      <alignment horizontal="center" vertical="center" wrapText="1"/>
    </xf>
    <xf numFmtId="0" fontId="1" fillId="6" borderId="6" xfId="0" applyFont="1" applyFill="1" applyBorder="1"/>
    <xf numFmtId="0" fontId="1" fillId="4" borderId="6" xfId="0" applyFont="1" applyFill="1" applyBorder="1" applyAlignment="1" applyProtection="1">
      <alignment horizontal="center" vertical="center"/>
      <protection locked="0"/>
    </xf>
    <xf numFmtId="173" fontId="27" fillId="0" borderId="6" xfId="5" applyNumberFormat="1" applyFont="1" applyBorder="1" applyAlignment="1" applyProtection="1">
      <alignment horizontal="center" vertical="center"/>
    </xf>
    <xf numFmtId="165" fontId="27" fillId="0" borderId="6" xfId="5" applyNumberFormat="1" applyFont="1" applyBorder="1" applyAlignment="1" applyProtection="1">
      <alignment horizontal="center" vertical="center"/>
    </xf>
    <xf numFmtId="10" fontId="27" fillId="0" borderId="6" xfId="5" applyNumberFormat="1" applyFont="1" applyBorder="1" applyAlignment="1" applyProtection="1">
      <alignment horizontal="center" vertical="center"/>
    </xf>
    <xf numFmtId="165" fontId="27" fillId="0" borderId="6" xfId="6" applyNumberFormat="1" applyFont="1" applyBorder="1" applyProtection="1"/>
    <xf numFmtId="165" fontId="10" fillId="0" borderId="6" xfId="6" applyNumberFormat="1" applyFont="1" applyBorder="1" applyAlignment="1" applyProtection="1">
      <alignment horizontal="center" vertical="center"/>
    </xf>
    <xf numFmtId="166" fontId="10" fillId="0" borderId="6" xfId="6" applyNumberFormat="1" applyFont="1" applyBorder="1" applyAlignment="1" applyProtection="1">
      <alignment horizontal="center" vertical="center"/>
    </xf>
    <xf numFmtId="0" fontId="10" fillId="9" borderId="6" xfId="0" applyFont="1" applyFill="1" applyBorder="1"/>
    <xf numFmtId="0" fontId="10" fillId="9" borderId="6" xfId="0" applyFont="1" applyFill="1" applyBorder="1" applyAlignment="1">
      <alignment horizontal="center" vertical="center"/>
    </xf>
    <xf numFmtId="173" fontId="10" fillId="9" borderId="6" xfId="5" applyNumberFormat="1" applyFont="1" applyFill="1" applyBorder="1" applyAlignment="1" applyProtection="1">
      <alignment horizontal="center" vertical="center"/>
    </xf>
    <xf numFmtId="165" fontId="10" fillId="9" borderId="6" xfId="5" applyNumberFormat="1" applyFont="1" applyFill="1" applyBorder="1" applyAlignment="1" applyProtection="1">
      <alignment horizontal="center" vertical="center"/>
    </xf>
    <xf numFmtId="10" fontId="10" fillId="9" borderId="6" xfId="5" applyNumberFormat="1" applyFont="1" applyFill="1" applyBorder="1" applyAlignment="1" applyProtection="1">
      <alignment horizontal="center" vertical="center"/>
    </xf>
    <xf numFmtId="165" fontId="10" fillId="9" borderId="6" xfId="6" applyNumberFormat="1" applyFont="1" applyFill="1" applyBorder="1" applyProtection="1"/>
    <xf numFmtId="165" fontId="10" fillId="9" borderId="6" xfId="0" applyNumberFormat="1" applyFont="1" applyFill="1" applyBorder="1"/>
    <xf numFmtId="0" fontId="28" fillId="0" borderId="0" xfId="0" applyFont="1" applyAlignment="1">
      <alignment horizontal="center"/>
    </xf>
    <xf numFmtId="0" fontId="11" fillId="0" borderId="0" xfId="1" applyFont="1" applyAlignment="1" applyProtection="1">
      <alignment horizontal="left"/>
      <protection locked="0"/>
    </xf>
    <xf numFmtId="0" fontId="16" fillId="0" borderId="0" xfId="1" applyFont="1" applyAlignment="1" applyProtection="1">
      <alignment horizontal="center"/>
      <protection locked="0"/>
    </xf>
    <xf numFmtId="0" fontId="11" fillId="0" borderId="0" xfId="1" applyFont="1" applyAlignment="1" applyProtection="1">
      <alignment horizontal="left" wrapText="1"/>
      <protection locked="0"/>
    </xf>
    <xf numFmtId="0" fontId="20" fillId="0" borderId="0" xfId="2" applyFont="1" applyAlignment="1" applyProtection="1">
      <alignment horizontal="center"/>
      <protection locked="0"/>
    </xf>
    <xf numFmtId="0" fontId="20" fillId="0" borderId="0" xfId="2" applyFont="1" applyAlignment="1" applyProtection="1">
      <alignment horizontal="center" vertical="center"/>
      <protection locked="0"/>
    </xf>
    <xf numFmtId="0" fontId="10" fillId="0" borderId="0" xfId="2" applyFont="1" applyAlignment="1" applyProtection="1">
      <alignment horizontal="center" vertical="center"/>
      <protection locked="0"/>
    </xf>
    <xf numFmtId="0" fontId="1" fillId="0" borderId="0" xfId="2" applyAlignment="1">
      <alignment horizontal="center"/>
    </xf>
    <xf numFmtId="0" fontId="10" fillId="0" borderId="0" xfId="2" applyFont="1" applyAlignment="1" applyProtection="1">
      <alignment horizontal="right" wrapText="1"/>
      <protection locked="0"/>
    </xf>
    <xf numFmtId="0" fontId="1" fillId="0" borderId="9" xfId="2" applyBorder="1" applyAlignment="1" applyProtection="1">
      <alignment wrapText="1"/>
      <protection locked="0"/>
    </xf>
    <xf numFmtId="0" fontId="10" fillId="0" borderId="9" xfId="2" applyFont="1" applyBorder="1" applyAlignment="1" applyProtection="1">
      <alignment horizontal="center" vertical="center"/>
      <protection locked="0"/>
    </xf>
    <xf numFmtId="0" fontId="10" fillId="0" borderId="6" xfId="7" applyFont="1" applyBorder="1" applyAlignment="1">
      <alignment horizontal="center" vertical="center" wrapText="1"/>
    </xf>
    <xf numFmtId="0" fontId="10" fillId="0" borderId="6" xfId="7" applyFont="1" applyBorder="1" applyAlignment="1">
      <alignment horizontal="center" vertical="center"/>
    </xf>
    <xf numFmtId="0" fontId="10" fillId="6" borderId="6" xfId="7" applyFont="1" applyFill="1" applyBorder="1" applyAlignment="1">
      <alignment horizontal="center" vertical="center" wrapText="1"/>
    </xf>
    <xf numFmtId="0" fontId="10" fillId="6" borderId="18" xfId="7" applyFont="1" applyFill="1" applyBorder="1" applyAlignment="1">
      <alignment horizontal="center" vertical="center" wrapText="1"/>
    </xf>
    <xf numFmtId="0" fontId="10" fillId="6" borderId="26" xfId="7" applyFont="1" applyFill="1" applyBorder="1" applyAlignment="1">
      <alignment horizontal="center" vertical="center" wrapText="1"/>
    </xf>
  </cellXfs>
  <cellStyles count="8">
    <cellStyle name="Comma" xfId="5" builtinId="3"/>
    <cellStyle name="Currency" xfId="6" builtinId="4"/>
    <cellStyle name="Currency 2" xfId="3" xr:uid="{643FFF1D-50C3-4FD8-A5E1-9947E972AA06}"/>
    <cellStyle name="Normal" xfId="0" builtinId="0"/>
    <cellStyle name="Normal 2" xfId="2" xr:uid="{007A5150-B233-425E-9E1C-0A51248683B8}"/>
    <cellStyle name="Normal 82" xfId="1" xr:uid="{71F60CD6-4AD7-455F-A6E2-392B4E33E69B}"/>
    <cellStyle name="Normal_6. Cost Allocation for Def-Var" xfId="7" xr:uid="{0D677A47-194B-489B-89B1-CDA22632B0B8}"/>
    <cellStyle name="Percent 2" xfId="4" xr:uid="{217F5937-E9CE-412B-9082-100EECFB96BC}"/>
  </cellStyles>
  <dxfs count="3">
    <dxf>
      <font>
        <b/>
        <i val="0"/>
        <color rgb="FFFF0000"/>
      </font>
    </dxf>
    <dxf>
      <font>
        <b/>
        <i val="0"/>
        <color rgb="FFFF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30306</xdr:colOff>
      <xdr:row>16</xdr:row>
      <xdr:rowOff>114300</xdr:rowOff>
    </xdr:from>
    <xdr:to>
      <xdr:col>3</xdr:col>
      <xdr:colOff>336550</xdr:colOff>
      <xdr:row>16</xdr:row>
      <xdr:rowOff>116898</xdr:rowOff>
    </xdr:to>
    <xdr:cxnSp macro="">
      <xdr:nvCxnSpPr>
        <xdr:cNvPr id="5" name="Straight Connector 4">
          <a:extLst>
            <a:ext uri="{FF2B5EF4-FFF2-40B4-BE49-F238E27FC236}">
              <a16:creationId xmlns:a16="http://schemas.microsoft.com/office/drawing/2014/main" id="{E0622F18-6990-4E1C-8A81-C217841278E2}"/>
            </a:ext>
          </a:extLst>
        </xdr:cNvPr>
        <xdr:cNvCxnSpPr/>
      </xdr:nvCxnSpPr>
      <xdr:spPr>
        <a:xfrm flipV="1">
          <a:off x="4230831" y="3162300"/>
          <a:ext cx="306244" cy="2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16</xdr:row>
      <xdr:rowOff>105833</xdr:rowOff>
    </xdr:from>
    <xdr:to>
      <xdr:col>3</xdr:col>
      <xdr:colOff>338666</xdr:colOff>
      <xdr:row>65</xdr:row>
      <xdr:rowOff>142875</xdr:rowOff>
    </xdr:to>
    <xdr:cxnSp macro="">
      <xdr:nvCxnSpPr>
        <xdr:cNvPr id="6" name="Straight Connector 5">
          <a:extLst>
            <a:ext uri="{FF2B5EF4-FFF2-40B4-BE49-F238E27FC236}">
              <a16:creationId xmlns:a16="http://schemas.microsoft.com/office/drawing/2014/main" id="{4B2539B2-9119-4852-AE76-CC0313F75E55}"/>
            </a:ext>
          </a:extLst>
        </xdr:cNvPr>
        <xdr:cNvCxnSpPr/>
      </xdr:nvCxnSpPr>
      <xdr:spPr>
        <a:xfrm flipH="1">
          <a:off x="4429125" y="3153833"/>
          <a:ext cx="110066" cy="93715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222538</xdr:colOff>
      <xdr:row>65</xdr:row>
      <xdr:rowOff>136814</xdr:rowOff>
    </xdr:from>
    <xdr:to>
      <xdr:col>3</xdr:col>
      <xdr:colOff>503959</xdr:colOff>
      <xdr:row>65</xdr:row>
      <xdr:rowOff>136814</xdr:rowOff>
    </xdr:to>
    <xdr:cxnSp macro="">
      <xdr:nvCxnSpPr>
        <xdr:cNvPr id="7" name="Straight Arrow Connector 6">
          <a:extLst>
            <a:ext uri="{FF2B5EF4-FFF2-40B4-BE49-F238E27FC236}">
              <a16:creationId xmlns:a16="http://schemas.microsoft.com/office/drawing/2014/main" id="{0812839D-7340-451D-A2D2-FDB92F749E4B}"/>
            </a:ext>
          </a:extLst>
        </xdr:cNvPr>
        <xdr:cNvCxnSpPr/>
      </xdr:nvCxnSpPr>
      <xdr:spPr>
        <a:xfrm>
          <a:off x="4423063" y="12519314"/>
          <a:ext cx="28142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30306</xdr:colOff>
      <xdr:row>16</xdr:row>
      <xdr:rowOff>114300</xdr:rowOff>
    </xdr:from>
    <xdr:to>
      <xdr:col>3</xdr:col>
      <xdr:colOff>336550</xdr:colOff>
      <xdr:row>16</xdr:row>
      <xdr:rowOff>116898</xdr:rowOff>
    </xdr:to>
    <xdr:cxnSp macro="">
      <xdr:nvCxnSpPr>
        <xdr:cNvPr id="2" name="Straight Connector 1">
          <a:extLst>
            <a:ext uri="{FF2B5EF4-FFF2-40B4-BE49-F238E27FC236}">
              <a16:creationId xmlns:a16="http://schemas.microsoft.com/office/drawing/2014/main" id="{3CC98DCC-78AA-4BAA-946C-2229E924ECA3}"/>
            </a:ext>
          </a:extLst>
        </xdr:cNvPr>
        <xdr:cNvCxnSpPr/>
      </xdr:nvCxnSpPr>
      <xdr:spPr>
        <a:xfrm flipV="1">
          <a:off x="4307031" y="3162300"/>
          <a:ext cx="306244" cy="2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16</xdr:row>
      <xdr:rowOff>105833</xdr:rowOff>
    </xdr:from>
    <xdr:to>
      <xdr:col>3</xdr:col>
      <xdr:colOff>338666</xdr:colOff>
      <xdr:row>65</xdr:row>
      <xdr:rowOff>142875</xdr:rowOff>
    </xdr:to>
    <xdr:cxnSp macro="">
      <xdr:nvCxnSpPr>
        <xdr:cNvPr id="3" name="Straight Connector 2">
          <a:extLst>
            <a:ext uri="{FF2B5EF4-FFF2-40B4-BE49-F238E27FC236}">
              <a16:creationId xmlns:a16="http://schemas.microsoft.com/office/drawing/2014/main" id="{59DF217C-C946-44F4-8A98-D167D0471F36}"/>
            </a:ext>
          </a:extLst>
        </xdr:cNvPr>
        <xdr:cNvCxnSpPr/>
      </xdr:nvCxnSpPr>
      <xdr:spPr>
        <a:xfrm flipH="1">
          <a:off x="4505325" y="3153833"/>
          <a:ext cx="110066" cy="93715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222538</xdr:colOff>
      <xdr:row>65</xdr:row>
      <xdr:rowOff>136814</xdr:rowOff>
    </xdr:from>
    <xdr:to>
      <xdr:col>3</xdr:col>
      <xdr:colOff>503959</xdr:colOff>
      <xdr:row>65</xdr:row>
      <xdr:rowOff>136814</xdr:rowOff>
    </xdr:to>
    <xdr:cxnSp macro="">
      <xdr:nvCxnSpPr>
        <xdr:cNvPr id="4" name="Straight Arrow Connector 3">
          <a:extLst>
            <a:ext uri="{FF2B5EF4-FFF2-40B4-BE49-F238E27FC236}">
              <a16:creationId xmlns:a16="http://schemas.microsoft.com/office/drawing/2014/main" id="{E6D856BD-C4A4-4FF9-9CBC-E045F7918071}"/>
            </a:ext>
          </a:extLst>
        </xdr:cNvPr>
        <xdr:cNvCxnSpPr/>
      </xdr:nvCxnSpPr>
      <xdr:spPr>
        <a:xfrm>
          <a:off x="4499263" y="12519314"/>
          <a:ext cx="28142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eme1">
  <a:themeElements>
    <a:clrScheme name="Corporate Excel Templates">
      <a:dk1>
        <a:srgbClr val="606060"/>
      </a:dk1>
      <a:lt1>
        <a:srgbClr val="FFFFFF"/>
      </a:lt1>
      <a:dk2>
        <a:srgbClr val="000000"/>
      </a:dk2>
      <a:lt2>
        <a:srgbClr val="FFFFFF"/>
      </a:lt2>
      <a:accent1>
        <a:srgbClr val="517C61"/>
      </a:accent1>
      <a:accent2>
        <a:srgbClr val="78B290"/>
      </a:accent2>
      <a:accent3>
        <a:srgbClr val="D1E8D9"/>
      </a:accent3>
      <a:accent4>
        <a:srgbClr val="96BBE1"/>
      </a:accent4>
      <a:accent5>
        <a:srgbClr val="D3E2EE"/>
      </a:accent5>
      <a:accent6>
        <a:srgbClr val="E9F2F9"/>
      </a:accent6>
      <a:hlink>
        <a:srgbClr val="5F5F5F"/>
      </a:hlink>
      <a:folHlink>
        <a:srgbClr val="5F5F5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5FE6F-2D7F-4EC2-8B39-F86A5DEB7326}">
  <sheetPr codeName="Sheet16">
    <tabColor theme="5" tint="0.39997558519241921"/>
    <pageSetUpPr autoPageBreaks="0" fitToPage="1"/>
  </sheetPr>
  <dimension ref="A2:S30"/>
  <sheetViews>
    <sheetView showGridLines="0" zoomScaleNormal="100" workbookViewId="0">
      <selection activeCell="D46" sqref="D46"/>
    </sheetView>
  </sheetViews>
  <sheetFormatPr defaultColWidth="8.25" defaultRowHeight="12.75" x14ac:dyDescent="0.2"/>
  <cols>
    <col min="1" max="1" width="4.875" style="78" bestFit="1" customWidth="1"/>
    <col min="2" max="2" width="31" style="78" customWidth="1"/>
    <col min="3" max="3" width="23.25" style="78" bestFit="1" customWidth="1"/>
    <col min="4" max="4" width="13.5" style="78" bestFit="1" customWidth="1"/>
    <col min="5" max="5" width="12.25" style="78" customWidth="1"/>
    <col min="6" max="6" width="10.875" style="78" customWidth="1"/>
    <col min="7" max="7" width="7.375" style="78" customWidth="1"/>
    <col min="8" max="8" width="12.125" style="78" bestFit="1" customWidth="1"/>
    <col min="9" max="9" width="8.375" style="78" customWidth="1"/>
    <col min="10" max="10" width="11.875" style="78" customWidth="1"/>
    <col min="11" max="11" width="34.25" style="78" customWidth="1"/>
    <col min="12" max="12" width="1.25" style="78" customWidth="1"/>
    <col min="13" max="13" width="3.125" style="78" customWidth="1"/>
    <col min="14" max="14" width="1.375" style="78" customWidth="1"/>
    <col min="15" max="15" width="12.25" style="78" customWidth="1"/>
    <col min="16" max="16" width="2.125" style="78" customWidth="1"/>
    <col min="17" max="16384" width="8.25" style="78"/>
  </cols>
  <sheetData>
    <row r="2" spans="1:15" s="146" customFormat="1" ht="20.25" x14ac:dyDescent="0.3">
      <c r="A2" s="182" t="s">
        <v>110</v>
      </c>
      <c r="B2" s="182"/>
      <c r="C2" s="182"/>
      <c r="D2" s="182"/>
      <c r="E2" s="182"/>
      <c r="F2" s="182"/>
      <c r="G2" s="182"/>
      <c r="H2" s="182"/>
      <c r="I2" s="182"/>
      <c r="J2" s="182"/>
      <c r="K2" s="182"/>
      <c r="L2" s="145"/>
      <c r="M2" s="145"/>
      <c r="N2" s="145"/>
      <c r="O2" s="145"/>
    </row>
    <row r="3" spans="1:15" s="146" customFormat="1" ht="20.25" x14ac:dyDescent="0.3">
      <c r="A3" s="182" t="s">
        <v>111</v>
      </c>
      <c r="B3" s="182"/>
      <c r="C3" s="182"/>
      <c r="D3" s="182"/>
      <c r="E3" s="182"/>
      <c r="F3" s="182"/>
      <c r="G3" s="182"/>
      <c r="H3" s="182"/>
      <c r="I3" s="182"/>
      <c r="J3" s="182"/>
      <c r="K3" s="182"/>
      <c r="L3" s="182"/>
      <c r="M3" s="182"/>
      <c r="N3" s="182"/>
      <c r="O3" s="182"/>
    </row>
    <row r="4" spans="1:15" ht="9" customHeight="1" x14ac:dyDescent="0.2">
      <c r="L4" s="101"/>
      <c r="M4" s="101"/>
      <c r="N4" s="101"/>
      <c r="O4" s="101"/>
    </row>
    <row r="5" spans="1:15" ht="12.75" customHeight="1" x14ac:dyDescent="0.2">
      <c r="A5" s="79" t="s">
        <v>112</v>
      </c>
      <c r="L5" s="101"/>
      <c r="M5" s="101"/>
      <c r="N5" s="101"/>
      <c r="O5" s="101"/>
    </row>
    <row r="6" spans="1:15" ht="9" customHeight="1" x14ac:dyDescent="0.2">
      <c r="L6" s="101"/>
      <c r="M6" s="101"/>
      <c r="N6" s="101"/>
      <c r="O6" s="101"/>
    </row>
    <row r="7" spans="1:15" ht="14.25" customHeight="1" x14ac:dyDescent="0.2">
      <c r="A7" s="80">
        <v>1</v>
      </c>
      <c r="B7" s="181" t="s">
        <v>113</v>
      </c>
      <c r="C7" s="181"/>
      <c r="D7" s="181"/>
      <c r="E7" s="181"/>
      <c r="F7" s="181"/>
      <c r="G7" s="181"/>
      <c r="H7" s="181"/>
      <c r="I7" s="181"/>
      <c r="J7" s="181"/>
      <c r="K7" s="181"/>
      <c r="L7" s="101"/>
      <c r="M7" s="101"/>
      <c r="N7" s="101"/>
      <c r="O7" s="101"/>
    </row>
    <row r="8" spans="1:15" ht="26.25" customHeight="1" x14ac:dyDescent="0.2">
      <c r="A8" s="80">
        <v>2</v>
      </c>
      <c r="B8" s="183" t="s">
        <v>129</v>
      </c>
      <c r="C8" s="183"/>
      <c r="D8" s="183"/>
      <c r="E8" s="183"/>
      <c r="F8" s="183"/>
      <c r="G8" s="183"/>
      <c r="H8" s="183"/>
      <c r="I8" s="183"/>
      <c r="J8" s="183"/>
      <c r="K8" s="183"/>
      <c r="L8" s="101"/>
      <c r="M8" s="101"/>
      <c r="N8" s="101"/>
      <c r="O8" s="101"/>
    </row>
    <row r="9" spans="1:15" ht="15" customHeight="1" x14ac:dyDescent="0.2">
      <c r="A9" s="81">
        <v>3</v>
      </c>
      <c r="B9" s="181" t="s">
        <v>114</v>
      </c>
      <c r="C9" s="181"/>
      <c r="D9" s="181"/>
      <c r="E9" s="181"/>
      <c r="F9" s="181"/>
      <c r="G9" s="181"/>
      <c r="H9" s="181"/>
      <c r="I9" s="181"/>
      <c r="J9" s="181"/>
      <c r="K9" s="181"/>
      <c r="L9" s="101"/>
      <c r="M9" s="101"/>
      <c r="N9" s="101"/>
      <c r="O9" s="101"/>
    </row>
    <row r="10" spans="1:15" ht="9" customHeight="1" x14ac:dyDescent="0.2">
      <c r="L10" s="101"/>
      <c r="M10" s="101"/>
      <c r="N10" s="101"/>
      <c r="O10" s="101"/>
    </row>
    <row r="11" spans="1:15" ht="13.5" thickBot="1" x14ac:dyDescent="0.25"/>
    <row r="12" spans="1:15" ht="13.5" thickBot="1" x14ac:dyDescent="0.25">
      <c r="D12" s="102" t="s">
        <v>115</v>
      </c>
      <c r="E12" s="82">
        <v>2025</v>
      </c>
    </row>
    <row r="13" spans="1:15" ht="16.5" customHeight="1" thickBot="1" x14ac:dyDescent="0.25"/>
    <row r="14" spans="1:15" ht="25.5" x14ac:dyDescent="0.2">
      <c r="A14" s="83" t="s">
        <v>116</v>
      </c>
      <c r="B14" s="84" t="s">
        <v>117</v>
      </c>
      <c r="C14" s="84" t="s">
        <v>118</v>
      </c>
      <c r="D14" s="85" t="s">
        <v>119</v>
      </c>
      <c r="E14" s="85" t="s">
        <v>120</v>
      </c>
      <c r="F14" s="84" t="s">
        <v>121</v>
      </c>
      <c r="G14" s="85" t="s">
        <v>122</v>
      </c>
      <c r="H14" s="85" t="s">
        <v>123</v>
      </c>
      <c r="I14" s="85" t="s">
        <v>130</v>
      </c>
      <c r="J14" s="85" t="s">
        <v>131</v>
      </c>
      <c r="K14" s="86" t="s">
        <v>124</v>
      </c>
    </row>
    <row r="15" spans="1:15" x14ac:dyDescent="0.2">
      <c r="A15" s="87">
        <v>1</v>
      </c>
      <c r="B15" s="88" t="s">
        <v>125</v>
      </c>
      <c r="C15" s="88" t="s">
        <v>127</v>
      </c>
      <c r="D15" s="89" t="s">
        <v>128</v>
      </c>
      <c r="E15" s="89" t="s">
        <v>126</v>
      </c>
      <c r="F15" s="90">
        <v>42914</v>
      </c>
      <c r="G15" s="88">
        <v>25</v>
      </c>
      <c r="H15" s="103">
        <v>1157930.58</v>
      </c>
      <c r="I15" s="88">
        <v>3.2899999999999999E-2</v>
      </c>
      <c r="J15" s="104">
        <v>38095.916082000003</v>
      </c>
      <c r="K15" s="91"/>
    </row>
    <row r="16" spans="1:15" x14ac:dyDescent="0.2">
      <c r="A16" s="87">
        <v>2</v>
      </c>
      <c r="B16" s="88" t="s">
        <v>125</v>
      </c>
      <c r="C16" s="88" t="s">
        <v>127</v>
      </c>
      <c r="D16" s="89" t="s">
        <v>128</v>
      </c>
      <c r="E16" s="89" t="s">
        <v>126</v>
      </c>
      <c r="F16" s="90">
        <v>43191</v>
      </c>
      <c r="G16" s="88">
        <v>25</v>
      </c>
      <c r="H16" s="103">
        <v>1141431.21</v>
      </c>
      <c r="I16" s="88">
        <v>3.7699999999999997E-2</v>
      </c>
      <c r="J16" s="104">
        <v>43031.956616999996</v>
      </c>
      <c r="K16" s="91"/>
    </row>
    <row r="17" spans="1:19" x14ac:dyDescent="0.2">
      <c r="A17" s="87">
        <v>3</v>
      </c>
      <c r="B17" s="88" t="s">
        <v>125</v>
      </c>
      <c r="C17" s="88" t="s">
        <v>127</v>
      </c>
      <c r="D17" s="89" t="s">
        <v>128</v>
      </c>
      <c r="E17" s="89" t="s">
        <v>126</v>
      </c>
      <c r="F17" s="90">
        <v>41091</v>
      </c>
      <c r="G17" s="88">
        <v>25</v>
      </c>
      <c r="H17" s="103">
        <v>435980.37</v>
      </c>
      <c r="I17" s="88">
        <v>3.9399999999999998E-2</v>
      </c>
      <c r="J17" s="104">
        <v>17177.626577999999</v>
      </c>
      <c r="K17" s="91"/>
    </row>
    <row r="18" spans="1:19" x14ac:dyDescent="0.2">
      <c r="A18" s="87">
        <v>4</v>
      </c>
      <c r="B18" s="88"/>
      <c r="C18" s="88"/>
      <c r="D18" s="89"/>
      <c r="E18" s="89"/>
      <c r="F18" s="90"/>
      <c r="G18" s="88"/>
      <c r="H18" s="103"/>
      <c r="I18" s="88"/>
      <c r="J18" s="104">
        <f t="shared" ref="J18:J20" si="0">H18*I18</f>
        <v>0</v>
      </c>
      <c r="K18" s="91"/>
    </row>
    <row r="19" spans="1:19" x14ac:dyDescent="0.2">
      <c r="A19" s="87">
        <v>5</v>
      </c>
      <c r="B19" s="88"/>
      <c r="C19" s="88"/>
      <c r="D19" s="89"/>
      <c r="E19" s="89"/>
      <c r="F19" s="90"/>
      <c r="G19" s="88"/>
      <c r="H19" s="103"/>
      <c r="I19" s="88"/>
      <c r="J19" s="104">
        <f t="shared" si="0"/>
        <v>0</v>
      </c>
      <c r="K19" s="91"/>
      <c r="Q19" s="79"/>
      <c r="R19" s="79"/>
      <c r="S19" s="79"/>
    </row>
    <row r="20" spans="1:19" x14ac:dyDescent="0.2">
      <c r="A20" s="87">
        <v>6</v>
      </c>
      <c r="B20" s="88"/>
      <c r="C20" s="88"/>
      <c r="D20" s="89"/>
      <c r="E20" s="89"/>
      <c r="F20" s="90"/>
      <c r="G20" s="88"/>
      <c r="H20" s="103"/>
      <c r="I20" s="88"/>
      <c r="J20" s="104">
        <f t="shared" si="0"/>
        <v>0</v>
      </c>
      <c r="K20" s="91"/>
      <c r="Q20" s="79"/>
      <c r="R20" s="79"/>
      <c r="S20" s="79"/>
    </row>
    <row r="21" spans="1:19" x14ac:dyDescent="0.2">
      <c r="A21" s="87">
        <v>7</v>
      </c>
      <c r="B21" s="88"/>
      <c r="C21" s="88"/>
      <c r="D21" s="89"/>
      <c r="E21" s="89"/>
      <c r="F21" s="90"/>
      <c r="G21" s="88"/>
      <c r="H21" s="103"/>
      <c r="I21" s="88"/>
      <c r="J21" s="104">
        <f t="shared" ref="J21:J26" si="1">H21*I21</f>
        <v>0</v>
      </c>
      <c r="K21" s="91"/>
      <c r="Q21" s="79"/>
      <c r="R21" s="79"/>
      <c r="S21" s="79"/>
    </row>
    <row r="22" spans="1:19" x14ac:dyDescent="0.2">
      <c r="A22" s="87">
        <v>8</v>
      </c>
      <c r="B22" s="88"/>
      <c r="C22" s="88"/>
      <c r="D22" s="89"/>
      <c r="E22" s="89"/>
      <c r="F22" s="90"/>
      <c r="G22" s="88"/>
      <c r="H22" s="103"/>
      <c r="I22" s="88"/>
      <c r="J22" s="104">
        <f t="shared" si="1"/>
        <v>0</v>
      </c>
      <c r="K22" s="91"/>
      <c r="Q22" s="79"/>
      <c r="R22" s="79"/>
      <c r="S22" s="79"/>
    </row>
    <row r="23" spans="1:19" x14ac:dyDescent="0.2">
      <c r="A23" s="87">
        <v>9</v>
      </c>
      <c r="B23" s="88"/>
      <c r="C23" s="88"/>
      <c r="D23" s="89"/>
      <c r="E23" s="89"/>
      <c r="F23" s="90"/>
      <c r="G23" s="88"/>
      <c r="H23" s="103"/>
      <c r="I23" s="88"/>
      <c r="J23" s="104">
        <f t="shared" si="1"/>
        <v>0</v>
      </c>
      <c r="K23" s="91"/>
      <c r="Q23" s="79"/>
      <c r="R23" s="79"/>
      <c r="S23" s="79"/>
    </row>
    <row r="24" spans="1:19" x14ac:dyDescent="0.2">
      <c r="A24" s="87">
        <v>10</v>
      </c>
      <c r="B24" s="88"/>
      <c r="C24" s="88"/>
      <c r="D24" s="89"/>
      <c r="E24" s="89"/>
      <c r="F24" s="90"/>
      <c r="G24" s="88"/>
      <c r="H24" s="103"/>
      <c r="I24" s="88"/>
      <c r="J24" s="104">
        <f t="shared" si="1"/>
        <v>0</v>
      </c>
      <c r="K24" s="91"/>
      <c r="Q24" s="92"/>
      <c r="R24" s="92"/>
      <c r="S24" s="92"/>
    </row>
    <row r="25" spans="1:19" x14ac:dyDescent="0.2">
      <c r="A25" s="87">
        <v>11</v>
      </c>
      <c r="B25" s="88"/>
      <c r="C25" s="88"/>
      <c r="D25" s="89"/>
      <c r="E25" s="89"/>
      <c r="F25" s="90"/>
      <c r="G25" s="88"/>
      <c r="H25" s="103"/>
      <c r="I25" s="88"/>
      <c r="J25" s="104">
        <f t="shared" si="1"/>
        <v>0</v>
      </c>
      <c r="K25" s="91"/>
      <c r="Q25" s="79"/>
      <c r="R25" s="79"/>
      <c r="S25" s="79"/>
    </row>
    <row r="26" spans="1:19" x14ac:dyDescent="0.2">
      <c r="A26" s="87">
        <v>12</v>
      </c>
      <c r="B26" s="88"/>
      <c r="C26" s="88"/>
      <c r="D26" s="89"/>
      <c r="E26" s="89"/>
      <c r="F26" s="90"/>
      <c r="G26" s="88"/>
      <c r="H26" s="103"/>
      <c r="I26" s="88"/>
      <c r="J26" s="104">
        <f t="shared" si="1"/>
        <v>0</v>
      </c>
      <c r="K26" s="91"/>
    </row>
    <row r="27" spans="1:19" ht="13.5" thickBot="1" x14ac:dyDescent="0.25">
      <c r="A27" s="93"/>
      <c r="B27" s="94"/>
      <c r="C27" s="95"/>
      <c r="D27" s="95"/>
      <c r="E27" s="95"/>
      <c r="F27" s="94"/>
      <c r="G27" s="95"/>
      <c r="H27" s="95"/>
      <c r="I27" s="95"/>
      <c r="J27" s="94"/>
      <c r="K27" s="91"/>
    </row>
    <row r="28" spans="1:19" ht="14.25" thickTop="1" thickBot="1" x14ac:dyDescent="0.25">
      <c r="A28" s="96" t="s">
        <v>32</v>
      </c>
      <c r="B28" s="97"/>
      <c r="C28" s="98"/>
      <c r="D28" s="98"/>
      <c r="E28" s="98"/>
      <c r="F28" s="97"/>
      <c r="G28" s="98"/>
      <c r="H28" s="105">
        <f>SUM(H15:H26)</f>
        <v>2735342.16</v>
      </c>
      <c r="I28" s="106">
        <f>IF(H28=0,"",J28/H28)</f>
        <v>3.5939013668768949E-2</v>
      </c>
      <c r="J28" s="99">
        <f>SUM(J15:J26)</f>
        <v>98305.499276999995</v>
      </c>
      <c r="K28" s="100"/>
    </row>
    <row r="30" spans="1:19" x14ac:dyDescent="0.2">
      <c r="I30" s="152" t="s">
        <v>143</v>
      </c>
    </row>
  </sheetData>
  <mergeCells count="6">
    <mergeCell ref="B9:K9"/>
    <mergeCell ref="A2:K2"/>
    <mergeCell ref="A3:K3"/>
    <mergeCell ref="L3:O3"/>
    <mergeCell ref="B7:K7"/>
    <mergeCell ref="B8:K8"/>
  </mergeCells>
  <dataValidations count="2">
    <dataValidation type="list" allowBlank="1" showInputMessage="1" showErrorMessage="1" sqref="D15:D26" xr:uid="{D382B761-AE7E-416B-B2CA-5CCE3521EDBA}">
      <formula1>"Affiliated, Third-Party"</formula1>
    </dataValidation>
    <dataValidation type="list" allowBlank="1" showInputMessage="1" showErrorMessage="1" sqref="E15:E26" xr:uid="{73D25082-D7A6-41DF-9E8A-63CD45F15152}">
      <formula1>"Fixed Rate, Variable Rate"</formula1>
    </dataValidation>
  </dataValidations>
  <pageMargins left="0.74803149606299213" right="0.74803149606299213" top="0.98425196850393704" bottom="0.98425196850393704" header="0.51181102362204722" footer="0.51181102362204722"/>
  <pageSetup scale="53" fitToHeight="3" orientation="portrait" verticalDpi="598"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1941-AE8B-4E2B-B039-CE121A8C51F6}">
  <sheetPr codeName="Sheet37">
    <tabColor theme="5" tint="0.39997558519241921"/>
    <pageSetUpPr autoPageBreaks="0" fitToPage="1"/>
  </sheetPr>
  <dimension ref="A1:Q24"/>
  <sheetViews>
    <sheetView showGridLines="0" zoomScaleNormal="100" workbookViewId="0">
      <selection activeCell="P42" sqref="P42"/>
    </sheetView>
  </sheetViews>
  <sheetFormatPr defaultRowHeight="12.75" x14ac:dyDescent="0.2"/>
  <cols>
    <col min="1" max="1" width="5.625" style="107" customWidth="1"/>
    <col min="2" max="2" width="4.875" style="107" customWidth="1"/>
    <col min="3" max="3" width="14.5" style="107" customWidth="1"/>
    <col min="4" max="4" width="2.625" style="107" customWidth="1"/>
    <col min="5" max="5" width="10" style="107" customWidth="1"/>
    <col min="6" max="6" width="1.25" style="107" customWidth="1"/>
    <col min="7" max="7" width="3" style="107" customWidth="1"/>
    <col min="8" max="8" width="1.25" style="107" customWidth="1"/>
    <col min="9" max="9" width="11.875" style="107" customWidth="1"/>
    <col min="10" max="10" width="3" style="107" customWidth="1"/>
    <col min="11" max="11" width="11" style="107" customWidth="1"/>
    <col min="12" max="12" width="1.25" style="107" customWidth="1"/>
    <col min="13" max="13" width="3.125" style="107" customWidth="1"/>
    <col min="14" max="14" width="1.375" style="107" customWidth="1"/>
    <col min="15" max="15" width="12.25" style="107" customWidth="1"/>
    <col min="16" max="16" width="2.125" style="107" customWidth="1"/>
    <col min="17" max="255" width="9" style="107"/>
    <col min="256" max="256" width="2.25" style="107" customWidth="1"/>
    <col min="257" max="257" width="5.625" style="107" customWidth="1"/>
    <col min="258" max="258" width="3.125" style="107" customWidth="1"/>
    <col min="259" max="259" width="14.5" style="107" customWidth="1"/>
    <col min="260" max="260" width="2.625" style="107" customWidth="1"/>
    <col min="261" max="261" width="10" style="107" customWidth="1"/>
    <col min="262" max="262" width="1.25" style="107" customWidth="1"/>
    <col min="263" max="263" width="3" style="107" customWidth="1"/>
    <col min="264" max="264" width="1.25" style="107" customWidth="1"/>
    <col min="265" max="265" width="11" style="107" customWidth="1"/>
    <col min="266" max="266" width="3" style="107" customWidth="1"/>
    <col min="267" max="267" width="11" style="107" customWidth="1"/>
    <col min="268" max="268" width="1.25" style="107" customWidth="1"/>
    <col min="269" max="269" width="3.125" style="107" customWidth="1"/>
    <col min="270" max="270" width="1.375" style="107" customWidth="1"/>
    <col min="271" max="271" width="12.25" style="107" customWidth="1"/>
    <col min="272" max="272" width="2.125" style="107" customWidth="1"/>
    <col min="273" max="511" width="9" style="107"/>
    <col min="512" max="512" width="2.25" style="107" customWidth="1"/>
    <col min="513" max="513" width="5.625" style="107" customWidth="1"/>
    <col min="514" max="514" width="3.125" style="107" customWidth="1"/>
    <col min="515" max="515" width="14.5" style="107" customWidth="1"/>
    <col min="516" max="516" width="2.625" style="107" customWidth="1"/>
    <col min="517" max="517" width="10" style="107" customWidth="1"/>
    <col min="518" max="518" width="1.25" style="107" customWidth="1"/>
    <col min="519" max="519" width="3" style="107" customWidth="1"/>
    <col min="520" max="520" width="1.25" style="107" customWidth="1"/>
    <col min="521" max="521" width="11" style="107" customWidth="1"/>
    <col min="522" max="522" width="3" style="107" customWidth="1"/>
    <col min="523" max="523" width="11" style="107" customWidth="1"/>
    <col min="524" max="524" width="1.25" style="107" customWidth="1"/>
    <col min="525" max="525" width="3.125" style="107" customWidth="1"/>
    <col min="526" max="526" width="1.375" style="107" customWidth="1"/>
    <col min="527" max="527" width="12.25" style="107" customWidth="1"/>
    <col min="528" max="528" width="2.125" style="107" customWidth="1"/>
    <col min="529" max="767" width="9" style="107"/>
    <col min="768" max="768" width="2.25" style="107" customWidth="1"/>
    <col min="769" max="769" width="5.625" style="107" customWidth="1"/>
    <col min="770" max="770" width="3.125" style="107" customWidth="1"/>
    <col min="771" max="771" width="14.5" style="107" customWidth="1"/>
    <col min="772" max="772" width="2.625" style="107" customWidth="1"/>
    <col min="773" max="773" width="10" style="107" customWidth="1"/>
    <col min="774" max="774" width="1.25" style="107" customWidth="1"/>
    <col min="775" max="775" width="3" style="107" customWidth="1"/>
    <col min="776" max="776" width="1.25" style="107" customWidth="1"/>
    <col min="777" max="777" width="11" style="107" customWidth="1"/>
    <col min="778" max="778" width="3" style="107" customWidth="1"/>
    <col min="779" max="779" width="11" style="107" customWidth="1"/>
    <col min="780" max="780" width="1.25" style="107" customWidth="1"/>
    <col min="781" max="781" width="3.125" style="107" customWidth="1"/>
    <col min="782" max="782" width="1.375" style="107" customWidth="1"/>
    <col min="783" max="783" width="12.25" style="107" customWidth="1"/>
    <col min="784" max="784" width="2.125" style="107" customWidth="1"/>
    <col min="785" max="1023" width="9" style="107"/>
    <col min="1024" max="1024" width="2.25" style="107" customWidth="1"/>
    <col min="1025" max="1025" width="5.625" style="107" customWidth="1"/>
    <col min="1026" max="1026" width="3.125" style="107" customWidth="1"/>
    <col min="1027" max="1027" width="14.5" style="107" customWidth="1"/>
    <col min="1028" max="1028" width="2.625" style="107" customWidth="1"/>
    <col min="1029" max="1029" width="10" style="107" customWidth="1"/>
    <col min="1030" max="1030" width="1.25" style="107" customWidth="1"/>
    <col min="1031" max="1031" width="3" style="107" customWidth="1"/>
    <col min="1032" max="1032" width="1.25" style="107" customWidth="1"/>
    <col min="1033" max="1033" width="11" style="107" customWidth="1"/>
    <col min="1034" max="1034" width="3" style="107" customWidth="1"/>
    <col min="1035" max="1035" width="11" style="107" customWidth="1"/>
    <col min="1036" max="1036" width="1.25" style="107" customWidth="1"/>
    <col min="1037" max="1037" width="3.125" style="107" customWidth="1"/>
    <col min="1038" max="1038" width="1.375" style="107" customWidth="1"/>
    <col min="1039" max="1039" width="12.25" style="107" customWidth="1"/>
    <col min="1040" max="1040" width="2.125" style="107" customWidth="1"/>
    <col min="1041" max="1279" width="9" style="107"/>
    <col min="1280" max="1280" width="2.25" style="107" customWidth="1"/>
    <col min="1281" max="1281" width="5.625" style="107" customWidth="1"/>
    <col min="1282" max="1282" width="3.125" style="107" customWidth="1"/>
    <col min="1283" max="1283" width="14.5" style="107" customWidth="1"/>
    <col min="1284" max="1284" width="2.625" style="107" customWidth="1"/>
    <col min="1285" max="1285" width="10" style="107" customWidth="1"/>
    <col min="1286" max="1286" width="1.25" style="107" customWidth="1"/>
    <col min="1287" max="1287" width="3" style="107" customWidth="1"/>
    <col min="1288" max="1288" width="1.25" style="107" customWidth="1"/>
    <col min="1289" max="1289" width="11" style="107" customWidth="1"/>
    <col min="1290" max="1290" width="3" style="107" customWidth="1"/>
    <col min="1291" max="1291" width="11" style="107" customWidth="1"/>
    <col min="1292" max="1292" width="1.25" style="107" customWidth="1"/>
    <col min="1293" max="1293" width="3.125" style="107" customWidth="1"/>
    <col min="1294" max="1294" width="1.375" style="107" customWidth="1"/>
    <col min="1295" max="1295" width="12.25" style="107" customWidth="1"/>
    <col min="1296" max="1296" width="2.125" style="107" customWidth="1"/>
    <col min="1297" max="1535" width="9" style="107"/>
    <col min="1536" max="1536" width="2.25" style="107" customWidth="1"/>
    <col min="1537" max="1537" width="5.625" style="107" customWidth="1"/>
    <col min="1538" max="1538" width="3.125" style="107" customWidth="1"/>
    <col min="1539" max="1539" width="14.5" style="107" customWidth="1"/>
    <col min="1540" max="1540" width="2.625" style="107" customWidth="1"/>
    <col min="1541" max="1541" width="10" style="107" customWidth="1"/>
    <col min="1542" max="1542" width="1.25" style="107" customWidth="1"/>
    <col min="1543" max="1543" width="3" style="107" customWidth="1"/>
    <col min="1544" max="1544" width="1.25" style="107" customWidth="1"/>
    <col min="1545" max="1545" width="11" style="107" customWidth="1"/>
    <col min="1546" max="1546" width="3" style="107" customWidth="1"/>
    <col min="1547" max="1547" width="11" style="107" customWidth="1"/>
    <col min="1548" max="1548" width="1.25" style="107" customWidth="1"/>
    <col min="1549" max="1549" width="3.125" style="107" customWidth="1"/>
    <col min="1550" max="1550" width="1.375" style="107" customWidth="1"/>
    <col min="1551" max="1551" width="12.25" style="107" customWidth="1"/>
    <col min="1552" max="1552" width="2.125" style="107" customWidth="1"/>
    <col min="1553" max="1791" width="9" style="107"/>
    <col min="1792" max="1792" width="2.25" style="107" customWidth="1"/>
    <col min="1793" max="1793" width="5.625" style="107" customWidth="1"/>
    <col min="1794" max="1794" width="3.125" style="107" customWidth="1"/>
    <col min="1795" max="1795" width="14.5" style="107" customWidth="1"/>
    <col min="1796" max="1796" width="2.625" style="107" customWidth="1"/>
    <col min="1797" max="1797" width="10" style="107" customWidth="1"/>
    <col min="1798" max="1798" width="1.25" style="107" customWidth="1"/>
    <col min="1799" max="1799" width="3" style="107" customWidth="1"/>
    <col min="1800" max="1800" width="1.25" style="107" customWidth="1"/>
    <col min="1801" max="1801" width="11" style="107" customWidth="1"/>
    <col min="1802" max="1802" width="3" style="107" customWidth="1"/>
    <col min="1803" max="1803" width="11" style="107" customWidth="1"/>
    <col min="1804" max="1804" width="1.25" style="107" customWidth="1"/>
    <col min="1805" max="1805" width="3.125" style="107" customWidth="1"/>
    <col min="1806" max="1806" width="1.375" style="107" customWidth="1"/>
    <col min="1807" max="1807" width="12.25" style="107" customWidth="1"/>
    <col min="1808" max="1808" width="2.125" style="107" customWidth="1"/>
    <col min="1809" max="2047" width="9" style="107"/>
    <col min="2048" max="2048" width="2.25" style="107" customWidth="1"/>
    <col min="2049" max="2049" width="5.625" style="107" customWidth="1"/>
    <col min="2050" max="2050" width="3.125" style="107" customWidth="1"/>
    <col min="2051" max="2051" width="14.5" style="107" customWidth="1"/>
    <col min="2052" max="2052" width="2.625" style="107" customWidth="1"/>
    <col min="2053" max="2053" width="10" style="107" customWidth="1"/>
    <col min="2054" max="2054" width="1.25" style="107" customWidth="1"/>
    <col min="2055" max="2055" width="3" style="107" customWidth="1"/>
    <col min="2056" max="2056" width="1.25" style="107" customWidth="1"/>
    <col min="2057" max="2057" width="11" style="107" customWidth="1"/>
    <col min="2058" max="2058" width="3" style="107" customWidth="1"/>
    <col min="2059" max="2059" width="11" style="107" customWidth="1"/>
    <col min="2060" max="2060" width="1.25" style="107" customWidth="1"/>
    <col min="2061" max="2061" width="3.125" style="107" customWidth="1"/>
    <col min="2062" max="2062" width="1.375" style="107" customWidth="1"/>
    <col min="2063" max="2063" width="12.25" style="107" customWidth="1"/>
    <col min="2064" max="2064" width="2.125" style="107" customWidth="1"/>
    <col min="2065" max="2303" width="9" style="107"/>
    <col min="2304" max="2304" width="2.25" style="107" customWidth="1"/>
    <col min="2305" max="2305" width="5.625" style="107" customWidth="1"/>
    <col min="2306" max="2306" width="3.125" style="107" customWidth="1"/>
    <col min="2307" max="2307" width="14.5" style="107" customWidth="1"/>
    <col min="2308" max="2308" width="2.625" style="107" customWidth="1"/>
    <col min="2309" max="2309" width="10" style="107" customWidth="1"/>
    <col min="2310" max="2310" width="1.25" style="107" customWidth="1"/>
    <col min="2311" max="2311" width="3" style="107" customWidth="1"/>
    <col min="2312" max="2312" width="1.25" style="107" customWidth="1"/>
    <col min="2313" max="2313" width="11" style="107" customWidth="1"/>
    <col min="2314" max="2314" width="3" style="107" customWidth="1"/>
    <col min="2315" max="2315" width="11" style="107" customWidth="1"/>
    <col min="2316" max="2316" width="1.25" style="107" customWidth="1"/>
    <col min="2317" max="2317" width="3.125" style="107" customWidth="1"/>
    <col min="2318" max="2318" width="1.375" style="107" customWidth="1"/>
    <col min="2319" max="2319" width="12.25" style="107" customWidth="1"/>
    <col min="2320" max="2320" width="2.125" style="107" customWidth="1"/>
    <col min="2321" max="2559" width="9" style="107"/>
    <col min="2560" max="2560" width="2.25" style="107" customWidth="1"/>
    <col min="2561" max="2561" width="5.625" style="107" customWidth="1"/>
    <col min="2562" max="2562" width="3.125" style="107" customWidth="1"/>
    <col min="2563" max="2563" width="14.5" style="107" customWidth="1"/>
    <col min="2564" max="2564" width="2.625" style="107" customWidth="1"/>
    <col min="2565" max="2565" width="10" style="107" customWidth="1"/>
    <col min="2566" max="2566" width="1.25" style="107" customWidth="1"/>
    <col min="2567" max="2567" width="3" style="107" customWidth="1"/>
    <col min="2568" max="2568" width="1.25" style="107" customWidth="1"/>
    <col min="2569" max="2569" width="11" style="107" customWidth="1"/>
    <col min="2570" max="2570" width="3" style="107" customWidth="1"/>
    <col min="2571" max="2571" width="11" style="107" customWidth="1"/>
    <col min="2572" max="2572" width="1.25" style="107" customWidth="1"/>
    <col min="2573" max="2573" width="3.125" style="107" customWidth="1"/>
    <col min="2574" max="2574" width="1.375" style="107" customWidth="1"/>
    <col min="2575" max="2575" width="12.25" style="107" customWidth="1"/>
    <col min="2576" max="2576" width="2.125" style="107" customWidth="1"/>
    <col min="2577" max="2815" width="9" style="107"/>
    <col min="2816" max="2816" width="2.25" style="107" customWidth="1"/>
    <col min="2817" max="2817" width="5.625" style="107" customWidth="1"/>
    <col min="2818" max="2818" width="3.125" style="107" customWidth="1"/>
    <col min="2819" max="2819" width="14.5" style="107" customWidth="1"/>
    <col min="2820" max="2820" width="2.625" style="107" customWidth="1"/>
    <col min="2821" max="2821" width="10" style="107" customWidth="1"/>
    <col min="2822" max="2822" width="1.25" style="107" customWidth="1"/>
    <col min="2823" max="2823" width="3" style="107" customWidth="1"/>
    <col min="2824" max="2824" width="1.25" style="107" customWidth="1"/>
    <col min="2825" max="2825" width="11" style="107" customWidth="1"/>
    <col min="2826" max="2826" width="3" style="107" customWidth="1"/>
    <col min="2827" max="2827" width="11" style="107" customWidth="1"/>
    <col min="2828" max="2828" width="1.25" style="107" customWidth="1"/>
    <col min="2829" max="2829" width="3.125" style="107" customWidth="1"/>
    <col min="2830" max="2830" width="1.375" style="107" customWidth="1"/>
    <col min="2831" max="2831" width="12.25" style="107" customWidth="1"/>
    <col min="2832" max="2832" width="2.125" style="107" customWidth="1"/>
    <col min="2833" max="3071" width="9" style="107"/>
    <col min="3072" max="3072" width="2.25" style="107" customWidth="1"/>
    <col min="3073" max="3073" width="5.625" style="107" customWidth="1"/>
    <col min="3074" max="3074" width="3.125" style="107" customWidth="1"/>
    <col min="3075" max="3075" width="14.5" style="107" customWidth="1"/>
    <col min="3076" max="3076" width="2.625" style="107" customWidth="1"/>
    <col min="3077" max="3077" width="10" style="107" customWidth="1"/>
    <col min="3078" max="3078" width="1.25" style="107" customWidth="1"/>
    <col min="3079" max="3079" width="3" style="107" customWidth="1"/>
    <col min="3080" max="3080" width="1.25" style="107" customWidth="1"/>
    <col min="3081" max="3081" width="11" style="107" customWidth="1"/>
    <col min="3082" max="3082" width="3" style="107" customWidth="1"/>
    <col min="3083" max="3083" width="11" style="107" customWidth="1"/>
    <col min="3084" max="3084" width="1.25" style="107" customWidth="1"/>
    <col min="3085" max="3085" width="3.125" style="107" customWidth="1"/>
    <col min="3086" max="3086" width="1.375" style="107" customWidth="1"/>
    <col min="3087" max="3087" width="12.25" style="107" customWidth="1"/>
    <col min="3088" max="3088" width="2.125" style="107" customWidth="1"/>
    <col min="3089" max="3327" width="9" style="107"/>
    <col min="3328" max="3328" width="2.25" style="107" customWidth="1"/>
    <col min="3329" max="3329" width="5.625" style="107" customWidth="1"/>
    <col min="3330" max="3330" width="3.125" style="107" customWidth="1"/>
    <col min="3331" max="3331" width="14.5" style="107" customWidth="1"/>
    <col min="3332" max="3332" width="2.625" style="107" customWidth="1"/>
    <col min="3333" max="3333" width="10" style="107" customWidth="1"/>
    <col min="3334" max="3334" width="1.25" style="107" customWidth="1"/>
    <col min="3335" max="3335" width="3" style="107" customWidth="1"/>
    <col min="3336" max="3336" width="1.25" style="107" customWidth="1"/>
    <col min="3337" max="3337" width="11" style="107" customWidth="1"/>
    <col min="3338" max="3338" width="3" style="107" customWidth="1"/>
    <col min="3339" max="3339" width="11" style="107" customWidth="1"/>
    <col min="3340" max="3340" width="1.25" style="107" customWidth="1"/>
    <col min="3341" max="3341" width="3.125" style="107" customWidth="1"/>
    <col min="3342" max="3342" width="1.375" style="107" customWidth="1"/>
    <col min="3343" max="3343" width="12.25" style="107" customWidth="1"/>
    <col min="3344" max="3344" width="2.125" style="107" customWidth="1"/>
    <col min="3345" max="3583" width="9" style="107"/>
    <col min="3584" max="3584" width="2.25" style="107" customWidth="1"/>
    <col min="3585" max="3585" width="5.625" style="107" customWidth="1"/>
    <col min="3586" max="3586" width="3.125" style="107" customWidth="1"/>
    <col min="3587" max="3587" width="14.5" style="107" customWidth="1"/>
    <col min="3588" max="3588" width="2.625" style="107" customWidth="1"/>
    <col min="3589" max="3589" width="10" style="107" customWidth="1"/>
    <col min="3590" max="3590" width="1.25" style="107" customWidth="1"/>
    <col min="3591" max="3591" width="3" style="107" customWidth="1"/>
    <col min="3592" max="3592" width="1.25" style="107" customWidth="1"/>
    <col min="3593" max="3593" width="11" style="107" customWidth="1"/>
    <col min="3594" max="3594" width="3" style="107" customWidth="1"/>
    <col min="3595" max="3595" width="11" style="107" customWidth="1"/>
    <col min="3596" max="3596" width="1.25" style="107" customWidth="1"/>
    <col min="3597" max="3597" width="3.125" style="107" customWidth="1"/>
    <col min="3598" max="3598" width="1.375" style="107" customWidth="1"/>
    <col min="3599" max="3599" width="12.25" style="107" customWidth="1"/>
    <col min="3600" max="3600" width="2.125" style="107" customWidth="1"/>
    <col min="3601" max="3839" width="9" style="107"/>
    <col min="3840" max="3840" width="2.25" style="107" customWidth="1"/>
    <col min="3841" max="3841" width="5.625" style="107" customWidth="1"/>
    <col min="3842" max="3842" width="3.125" style="107" customWidth="1"/>
    <col min="3843" max="3843" width="14.5" style="107" customWidth="1"/>
    <col min="3844" max="3844" width="2.625" style="107" customWidth="1"/>
    <col min="3845" max="3845" width="10" style="107" customWidth="1"/>
    <col min="3846" max="3846" width="1.25" style="107" customWidth="1"/>
    <col min="3847" max="3847" width="3" style="107" customWidth="1"/>
    <col min="3848" max="3848" width="1.25" style="107" customWidth="1"/>
    <col min="3849" max="3849" width="11" style="107" customWidth="1"/>
    <col min="3850" max="3850" width="3" style="107" customWidth="1"/>
    <col min="3851" max="3851" width="11" style="107" customWidth="1"/>
    <col min="3852" max="3852" width="1.25" style="107" customWidth="1"/>
    <col min="3853" max="3853" width="3.125" style="107" customWidth="1"/>
    <col min="3854" max="3854" width="1.375" style="107" customWidth="1"/>
    <col min="3855" max="3855" width="12.25" style="107" customWidth="1"/>
    <col min="3856" max="3856" width="2.125" style="107" customWidth="1"/>
    <col min="3857" max="4095" width="9" style="107"/>
    <col min="4096" max="4096" width="2.25" style="107" customWidth="1"/>
    <col min="4097" max="4097" width="5.625" style="107" customWidth="1"/>
    <col min="4098" max="4098" width="3.125" style="107" customWidth="1"/>
    <col min="4099" max="4099" width="14.5" style="107" customWidth="1"/>
    <col min="4100" max="4100" width="2.625" style="107" customWidth="1"/>
    <col min="4101" max="4101" width="10" style="107" customWidth="1"/>
    <col min="4102" max="4102" width="1.25" style="107" customWidth="1"/>
    <col min="4103" max="4103" width="3" style="107" customWidth="1"/>
    <col min="4104" max="4104" width="1.25" style="107" customWidth="1"/>
    <col min="4105" max="4105" width="11" style="107" customWidth="1"/>
    <col min="4106" max="4106" width="3" style="107" customWidth="1"/>
    <col min="4107" max="4107" width="11" style="107" customWidth="1"/>
    <col min="4108" max="4108" width="1.25" style="107" customWidth="1"/>
    <col min="4109" max="4109" width="3.125" style="107" customWidth="1"/>
    <col min="4110" max="4110" width="1.375" style="107" customWidth="1"/>
    <col min="4111" max="4111" width="12.25" style="107" customWidth="1"/>
    <col min="4112" max="4112" width="2.125" style="107" customWidth="1"/>
    <col min="4113" max="4351" width="9" style="107"/>
    <col min="4352" max="4352" width="2.25" style="107" customWidth="1"/>
    <col min="4353" max="4353" width="5.625" style="107" customWidth="1"/>
    <col min="4354" max="4354" width="3.125" style="107" customWidth="1"/>
    <col min="4355" max="4355" width="14.5" style="107" customWidth="1"/>
    <col min="4356" max="4356" width="2.625" style="107" customWidth="1"/>
    <col min="4357" max="4357" width="10" style="107" customWidth="1"/>
    <col min="4358" max="4358" width="1.25" style="107" customWidth="1"/>
    <col min="4359" max="4359" width="3" style="107" customWidth="1"/>
    <col min="4360" max="4360" width="1.25" style="107" customWidth="1"/>
    <col min="4361" max="4361" width="11" style="107" customWidth="1"/>
    <col min="4362" max="4362" width="3" style="107" customWidth="1"/>
    <col min="4363" max="4363" width="11" style="107" customWidth="1"/>
    <col min="4364" max="4364" width="1.25" style="107" customWidth="1"/>
    <col min="4365" max="4365" width="3.125" style="107" customWidth="1"/>
    <col min="4366" max="4366" width="1.375" style="107" customWidth="1"/>
    <col min="4367" max="4367" width="12.25" style="107" customWidth="1"/>
    <col min="4368" max="4368" width="2.125" style="107" customWidth="1"/>
    <col min="4369" max="4607" width="9" style="107"/>
    <col min="4608" max="4608" width="2.25" style="107" customWidth="1"/>
    <col min="4609" max="4609" width="5.625" style="107" customWidth="1"/>
    <col min="4610" max="4610" width="3.125" style="107" customWidth="1"/>
    <col min="4611" max="4611" width="14.5" style="107" customWidth="1"/>
    <col min="4612" max="4612" width="2.625" style="107" customWidth="1"/>
    <col min="4613" max="4613" width="10" style="107" customWidth="1"/>
    <col min="4614" max="4614" width="1.25" style="107" customWidth="1"/>
    <col min="4615" max="4615" width="3" style="107" customWidth="1"/>
    <col min="4616" max="4616" width="1.25" style="107" customWidth="1"/>
    <col min="4617" max="4617" width="11" style="107" customWidth="1"/>
    <col min="4618" max="4618" width="3" style="107" customWidth="1"/>
    <col min="4619" max="4619" width="11" style="107" customWidth="1"/>
    <col min="4620" max="4620" width="1.25" style="107" customWidth="1"/>
    <col min="4621" max="4621" width="3.125" style="107" customWidth="1"/>
    <col min="4622" max="4622" width="1.375" style="107" customWidth="1"/>
    <col min="4623" max="4623" width="12.25" style="107" customWidth="1"/>
    <col min="4624" max="4624" width="2.125" style="107" customWidth="1"/>
    <col min="4625" max="4863" width="9" style="107"/>
    <col min="4864" max="4864" width="2.25" style="107" customWidth="1"/>
    <col min="4865" max="4865" width="5.625" style="107" customWidth="1"/>
    <col min="4866" max="4866" width="3.125" style="107" customWidth="1"/>
    <col min="4867" max="4867" width="14.5" style="107" customWidth="1"/>
    <col min="4868" max="4868" width="2.625" style="107" customWidth="1"/>
    <col min="4869" max="4869" width="10" style="107" customWidth="1"/>
    <col min="4870" max="4870" width="1.25" style="107" customWidth="1"/>
    <col min="4871" max="4871" width="3" style="107" customWidth="1"/>
    <col min="4872" max="4872" width="1.25" style="107" customWidth="1"/>
    <col min="4873" max="4873" width="11" style="107" customWidth="1"/>
    <col min="4874" max="4874" width="3" style="107" customWidth="1"/>
    <col min="4875" max="4875" width="11" style="107" customWidth="1"/>
    <col min="4876" max="4876" width="1.25" style="107" customWidth="1"/>
    <col min="4877" max="4877" width="3.125" style="107" customWidth="1"/>
    <col min="4878" max="4878" width="1.375" style="107" customWidth="1"/>
    <col min="4879" max="4879" width="12.25" style="107" customWidth="1"/>
    <col min="4880" max="4880" width="2.125" style="107" customWidth="1"/>
    <col min="4881" max="5119" width="9" style="107"/>
    <col min="5120" max="5120" width="2.25" style="107" customWidth="1"/>
    <col min="5121" max="5121" width="5.625" style="107" customWidth="1"/>
    <col min="5122" max="5122" width="3.125" style="107" customWidth="1"/>
    <col min="5123" max="5123" width="14.5" style="107" customWidth="1"/>
    <col min="5124" max="5124" width="2.625" style="107" customWidth="1"/>
    <col min="5125" max="5125" width="10" style="107" customWidth="1"/>
    <col min="5126" max="5126" width="1.25" style="107" customWidth="1"/>
    <col min="5127" max="5127" width="3" style="107" customWidth="1"/>
    <col min="5128" max="5128" width="1.25" style="107" customWidth="1"/>
    <col min="5129" max="5129" width="11" style="107" customWidth="1"/>
    <col min="5130" max="5130" width="3" style="107" customWidth="1"/>
    <col min="5131" max="5131" width="11" style="107" customWidth="1"/>
    <col min="5132" max="5132" width="1.25" style="107" customWidth="1"/>
    <col min="5133" max="5133" width="3.125" style="107" customWidth="1"/>
    <col min="5134" max="5134" width="1.375" style="107" customWidth="1"/>
    <col min="5135" max="5135" width="12.25" style="107" customWidth="1"/>
    <col min="5136" max="5136" width="2.125" style="107" customWidth="1"/>
    <col min="5137" max="5375" width="9" style="107"/>
    <col min="5376" max="5376" width="2.25" style="107" customWidth="1"/>
    <col min="5377" max="5377" width="5.625" style="107" customWidth="1"/>
    <col min="5378" max="5378" width="3.125" style="107" customWidth="1"/>
    <col min="5379" max="5379" width="14.5" style="107" customWidth="1"/>
    <col min="5380" max="5380" width="2.625" style="107" customWidth="1"/>
    <col min="5381" max="5381" width="10" style="107" customWidth="1"/>
    <col min="5382" max="5382" width="1.25" style="107" customWidth="1"/>
    <col min="5383" max="5383" width="3" style="107" customWidth="1"/>
    <col min="5384" max="5384" width="1.25" style="107" customWidth="1"/>
    <col min="5385" max="5385" width="11" style="107" customWidth="1"/>
    <col min="5386" max="5386" width="3" style="107" customWidth="1"/>
    <col min="5387" max="5387" width="11" style="107" customWidth="1"/>
    <col min="5388" max="5388" width="1.25" style="107" customWidth="1"/>
    <col min="5389" max="5389" width="3.125" style="107" customWidth="1"/>
    <col min="5390" max="5390" width="1.375" style="107" customWidth="1"/>
    <col min="5391" max="5391" width="12.25" style="107" customWidth="1"/>
    <col min="5392" max="5392" width="2.125" style="107" customWidth="1"/>
    <col min="5393" max="5631" width="9" style="107"/>
    <col min="5632" max="5632" width="2.25" style="107" customWidth="1"/>
    <col min="5633" max="5633" width="5.625" style="107" customWidth="1"/>
    <col min="5634" max="5634" width="3.125" style="107" customWidth="1"/>
    <col min="5635" max="5635" width="14.5" style="107" customWidth="1"/>
    <col min="5636" max="5636" width="2.625" style="107" customWidth="1"/>
    <col min="5637" max="5637" width="10" style="107" customWidth="1"/>
    <col min="5638" max="5638" width="1.25" style="107" customWidth="1"/>
    <col min="5639" max="5639" width="3" style="107" customWidth="1"/>
    <col min="5640" max="5640" width="1.25" style="107" customWidth="1"/>
    <col min="5641" max="5641" width="11" style="107" customWidth="1"/>
    <col min="5642" max="5642" width="3" style="107" customWidth="1"/>
    <col min="5643" max="5643" width="11" style="107" customWidth="1"/>
    <col min="5644" max="5644" width="1.25" style="107" customWidth="1"/>
    <col min="5645" max="5645" width="3.125" style="107" customWidth="1"/>
    <col min="5646" max="5646" width="1.375" style="107" customWidth="1"/>
    <col min="5647" max="5647" width="12.25" style="107" customWidth="1"/>
    <col min="5648" max="5648" width="2.125" style="107" customWidth="1"/>
    <col min="5649" max="5887" width="9" style="107"/>
    <col min="5888" max="5888" width="2.25" style="107" customWidth="1"/>
    <col min="5889" max="5889" width="5.625" style="107" customWidth="1"/>
    <col min="5890" max="5890" width="3.125" style="107" customWidth="1"/>
    <col min="5891" max="5891" width="14.5" style="107" customWidth="1"/>
    <col min="5892" max="5892" width="2.625" style="107" customWidth="1"/>
    <col min="5893" max="5893" width="10" style="107" customWidth="1"/>
    <col min="5894" max="5894" width="1.25" style="107" customWidth="1"/>
    <col min="5895" max="5895" width="3" style="107" customWidth="1"/>
    <col min="5896" max="5896" width="1.25" style="107" customWidth="1"/>
    <col min="5897" max="5897" width="11" style="107" customWidth="1"/>
    <col min="5898" max="5898" width="3" style="107" customWidth="1"/>
    <col min="5899" max="5899" width="11" style="107" customWidth="1"/>
    <col min="5900" max="5900" width="1.25" style="107" customWidth="1"/>
    <col min="5901" max="5901" width="3.125" style="107" customWidth="1"/>
    <col min="5902" max="5902" width="1.375" style="107" customWidth="1"/>
    <col min="5903" max="5903" width="12.25" style="107" customWidth="1"/>
    <col min="5904" max="5904" width="2.125" style="107" customWidth="1"/>
    <col min="5905" max="6143" width="9" style="107"/>
    <col min="6144" max="6144" width="2.25" style="107" customWidth="1"/>
    <col min="6145" max="6145" width="5.625" style="107" customWidth="1"/>
    <col min="6146" max="6146" width="3.125" style="107" customWidth="1"/>
    <col min="6147" max="6147" width="14.5" style="107" customWidth="1"/>
    <col min="6148" max="6148" width="2.625" style="107" customWidth="1"/>
    <col min="6149" max="6149" width="10" style="107" customWidth="1"/>
    <col min="6150" max="6150" width="1.25" style="107" customWidth="1"/>
    <col min="6151" max="6151" width="3" style="107" customWidth="1"/>
    <col min="6152" max="6152" width="1.25" style="107" customWidth="1"/>
    <col min="6153" max="6153" width="11" style="107" customWidth="1"/>
    <col min="6154" max="6154" width="3" style="107" customWidth="1"/>
    <col min="6155" max="6155" width="11" style="107" customWidth="1"/>
    <col min="6156" max="6156" width="1.25" style="107" customWidth="1"/>
    <col min="6157" max="6157" width="3.125" style="107" customWidth="1"/>
    <col min="6158" max="6158" width="1.375" style="107" customWidth="1"/>
    <col min="6159" max="6159" width="12.25" style="107" customWidth="1"/>
    <col min="6160" max="6160" width="2.125" style="107" customWidth="1"/>
    <col min="6161" max="6399" width="9" style="107"/>
    <col min="6400" max="6400" width="2.25" style="107" customWidth="1"/>
    <col min="6401" max="6401" width="5.625" style="107" customWidth="1"/>
    <col min="6402" max="6402" width="3.125" style="107" customWidth="1"/>
    <col min="6403" max="6403" width="14.5" style="107" customWidth="1"/>
    <col min="6404" max="6404" width="2.625" style="107" customWidth="1"/>
    <col min="6405" max="6405" width="10" style="107" customWidth="1"/>
    <col min="6406" max="6406" width="1.25" style="107" customWidth="1"/>
    <col min="6407" max="6407" width="3" style="107" customWidth="1"/>
    <col min="6408" max="6408" width="1.25" style="107" customWidth="1"/>
    <col min="6409" max="6409" width="11" style="107" customWidth="1"/>
    <col min="6410" max="6410" width="3" style="107" customWidth="1"/>
    <col min="6411" max="6411" width="11" style="107" customWidth="1"/>
    <col min="6412" max="6412" width="1.25" style="107" customWidth="1"/>
    <col min="6413" max="6413" width="3.125" style="107" customWidth="1"/>
    <col min="6414" max="6414" width="1.375" style="107" customWidth="1"/>
    <col min="6415" max="6415" width="12.25" style="107" customWidth="1"/>
    <col min="6416" max="6416" width="2.125" style="107" customWidth="1"/>
    <col min="6417" max="6655" width="9" style="107"/>
    <col min="6656" max="6656" width="2.25" style="107" customWidth="1"/>
    <col min="6657" max="6657" width="5.625" style="107" customWidth="1"/>
    <col min="6658" max="6658" width="3.125" style="107" customWidth="1"/>
    <col min="6659" max="6659" width="14.5" style="107" customWidth="1"/>
    <col min="6660" max="6660" width="2.625" style="107" customWidth="1"/>
    <col min="6661" max="6661" width="10" style="107" customWidth="1"/>
    <col min="6662" max="6662" width="1.25" style="107" customWidth="1"/>
    <col min="6663" max="6663" width="3" style="107" customWidth="1"/>
    <col min="6664" max="6664" width="1.25" style="107" customWidth="1"/>
    <col min="6665" max="6665" width="11" style="107" customWidth="1"/>
    <col min="6666" max="6666" width="3" style="107" customWidth="1"/>
    <col min="6667" max="6667" width="11" style="107" customWidth="1"/>
    <col min="6668" max="6668" width="1.25" style="107" customWidth="1"/>
    <col min="6669" max="6669" width="3.125" style="107" customWidth="1"/>
    <col min="6670" max="6670" width="1.375" style="107" customWidth="1"/>
    <col min="6671" max="6671" width="12.25" style="107" customWidth="1"/>
    <col min="6672" max="6672" width="2.125" style="107" customWidth="1"/>
    <col min="6673" max="6911" width="9" style="107"/>
    <col min="6912" max="6912" width="2.25" style="107" customWidth="1"/>
    <col min="6913" max="6913" width="5.625" style="107" customWidth="1"/>
    <col min="6914" max="6914" width="3.125" style="107" customWidth="1"/>
    <col min="6915" max="6915" width="14.5" style="107" customWidth="1"/>
    <col min="6916" max="6916" width="2.625" style="107" customWidth="1"/>
    <col min="6917" max="6917" width="10" style="107" customWidth="1"/>
    <col min="6918" max="6918" width="1.25" style="107" customWidth="1"/>
    <col min="6919" max="6919" width="3" style="107" customWidth="1"/>
    <col min="6920" max="6920" width="1.25" style="107" customWidth="1"/>
    <col min="6921" max="6921" width="11" style="107" customWidth="1"/>
    <col min="6922" max="6922" width="3" style="107" customWidth="1"/>
    <col min="6923" max="6923" width="11" style="107" customWidth="1"/>
    <col min="6924" max="6924" width="1.25" style="107" customWidth="1"/>
    <col min="6925" max="6925" width="3.125" style="107" customWidth="1"/>
    <col min="6926" max="6926" width="1.375" style="107" customWidth="1"/>
    <col min="6927" max="6927" width="12.25" style="107" customWidth="1"/>
    <col min="6928" max="6928" width="2.125" style="107" customWidth="1"/>
    <col min="6929" max="7167" width="9" style="107"/>
    <col min="7168" max="7168" width="2.25" style="107" customWidth="1"/>
    <col min="7169" max="7169" width="5.625" style="107" customWidth="1"/>
    <col min="7170" max="7170" width="3.125" style="107" customWidth="1"/>
    <col min="7171" max="7171" width="14.5" style="107" customWidth="1"/>
    <col min="7172" max="7172" width="2.625" style="107" customWidth="1"/>
    <col min="7173" max="7173" width="10" style="107" customWidth="1"/>
    <col min="7174" max="7174" width="1.25" style="107" customWidth="1"/>
    <col min="7175" max="7175" width="3" style="107" customWidth="1"/>
    <col min="7176" max="7176" width="1.25" style="107" customWidth="1"/>
    <col min="7177" max="7177" width="11" style="107" customWidth="1"/>
    <col min="7178" max="7178" width="3" style="107" customWidth="1"/>
    <col min="7179" max="7179" width="11" style="107" customWidth="1"/>
    <col min="7180" max="7180" width="1.25" style="107" customWidth="1"/>
    <col min="7181" max="7181" width="3.125" style="107" customWidth="1"/>
    <col min="7182" max="7182" width="1.375" style="107" customWidth="1"/>
    <col min="7183" max="7183" width="12.25" style="107" customWidth="1"/>
    <col min="7184" max="7184" width="2.125" style="107" customWidth="1"/>
    <col min="7185" max="7423" width="9" style="107"/>
    <col min="7424" max="7424" width="2.25" style="107" customWidth="1"/>
    <col min="7425" max="7425" width="5.625" style="107" customWidth="1"/>
    <col min="7426" max="7426" width="3.125" style="107" customWidth="1"/>
    <col min="7427" max="7427" width="14.5" style="107" customWidth="1"/>
    <col min="7428" max="7428" width="2.625" style="107" customWidth="1"/>
    <col min="7429" max="7429" width="10" style="107" customWidth="1"/>
    <col min="7430" max="7430" width="1.25" style="107" customWidth="1"/>
    <col min="7431" max="7431" width="3" style="107" customWidth="1"/>
    <col min="7432" max="7432" width="1.25" style="107" customWidth="1"/>
    <col min="7433" max="7433" width="11" style="107" customWidth="1"/>
    <col min="7434" max="7434" width="3" style="107" customWidth="1"/>
    <col min="7435" max="7435" width="11" style="107" customWidth="1"/>
    <col min="7436" max="7436" width="1.25" style="107" customWidth="1"/>
    <col min="7437" max="7437" width="3.125" style="107" customWidth="1"/>
    <col min="7438" max="7438" width="1.375" style="107" customWidth="1"/>
    <col min="7439" max="7439" width="12.25" style="107" customWidth="1"/>
    <col min="7440" max="7440" width="2.125" style="107" customWidth="1"/>
    <col min="7441" max="7679" width="9" style="107"/>
    <col min="7680" max="7680" width="2.25" style="107" customWidth="1"/>
    <col min="7681" max="7681" width="5.625" style="107" customWidth="1"/>
    <col min="7682" max="7682" width="3.125" style="107" customWidth="1"/>
    <col min="7683" max="7683" width="14.5" style="107" customWidth="1"/>
    <col min="7684" max="7684" width="2.625" style="107" customWidth="1"/>
    <col min="7685" max="7685" width="10" style="107" customWidth="1"/>
    <col min="7686" max="7686" width="1.25" style="107" customWidth="1"/>
    <col min="7687" max="7687" width="3" style="107" customWidth="1"/>
    <col min="7688" max="7688" width="1.25" style="107" customWidth="1"/>
    <col min="7689" max="7689" width="11" style="107" customWidth="1"/>
    <col min="7690" max="7690" width="3" style="107" customWidth="1"/>
    <col min="7691" max="7691" width="11" style="107" customWidth="1"/>
    <col min="7692" max="7692" width="1.25" style="107" customWidth="1"/>
    <col min="7693" max="7693" width="3.125" style="107" customWidth="1"/>
    <col min="7694" max="7694" width="1.375" style="107" customWidth="1"/>
    <col min="7695" max="7695" width="12.25" style="107" customWidth="1"/>
    <col min="7696" max="7696" width="2.125" style="107" customWidth="1"/>
    <col min="7697" max="7935" width="9" style="107"/>
    <col min="7936" max="7936" width="2.25" style="107" customWidth="1"/>
    <col min="7937" max="7937" width="5.625" style="107" customWidth="1"/>
    <col min="7938" max="7938" width="3.125" style="107" customWidth="1"/>
    <col min="7939" max="7939" width="14.5" style="107" customWidth="1"/>
    <col min="7940" max="7940" width="2.625" style="107" customWidth="1"/>
    <col min="7941" max="7941" width="10" style="107" customWidth="1"/>
    <col min="7942" max="7942" width="1.25" style="107" customWidth="1"/>
    <col min="7943" max="7943" width="3" style="107" customWidth="1"/>
    <col min="7944" max="7944" width="1.25" style="107" customWidth="1"/>
    <col min="7945" max="7945" width="11" style="107" customWidth="1"/>
    <col min="7946" max="7946" width="3" style="107" customWidth="1"/>
    <col min="7947" max="7947" width="11" style="107" customWidth="1"/>
    <col min="7948" max="7948" width="1.25" style="107" customWidth="1"/>
    <col min="7949" max="7949" width="3.125" style="107" customWidth="1"/>
    <col min="7950" max="7950" width="1.375" style="107" customWidth="1"/>
    <col min="7951" max="7951" width="12.25" style="107" customWidth="1"/>
    <col min="7952" max="7952" width="2.125" style="107" customWidth="1"/>
    <col min="7953" max="8191" width="9" style="107"/>
    <col min="8192" max="8192" width="2.25" style="107" customWidth="1"/>
    <col min="8193" max="8193" width="5.625" style="107" customWidth="1"/>
    <col min="8194" max="8194" width="3.125" style="107" customWidth="1"/>
    <col min="8195" max="8195" width="14.5" style="107" customWidth="1"/>
    <col min="8196" max="8196" width="2.625" style="107" customWidth="1"/>
    <col min="8197" max="8197" width="10" style="107" customWidth="1"/>
    <col min="8198" max="8198" width="1.25" style="107" customWidth="1"/>
    <col min="8199" max="8199" width="3" style="107" customWidth="1"/>
    <col min="8200" max="8200" width="1.25" style="107" customWidth="1"/>
    <col min="8201" max="8201" width="11" style="107" customWidth="1"/>
    <col min="8202" max="8202" width="3" style="107" customWidth="1"/>
    <col min="8203" max="8203" width="11" style="107" customWidth="1"/>
    <col min="8204" max="8204" width="1.25" style="107" customWidth="1"/>
    <col min="8205" max="8205" width="3.125" style="107" customWidth="1"/>
    <col min="8206" max="8206" width="1.375" style="107" customWidth="1"/>
    <col min="8207" max="8207" width="12.25" style="107" customWidth="1"/>
    <col min="8208" max="8208" width="2.125" style="107" customWidth="1"/>
    <col min="8209" max="8447" width="9" style="107"/>
    <col min="8448" max="8448" width="2.25" style="107" customWidth="1"/>
    <col min="8449" max="8449" width="5.625" style="107" customWidth="1"/>
    <col min="8450" max="8450" width="3.125" style="107" customWidth="1"/>
    <col min="8451" max="8451" width="14.5" style="107" customWidth="1"/>
    <col min="8452" max="8452" width="2.625" style="107" customWidth="1"/>
    <col min="8453" max="8453" width="10" style="107" customWidth="1"/>
    <col min="8454" max="8454" width="1.25" style="107" customWidth="1"/>
    <col min="8455" max="8455" width="3" style="107" customWidth="1"/>
    <col min="8456" max="8456" width="1.25" style="107" customWidth="1"/>
    <col min="8457" max="8457" width="11" style="107" customWidth="1"/>
    <col min="8458" max="8458" width="3" style="107" customWidth="1"/>
    <col min="8459" max="8459" width="11" style="107" customWidth="1"/>
    <col min="8460" max="8460" width="1.25" style="107" customWidth="1"/>
    <col min="8461" max="8461" width="3.125" style="107" customWidth="1"/>
    <col min="8462" max="8462" width="1.375" style="107" customWidth="1"/>
    <col min="8463" max="8463" width="12.25" style="107" customWidth="1"/>
    <col min="8464" max="8464" width="2.125" style="107" customWidth="1"/>
    <col min="8465" max="8703" width="9" style="107"/>
    <col min="8704" max="8704" width="2.25" style="107" customWidth="1"/>
    <col min="8705" max="8705" width="5.625" style="107" customWidth="1"/>
    <col min="8706" max="8706" width="3.125" style="107" customWidth="1"/>
    <col min="8707" max="8707" width="14.5" style="107" customWidth="1"/>
    <col min="8708" max="8708" width="2.625" style="107" customWidth="1"/>
    <col min="8709" max="8709" width="10" style="107" customWidth="1"/>
    <col min="8710" max="8710" width="1.25" style="107" customWidth="1"/>
    <col min="8711" max="8711" width="3" style="107" customWidth="1"/>
    <col min="8712" max="8712" width="1.25" style="107" customWidth="1"/>
    <col min="8713" max="8713" width="11" style="107" customWidth="1"/>
    <col min="8714" max="8714" width="3" style="107" customWidth="1"/>
    <col min="8715" max="8715" width="11" style="107" customWidth="1"/>
    <col min="8716" max="8716" width="1.25" style="107" customWidth="1"/>
    <col min="8717" max="8717" width="3.125" style="107" customWidth="1"/>
    <col min="8718" max="8718" width="1.375" style="107" customWidth="1"/>
    <col min="8719" max="8719" width="12.25" style="107" customWidth="1"/>
    <col min="8720" max="8720" width="2.125" style="107" customWidth="1"/>
    <col min="8721" max="8959" width="9" style="107"/>
    <col min="8960" max="8960" width="2.25" style="107" customWidth="1"/>
    <col min="8961" max="8961" width="5.625" style="107" customWidth="1"/>
    <col min="8962" max="8962" width="3.125" style="107" customWidth="1"/>
    <col min="8963" max="8963" width="14.5" style="107" customWidth="1"/>
    <col min="8964" max="8964" width="2.625" style="107" customWidth="1"/>
    <col min="8965" max="8965" width="10" style="107" customWidth="1"/>
    <col min="8966" max="8966" width="1.25" style="107" customWidth="1"/>
    <col min="8967" max="8967" width="3" style="107" customWidth="1"/>
    <col min="8968" max="8968" width="1.25" style="107" customWidth="1"/>
    <col min="8969" max="8969" width="11" style="107" customWidth="1"/>
    <col min="8970" max="8970" width="3" style="107" customWidth="1"/>
    <col min="8971" max="8971" width="11" style="107" customWidth="1"/>
    <col min="8972" max="8972" width="1.25" style="107" customWidth="1"/>
    <col min="8973" max="8973" width="3.125" style="107" customWidth="1"/>
    <col min="8974" max="8974" width="1.375" style="107" customWidth="1"/>
    <col min="8975" max="8975" width="12.25" style="107" customWidth="1"/>
    <col min="8976" max="8976" width="2.125" style="107" customWidth="1"/>
    <col min="8977" max="9215" width="9" style="107"/>
    <col min="9216" max="9216" width="2.25" style="107" customWidth="1"/>
    <col min="9217" max="9217" width="5.625" style="107" customWidth="1"/>
    <col min="9218" max="9218" width="3.125" style="107" customWidth="1"/>
    <col min="9219" max="9219" width="14.5" style="107" customWidth="1"/>
    <col min="9220" max="9220" width="2.625" style="107" customWidth="1"/>
    <col min="9221" max="9221" width="10" style="107" customWidth="1"/>
    <col min="9222" max="9222" width="1.25" style="107" customWidth="1"/>
    <col min="9223" max="9223" width="3" style="107" customWidth="1"/>
    <col min="9224" max="9224" width="1.25" style="107" customWidth="1"/>
    <col min="9225" max="9225" width="11" style="107" customWidth="1"/>
    <col min="9226" max="9226" width="3" style="107" customWidth="1"/>
    <col min="9227" max="9227" width="11" style="107" customWidth="1"/>
    <col min="9228" max="9228" width="1.25" style="107" customWidth="1"/>
    <col min="9229" max="9229" width="3.125" style="107" customWidth="1"/>
    <col min="9230" max="9230" width="1.375" style="107" customWidth="1"/>
    <col min="9231" max="9231" width="12.25" style="107" customWidth="1"/>
    <col min="9232" max="9232" width="2.125" style="107" customWidth="1"/>
    <col min="9233" max="9471" width="9" style="107"/>
    <col min="9472" max="9472" width="2.25" style="107" customWidth="1"/>
    <col min="9473" max="9473" width="5.625" style="107" customWidth="1"/>
    <col min="9474" max="9474" width="3.125" style="107" customWidth="1"/>
    <col min="9475" max="9475" width="14.5" style="107" customWidth="1"/>
    <col min="9476" max="9476" width="2.625" style="107" customWidth="1"/>
    <col min="9477" max="9477" width="10" style="107" customWidth="1"/>
    <col min="9478" max="9478" width="1.25" style="107" customWidth="1"/>
    <col min="9479" max="9479" width="3" style="107" customWidth="1"/>
    <col min="9480" max="9480" width="1.25" style="107" customWidth="1"/>
    <col min="9481" max="9481" width="11" style="107" customWidth="1"/>
    <col min="9482" max="9482" width="3" style="107" customWidth="1"/>
    <col min="9483" max="9483" width="11" style="107" customWidth="1"/>
    <col min="9484" max="9484" width="1.25" style="107" customWidth="1"/>
    <col min="9485" max="9485" width="3.125" style="107" customWidth="1"/>
    <col min="9486" max="9486" width="1.375" style="107" customWidth="1"/>
    <col min="9487" max="9487" width="12.25" style="107" customWidth="1"/>
    <col min="9488" max="9488" width="2.125" style="107" customWidth="1"/>
    <col min="9489" max="9727" width="9" style="107"/>
    <col min="9728" max="9728" width="2.25" style="107" customWidth="1"/>
    <col min="9729" max="9729" width="5.625" style="107" customWidth="1"/>
    <col min="9730" max="9730" width="3.125" style="107" customWidth="1"/>
    <col min="9731" max="9731" width="14.5" style="107" customWidth="1"/>
    <col min="9732" max="9732" width="2.625" style="107" customWidth="1"/>
    <col min="9733" max="9733" width="10" style="107" customWidth="1"/>
    <col min="9734" max="9734" width="1.25" style="107" customWidth="1"/>
    <col min="9735" max="9735" width="3" style="107" customWidth="1"/>
    <col min="9736" max="9736" width="1.25" style="107" customWidth="1"/>
    <col min="9737" max="9737" width="11" style="107" customWidth="1"/>
    <col min="9738" max="9738" width="3" style="107" customWidth="1"/>
    <col min="9739" max="9739" width="11" style="107" customWidth="1"/>
    <col min="9740" max="9740" width="1.25" style="107" customWidth="1"/>
    <col min="9741" max="9741" width="3.125" style="107" customWidth="1"/>
    <col min="9742" max="9742" width="1.375" style="107" customWidth="1"/>
    <col min="9743" max="9743" width="12.25" style="107" customWidth="1"/>
    <col min="9744" max="9744" width="2.125" style="107" customWidth="1"/>
    <col min="9745" max="9983" width="9" style="107"/>
    <col min="9984" max="9984" width="2.25" style="107" customWidth="1"/>
    <col min="9985" max="9985" width="5.625" style="107" customWidth="1"/>
    <col min="9986" max="9986" width="3.125" style="107" customWidth="1"/>
    <col min="9987" max="9987" width="14.5" style="107" customWidth="1"/>
    <col min="9988" max="9988" width="2.625" style="107" customWidth="1"/>
    <col min="9989" max="9989" width="10" style="107" customWidth="1"/>
    <col min="9990" max="9990" width="1.25" style="107" customWidth="1"/>
    <col min="9991" max="9991" width="3" style="107" customWidth="1"/>
    <col min="9992" max="9992" width="1.25" style="107" customWidth="1"/>
    <col min="9993" max="9993" width="11" style="107" customWidth="1"/>
    <col min="9994" max="9994" width="3" style="107" customWidth="1"/>
    <col min="9995" max="9995" width="11" style="107" customWidth="1"/>
    <col min="9996" max="9996" width="1.25" style="107" customWidth="1"/>
    <col min="9997" max="9997" width="3.125" style="107" customWidth="1"/>
    <col min="9998" max="9998" width="1.375" style="107" customWidth="1"/>
    <col min="9999" max="9999" width="12.25" style="107" customWidth="1"/>
    <col min="10000" max="10000" width="2.125" style="107" customWidth="1"/>
    <col min="10001" max="10239" width="9" style="107"/>
    <col min="10240" max="10240" width="2.25" style="107" customWidth="1"/>
    <col min="10241" max="10241" width="5.625" style="107" customWidth="1"/>
    <col min="10242" max="10242" width="3.125" style="107" customWidth="1"/>
    <col min="10243" max="10243" width="14.5" style="107" customWidth="1"/>
    <col min="10244" max="10244" width="2.625" style="107" customWidth="1"/>
    <col min="10245" max="10245" width="10" style="107" customWidth="1"/>
    <col min="10246" max="10246" width="1.25" style="107" customWidth="1"/>
    <col min="10247" max="10247" width="3" style="107" customWidth="1"/>
    <col min="10248" max="10248" width="1.25" style="107" customWidth="1"/>
    <col min="10249" max="10249" width="11" style="107" customWidth="1"/>
    <col min="10250" max="10250" width="3" style="107" customWidth="1"/>
    <col min="10251" max="10251" width="11" style="107" customWidth="1"/>
    <col min="10252" max="10252" width="1.25" style="107" customWidth="1"/>
    <col min="10253" max="10253" width="3.125" style="107" customWidth="1"/>
    <col min="10254" max="10254" width="1.375" style="107" customWidth="1"/>
    <col min="10255" max="10255" width="12.25" style="107" customWidth="1"/>
    <col min="10256" max="10256" width="2.125" style="107" customWidth="1"/>
    <col min="10257" max="10495" width="9" style="107"/>
    <col min="10496" max="10496" width="2.25" style="107" customWidth="1"/>
    <col min="10497" max="10497" width="5.625" style="107" customWidth="1"/>
    <col min="10498" max="10498" width="3.125" style="107" customWidth="1"/>
    <col min="10499" max="10499" width="14.5" style="107" customWidth="1"/>
    <col min="10500" max="10500" width="2.625" style="107" customWidth="1"/>
    <col min="10501" max="10501" width="10" style="107" customWidth="1"/>
    <col min="10502" max="10502" width="1.25" style="107" customWidth="1"/>
    <col min="10503" max="10503" width="3" style="107" customWidth="1"/>
    <col min="10504" max="10504" width="1.25" style="107" customWidth="1"/>
    <col min="10505" max="10505" width="11" style="107" customWidth="1"/>
    <col min="10506" max="10506" width="3" style="107" customWidth="1"/>
    <col min="10507" max="10507" width="11" style="107" customWidth="1"/>
    <col min="10508" max="10508" width="1.25" style="107" customWidth="1"/>
    <col min="10509" max="10509" width="3.125" style="107" customWidth="1"/>
    <col min="10510" max="10510" width="1.375" style="107" customWidth="1"/>
    <col min="10511" max="10511" width="12.25" style="107" customWidth="1"/>
    <col min="10512" max="10512" width="2.125" style="107" customWidth="1"/>
    <col min="10513" max="10751" width="9" style="107"/>
    <col min="10752" max="10752" width="2.25" style="107" customWidth="1"/>
    <col min="10753" max="10753" width="5.625" style="107" customWidth="1"/>
    <col min="10754" max="10754" width="3.125" style="107" customWidth="1"/>
    <col min="10755" max="10755" width="14.5" style="107" customWidth="1"/>
    <col min="10756" max="10756" width="2.625" style="107" customWidth="1"/>
    <col min="10757" max="10757" width="10" style="107" customWidth="1"/>
    <col min="10758" max="10758" width="1.25" style="107" customWidth="1"/>
    <col min="10759" max="10759" width="3" style="107" customWidth="1"/>
    <col min="10760" max="10760" width="1.25" style="107" customWidth="1"/>
    <col min="10761" max="10761" width="11" style="107" customWidth="1"/>
    <col min="10762" max="10762" width="3" style="107" customWidth="1"/>
    <col min="10763" max="10763" width="11" style="107" customWidth="1"/>
    <col min="10764" max="10764" width="1.25" style="107" customWidth="1"/>
    <col min="10765" max="10765" width="3.125" style="107" customWidth="1"/>
    <col min="10766" max="10766" width="1.375" style="107" customWidth="1"/>
    <col min="10767" max="10767" width="12.25" style="107" customWidth="1"/>
    <col min="10768" max="10768" width="2.125" style="107" customWidth="1"/>
    <col min="10769" max="11007" width="9" style="107"/>
    <col min="11008" max="11008" width="2.25" style="107" customWidth="1"/>
    <col min="11009" max="11009" width="5.625" style="107" customWidth="1"/>
    <col min="11010" max="11010" width="3.125" style="107" customWidth="1"/>
    <col min="11011" max="11011" width="14.5" style="107" customWidth="1"/>
    <col min="11012" max="11012" width="2.625" style="107" customWidth="1"/>
    <col min="11013" max="11013" width="10" style="107" customWidth="1"/>
    <col min="11014" max="11014" width="1.25" style="107" customWidth="1"/>
    <col min="11015" max="11015" width="3" style="107" customWidth="1"/>
    <col min="11016" max="11016" width="1.25" style="107" customWidth="1"/>
    <col min="11017" max="11017" width="11" style="107" customWidth="1"/>
    <col min="11018" max="11018" width="3" style="107" customWidth="1"/>
    <col min="11019" max="11019" width="11" style="107" customWidth="1"/>
    <col min="11020" max="11020" width="1.25" style="107" customWidth="1"/>
    <col min="11021" max="11021" width="3.125" style="107" customWidth="1"/>
    <col min="11022" max="11022" width="1.375" style="107" customWidth="1"/>
    <col min="11023" max="11023" width="12.25" style="107" customWidth="1"/>
    <col min="11024" max="11024" width="2.125" style="107" customWidth="1"/>
    <col min="11025" max="11263" width="9" style="107"/>
    <col min="11264" max="11264" width="2.25" style="107" customWidth="1"/>
    <col min="11265" max="11265" width="5.625" style="107" customWidth="1"/>
    <col min="11266" max="11266" width="3.125" style="107" customWidth="1"/>
    <col min="11267" max="11267" width="14.5" style="107" customWidth="1"/>
    <col min="11268" max="11268" width="2.625" style="107" customWidth="1"/>
    <col min="11269" max="11269" width="10" style="107" customWidth="1"/>
    <col min="11270" max="11270" width="1.25" style="107" customWidth="1"/>
    <col min="11271" max="11271" width="3" style="107" customWidth="1"/>
    <col min="11272" max="11272" width="1.25" style="107" customWidth="1"/>
    <col min="11273" max="11273" width="11" style="107" customWidth="1"/>
    <col min="11274" max="11274" width="3" style="107" customWidth="1"/>
    <col min="11275" max="11275" width="11" style="107" customWidth="1"/>
    <col min="11276" max="11276" width="1.25" style="107" customWidth="1"/>
    <col min="11277" max="11277" width="3.125" style="107" customWidth="1"/>
    <col min="11278" max="11278" width="1.375" style="107" customWidth="1"/>
    <col min="11279" max="11279" width="12.25" style="107" customWidth="1"/>
    <col min="11280" max="11280" width="2.125" style="107" customWidth="1"/>
    <col min="11281" max="11519" width="9" style="107"/>
    <col min="11520" max="11520" width="2.25" style="107" customWidth="1"/>
    <col min="11521" max="11521" width="5.625" style="107" customWidth="1"/>
    <col min="11522" max="11522" width="3.125" style="107" customWidth="1"/>
    <col min="11523" max="11523" width="14.5" style="107" customWidth="1"/>
    <col min="11524" max="11524" width="2.625" style="107" customWidth="1"/>
    <col min="11525" max="11525" width="10" style="107" customWidth="1"/>
    <col min="11526" max="11526" width="1.25" style="107" customWidth="1"/>
    <col min="11527" max="11527" width="3" style="107" customWidth="1"/>
    <col min="11528" max="11528" width="1.25" style="107" customWidth="1"/>
    <col min="11529" max="11529" width="11" style="107" customWidth="1"/>
    <col min="11530" max="11530" width="3" style="107" customWidth="1"/>
    <col min="11531" max="11531" width="11" style="107" customWidth="1"/>
    <col min="11532" max="11532" width="1.25" style="107" customWidth="1"/>
    <col min="11533" max="11533" width="3.125" style="107" customWidth="1"/>
    <col min="11534" max="11534" width="1.375" style="107" customWidth="1"/>
    <col min="11535" max="11535" width="12.25" style="107" customWidth="1"/>
    <col min="11536" max="11536" width="2.125" style="107" customWidth="1"/>
    <col min="11537" max="11775" width="9" style="107"/>
    <col min="11776" max="11776" width="2.25" style="107" customWidth="1"/>
    <col min="11777" max="11777" width="5.625" style="107" customWidth="1"/>
    <col min="11778" max="11778" width="3.125" style="107" customWidth="1"/>
    <col min="11779" max="11779" width="14.5" style="107" customWidth="1"/>
    <col min="11780" max="11780" width="2.625" style="107" customWidth="1"/>
    <col min="11781" max="11781" width="10" style="107" customWidth="1"/>
    <col min="11782" max="11782" width="1.25" style="107" customWidth="1"/>
    <col min="11783" max="11783" width="3" style="107" customWidth="1"/>
    <col min="11784" max="11784" width="1.25" style="107" customWidth="1"/>
    <col min="11785" max="11785" width="11" style="107" customWidth="1"/>
    <col min="11786" max="11786" width="3" style="107" customWidth="1"/>
    <col min="11787" max="11787" width="11" style="107" customWidth="1"/>
    <col min="11788" max="11788" width="1.25" style="107" customWidth="1"/>
    <col min="11789" max="11789" width="3.125" style="107" customWidth="1"/>
    <col min="11790" max="11790" width="1.375" style="107" customWidth="1"/>
    <col min="11791" max="11791" width="12.25" style="107" customWidth="1"/>
    <col min="11792" max="11792" width="2.125" style="107" customWidth="1"/>
    <col min="11793" max="12031" width="9" style="107"/>
    <col min="12032" max="12032" width="2.25" style="107" customWidth="1"/>
    <col min="12033" max="12033" width="5.625" style="107" customWidth="1"/>
    <col min="12034" max="12034" width="3.125" style="107" customWidth="1"/>
    <col min="12035" max="12035" width="14.5" style="107" customWidth="1"/>
    <col min="12036" max="12036" width="2.625" style="107" customWidth="1"/>
    <col min="12037" max="12037" width="10" style="107" customWidth="1"/>
    <col min="12038" max="12038" width="1.25" style="107" customWidth="1"/>
    <col min="12039" max="12039" width="3" style="107" customWidth="1"/>
    <col min="12040" max="12040" width="1.25" style="107" customWidth="1"/>
    <col min="12041" max="12041" width="11" style="107" customWidth="1"/>
    <col min="12042" max="12042" width="3" style="107" customWidth="1"/>
    <col min="12043" max="12043" width="11" style="107" customWidth="1"/>
    <col min="12044" max="12044" width="1.25" style="107" customWidth="1"/>
    <col min="12045" max="12045" width="3.125" style="107" customWidth="1"/>
    <col min="12046" max="12046" width="1.375" style="107" customWidth="1"/>
    <col min="12047" max="12047" width="12.25" style="107" customWidth="1"/>
    <col min="12048" max="12048" width="2.125" style="107" customWidth="1"/>
    <col min="12049" max="12287" width="9" style="107"/>
    <col min="12288" max="12288" width="2.25" style="107" customWidth="1"/>
    <col min="12289" max="12289" width="5.625" style="107" customWidth="1"/>
    <col min="12290" max="12290" width="3.125" style="107" customWidth="1"/>
    <col min="12291" max="12291" width="14.5" style="107" customWidth="1"/>
    <col min="12292" max="12292" width="2.625" style="107" customWidth="1"/>
    <col min="12293" max="12293" width="10" style="107" customWidth="1"/>
    <col min="12294" max="12294" width="1.25" style="107" customWidth="1"/>
    <col min="12295" max="12295" width="3" style="107" customWidth="1"/>
    <col min="12296" max="12296" width="1.25" style="107" customWidth="1"/>
    <col min="12297" max="12297" width="11" style="107" customWidth="1"/>
    <col min="12298" max="12298" width="3" style="107" customWidth="1"/>
    <col min="12299" max="12299" width="11" style="107" customWidth="1"/>
    <col min="12300" max="12300" width="1.25" style="107" customWidth="1"/>
    <col min="12301" max="12301" width="3.125" style="107" customWidth="1"/>
    <col min="12302" max="12302" width="1.375" style="107" customWidth="1"/>
    <col min="12303" max="12303" width="12.25" style="107" customWidth="1"/>
    <col min="12304" max="12304" width="2.125" style="107" customWidth="1"/>
    <col min="12305" max="12543" width="9" style="107"/>
    <col min="12544" max="12544" width="2.25" style="107" customWidth="1"/>
    <col min="12545" max="12545" width="5.625" style="107" customWidth="1"/>
    <col min="12546" max="12546" width="3.125" style="107" customWidth="1"/>
    <col min="12547" max="12547" width="14.5" style="107" customWidth="1"/>
    <col min="12548" max="12548" width="2.625" style="107" customWidth="1"/>
    <col min="12549" max="12549" width="10" style="107" customWidth="1"/>
    <col min="12550" max="12550" width="1.25" style="107" customWidth="1"/>
    <col min="12551" max="12551" width="3" style="107" customWidth="1"/>
    <col min="12552" max="12552" width="1.25" style="107" customWidth="1"/>
    <col min="12553" max="12553" width="11" style="107" customWidth="1"/>
    <col min="12554" max="12554" width="3" style="107" customWidth="1"/>
    <col min="12555" max="12555" width="11" style="107" customWidth="1"/>
    <col min="12556" max="12556" width="1.25" style="107" customWidth="1"/>
    <col min="12557" max="12557" width="3.125" style="107" customWidth="1"/>
    <col min="12558" max="12558" width="1.375" style="107" customWidth="1"/>
    <col min="12559" max="12559" width="12.25" style="107" customWidth="1"/>
    <col min="12560" max="12560" width="2.125" style="107" customWidth="1"/>
    <col min="12561" max="12799" width="9" style="107"/>
    <col min="12800" max="12800" width="2.25" style="107" customWidth="1"/>
    <col min="12801" max="12801" width="5.625" style="107" customWidth="1"/>
    <col min="12802" max="12802" width="3.125" style="107" customWidth="1"/>
    <col min="12803" max="12803" width="14.5" style="107" customWidth="1"/>
    <col min="12804" max="12804" width="2.625" style="107" customWidth="1"/>
    <col min="12805" max="12805" width="10" style="107" customWidth="1"/>
    <col min="12806" max="12806" width="1.25" style="107" customWidth="1"/>
    <col min="12807" max="12807" width="3" style="107" customWidth="1"/>
    <col min="12808" max="12808" width="1.25" style="107" customWidth="1"/>
    <col min="12809" max="12809" width="11" style="107" customWidth="1"/>
    <col min="12810" max="12810" width="3" style="107" customWidth="1"/>
    <col min="12811" max="12811" width="11" style="107" customWidth="1"/>
    <col min="12812" max="12812" width="1.25" style="107" customWidth="1"/>
    <col min="12813" max="12813" width="3.125" style="107" customWidth="1"/>
    <col min="12814" max="12814" width="1.375" style="107" customWidth="1"/>
    <col min="12815" max="12815" width="12.25" style="107" customWidth="1"/>
    <col min="12816" max="12816" width="2.125" style="107" customWidth="1"/>
    <col min="12817" max="13055" width="9" style="107"/>
    <col min="13056" max="13056" width="2.25" style="107" customWidth="1"/>
    <col min="13057" max="13057" width="5.625" style="107" customWidth="1"/>
    <col min="13058" max="13058" width="3.125" style="107" customWidth="1"/>
    <col min="13059" max="13059" width="14.5" style="107" customWidth="1"/>
    <col min="13060" max="13060" width="2.625" style="107" customWidth="1"/>
    <col min="13061" max="13061" width="10" style="107" customWidth="1"/>
    <col min="13062" max="13062" width="1.25" style="107" customWidth="1"/>
    <col min="13063" max="13063" width="3" style="107" customWidth="1"/>
    <col min="13064" max="13064" width="1.25" style="107" customWidth="1"/>
    <col min="13065" max="13065" width="11" style="107" customWidth="1"/>
    <col min="13066" max="13066" width="3" style="107" customWidth="1"/>
    <col min="13067" max="13067" width="11" style="107" customWidth="1"/>
    <col min="13068" max="13068" width="1.25" style="107" customWidth="1"/>
    <col min="13069" max="13069" width="3.125" style="107" customWidth="1"/>
    <col min="13070" max="13070" width="1.375" style="107" customWidth="1"/>
    <col min="13071" max="13071" width="12.25" style="107" customWidth="1"/>
    <col min="13072" max="13072" width="2.125" style="107" customWidth="1"/>
    <col min="13073" max="13311" width="9" style="107"/>
    <col min="13312" max="13312" width="2.25" style="107" customWidth="1"/>
    <col min="13313" max="13313" width="5.625" style="107" customWidth="1"/>
    <col min="13314" max="13314" width="3.125" style="107" customWidth="1"/>
    <col min="13315" max="13315" width="14.5" style="107" customWidth="1"/>
    <col min="13316" max="13316" width="2.625" style="107" customWidth="1"/>
    <col min="13317" max="13317" width="10" style="107" customWidth="1"/>
    <col min="13318" max="13318" width="1.25" style="107" customWidth="1"/>
    <col min="13319" max="13319" width="3" style="107" customWidth="1"/>
    <col min="13320" max="13320" width="1.25" style="107" customWidth="1"/>
    <col min="13321" max="13321" width="11" style="107" customWidth="1"/>
    <col min="13322" max="13322" width="3" style="107" customWidth="1"/>
    <col min="13323" max="13323" width="11" style="107" customWidth="1"/>
    <col min="13324" max="13324" width="1.25" style="107" customWidth="1"/>
    <col min="13325" max="13325" width="3.125" style="107" customWidth="1"/>
    <col min="13326" max="13326" width="1.375" style="107" customWidth="1"/>
    <col min="13327" max="13327" width="12.25" style="107" customWidth="1"/>
    <col min="13328" max="13328" width="2.125" style="107" customWidth="1"/>
    <col min="13329" max="13567" width="9" style="107"/>
    <col min="13568" max="13568" width="2.25" style="107" customWidth="1"/>
    <col min="13569" max="13569" width="5.625" style="107" customWidth="1"/>
    <col min="13570" max="13570" width="3.125" style="107" customWidth="1"/>
    <col min="13571" max="13571" width="14.5" style="107" customWidth="1"/>
    <col min="13572" max="13572" width="2.625" style="107" customWidth="1"/>
    <col min="13573" max="13573" width="10" style="107" customWidth="1"/>
    <col min="13574" max="13574" width="1.25" style="107" customWidth="1"/>
    <col min="13575" max="13575" width="3" style="107" customWidth="1"/>
    <col min="13576" max="13576" width="1.25" style="107" customWidth="1"/>
    <col min="13577" max="13577" width="11" style="107" customWidth="1"/>
    <col min="13578" max="13578" width="3" style="107" customWidth="1"/>
    <col min="13579" max="13579" width="11" style="107" customWidth="1"/>
    <col min="13580" max="13580" width="1.25" style="107" customWidth="1"/>
    <col min="13581" max="13581" width="3.125" style="107" customWidth="1"/>
    <col min="13582" max="13582" width="1.375" style="107" customWidth="1"/>
    <col min="13583" max="13583" width="12.25" style="107" customWidth="1"/>
    <col min="13584" max="13584" width="2.125" style="107" customWidth="1"/>
    <col min="13585" max="13823" width="9" style="107"/>
    <col min="13824" max="13824" width="2.25" style="107" customWidth="1"/>
    <col min="13825" max="13825" width="5.625" style="107" customWidth="1"/>
    <col min="13826" max="13826" width="3.125" style="107" customWidth="1"/>
    <col min="13827" max="13827" width="14.5" style="107" customWidth="1"/>
    <col min="13828" max="13828" width="2.625" style="107" customWidth="1"/>
    <col min="13829" max="13829" width="10" style="107" customWidth="1"/>
    <col min="13830" max="13830" width="1.25" style="107" customWidth="1"/>
    <col min="13831" max="13831" width="3" style="107" customWidth="1"/>
    <col min="13832" max="13832" width="1.25" style="107" customWidth="1"/>
    <col min="13833" max="13833" width="11" style="107" customWidth="1"/>
    <col min="13834" max="13834" width="3" style="107" customWidth="1"/>
    <col min="13835" max="13835" width="11" style="107" customWidth="1"/>
    <col min="13836" max="13836" width="1.25" style="107" customWidth="1"/>
    <col min="13837" max="13837" width="3.125" style="107" customWidth="1"/>
    <col min="13838" max="13838" width="1.375" style="107" customWidth="1"/>
    <col min="13839" max="13839" width="12.25" style="107" customWidth="1"/>
    <col min="13840" max="13840" width="2.125" style="107" customWidth="1"/>
    <col min="13841" max="14079" width="9" style="107"/>
    <col min="14080" max="14080" width="2.25" style="107" customWidth="1"/>
    <col min="14081" max="14081" width="5.625" style="107" customWidth="1"/>
    <col min="14082" max="14082" width="3.125" style="107" customWidth="1"/>
    <col min="14083" max="14083" width="14.5" style="107" customWidth="1"/>
    <col min="14084" max="14084" width="2.625" style="107" customWidth="1"/>
    <col min="14085" max="14085" width="10" style="107" customWidth="1"/>
    <col min="14086" max="14086" width="1.25" style="107" customWidth="1"/>
    <col min="14087" max="14087" width="3" style="107" customWidth="1"/>
    <col min="14088" max="14088" width="1.25" style="107" customWidth="1"/>
    <col min="14089" max="14089" width="11" style="107" customWidth="1"/>
    <col min="14090" max="14090" width="3" style="107" customWidth="1"/>
    <col min="14091" max="14091" width="11" style="107" customWidth="1"/>
    <col min="14092" max="14092" width="1.25" style="107" customWidth="1"/>
    <col min="14093" max="14093" width="3.125" style="107" customWidth="1"/>
    <col min="14094" max="14094" width="1.375" style="107" customWidth="1"/>
    <col min="14095" max="14095" width="12.25" style="107" customWidth="1"/>
    <col min="14096" max="14096" width="2.125" style="107" customWidth="1"/>
    <col min="14097" max="14335" width="9" style="107"/>
    <col min="14336" max="14336" width="2.25" style="107" customWidth="1"/>
    <col min="14337" max="14337" width="5.625" style="107" customWidth="1"/>
    <col min="14338" max="14338" width="3.125" style="107" customWidth="1"/>
    <col min="14339" max="14339" width="14.5" style="107" customWidth="1"/>
    <col min="14340" max="14340" width="2.625" style="107" customWidth="1"/>
    <col min="14341" max="14341" width="10" style="107" customWidth="1"/>
    <col min="14342" max="14342" width="1.25" style="107" customWidth="1"/>
    <col min="14343" max="14343" width="3" style="107" customWidth="1"/>
    <col min="14344" max="14344" width="1.25" style="107" customWidth="1"/>
    <col min="14345" max="14345" width="11" style="107" customWidth="1"/>
    <col min="14346" max="14346" width="3" style="107" customWidth="1"/>
    <col min="14347" max="14347" width="11" style="107" customWidth="1"/>
    <col min="14348" max="14348" width="1.25" style="107" customWidth="1"/>
    <col min="14349" max="14349" width="3.125" style="107" customWidth="1"/>
    <col min="14350" max="14350" width="1.375" style="107" customWidth="1"/>
    <col min="14351" max="14351" width="12.25" style="107" customWidth="1"/>
    <col min="14352" max="14352" width="2.125" style="107" customWidth="1"/>
    <col min="14353" max="14591" width="9" style="107"/>
    <col min="14592" max="14592" width="2.25" style="107" customWidth="1"/>
    <col min="14593" max="14593" width="5.625" style="107" customWidth="1"/>
    <col min="14594" max="14594" width="3.125" style="107" customWidth="1"/>
    <col min="14595" max="14595" width="14.5" style="107" customWidth="1"/>
    <col min="14596" max="14596" width="2.625" style="107" customWidth="1"/>
    <col min="14597" max="14597" width="10" style="107" customWidth="1"/>
    <col min="14598" max="14598" width="1.25" style="107" customWidth="1"/>
    <col min="14599" max="14599" width="3" style="107" customWidth="1"/>
    <col min="14600" max="14600" width="1.25" style="107" customWidth="1"/>
    <col min="14601" max="14601" width="11" style="107" customWidth="1"/>
    <col min="14602" max="14602" width="3" style="107" customWidth="1"/>
    <col min="14603" max="14603" width="11" style="107" customWidth="1"/>
    <col min="14604" max="14604" width="1.25" style="107" customWidth="1"/>
    <col min="14605" max="14605" width="3.125" style="107" customWidth="1"/>
    <col min="14606" max="14606" width="1.375" style="107" customWidth="1"/>
    <col min="14607" max="14607" width="12.25" style="107" customWidth="1"/>
    <col min="14608" max="14608" width="2.125" style="107" customWidth="1"/>
    <col min="14609" max="14847" width="9" style="107"/>
    <col min="14848" max="14848" width="2.25" style="107" customWidth="1"/>
    <col min="14849" max="14849" width="5.625" style="107" customWidth="1"/>
    <col min="14850" max="14850" width="3.125" style="107" customWidth="1"/>
    <col min="14851" max="14851" width="14.5" style="107" customWidth="1"/>
    <col min="14852" max="14852" width="2.625" style="107" customWidth="1"/>
    <col min="14853" max="14853" width="10" style="107" customWidth="1"/>
    <col min="14854" max="14854" width="1.25" style="107" customWidth="1"/>
    <col min="14855" max="14855" width="3" style="107" customWidth="1"/>
    <col min="14856" max="14856" width="1.25" style="107" customWidth="1"/>
    <col min="14857" max="14857" width="11" style="107" customWidth="1"/>
    <col min="14858" max="14858" width="3" style="107" customWidth="1"/>
    <col min="14859" max="14859" width="11" style="107" customWidth="1"/>
    <col min="14860" max="14860" width="1.25" style="107" customWidth="1"/>
    <col min="14861" max="14861" width="3.125" style="107" customWidth="1"/>
    <col min="14862" max="14862" width="1.375" style="107" customWidth="1"/>
    <col min="14863" max="14863" width="12.25" style="107" customWidth="1"/>
    <col min="14864" max="14864" width="2.125" style="107" customWidth="1"/>
    <col min="14865" max="15103" width="9" style="107"/>
    <col min="15104" max="15104" width="2.25" style="107" customWidth="1"/>
    <col min="15105" max="15105" width="5.625" style="107" customWidth="1"/>
    <col min="15106" max="15106" width="3.125" style="107" customWidth="1"/>
    <col min="15107" max="15107" width="14.5" style="107" customWidth="1"/>
    <col min="15108" max="15108" width="2.625" style="107" customWidth="1"/>
    <col min="15109" max="15109" width="10" style="107" customWidth="1"/>
    <col min="15110" max="15110" width="1.25" style="107" customWidth="1"/>
    <col min="15111" max="15111" width="3" style="107" customWidth="1"/>
    <col min="15112" max="15112" width="1.25" style="107" customWidth="1"/>
    <col min="15113" max="15113" width="11" style="107" customWidth="1"/>
    <col min="15114" max="15114" width="3" style="107" customWidth="1"/>
    <col min="15115" max="15115" width="11" style="107" customWidth="1"/>
    <col min="15116" max="15116" width="1.25" style="107" customWidth="1"/>
    <col min="15117" max="15117" width="3.125" style="107" customWidth="1"/>
    <col min="15118" max="15118" width="1.375" style="107" customWidth="1"/>
    <col min="15119" max="15119" width="12.25" style="107" customWidth="1"/>
    <col min="15120" max="15120" width="2.125" style="107" customWidth="1"/>
    <col min="15121" max="15359" width="9" style="107"/>
    <col min="15360" max="15360" width="2.25" style="107" customWidth="1"/>
    <col min="15361" max="15361" width="5.625" style="107" customWidth="1"/>
    <col min="15362" max="15362" width="3.125" style="107" customWidth="1"/>
    <col min="15363" max="15363" width="14.5" style="107" customWidth="1"/>
    <col min="15364" max="15364" width="2.625" style="107" customWidth="1"/>
    <col min="15365" max="15365" width="10" style="107" customWidth="1"/>
    <col min="15366" max="15366" width="1.25" style="107" customWidth="1"/>
    <col min="15367" max="15367" width="3" style="107" customWidth="1"/>
    <col min="15368" max="15368" width="1.25" style="107" customWidth="1"/>
    <col min="15369" max="15369" width="11" style="107" customWidth="1"/>
    <col min="15370" max="15370" width="3" style="107" customWidth="1"/>
    <col min="15371" max="15371" width="11" style="107" customWidth="1"/>
    <col min="15372" max="15372" width="1.25" style="107" customWidth="1"/>
    <col min="15373" max="15373" width="3.125" style="107" customWidth="1"/>
    <col min="15374" max="15374" width="1.375" style="107" customWidth="1"/>
    <col min="15375" max="15375" width="12.25" style="107" customWidth="1"/>
    <col min="15376" max="15376" width="2.125" style="107" customWidth="1"/>
    <col min="15377" max="15615" width="9" style="107"/>
    <col min="15616" max="15616" width="2.25" style="107" customWidth="1"/>
    <col min="15617" max="15617" width="5.625" style="107" customWidth="1"/>
    <col min="15618" max="15618" width="3.125" style="107" customWidth="1"/>
    <col min="15619" max="15619" width="14.5" style="107" customWidth="1"/>
    <col min="15620" max="15620" width="2.625" style="107" customWidth="1"/>
    <col min="15621" max="15621" width="10" style="107" customWidth="1"/>
    <col min="15622" max="15622" width="1.25" style="107" customWidth="1"/>
    <col min="15623" max="15623" width="3" style="107" customWidth="1"/>
    <col min="15624" max="15624" width="1.25" style="107" customWidth="1"/>
    <col min="15625" max="15625" width="11" style="107" customWidth="1"/>
    <col min="15626" max="15626" width="3" style="107" customWidth="1"/>
    <col min="15627" max="15627" width="11" style="107" customWidth="1"/>
    <col min="15628" max="15628" width="1.25" style="107" customWidth="1"/>
    <col min="15629" max="15629" width="3.125" style="107" customWidth="1"/>
    <col min="15630" max="15630" width="1.375" style="107" customWidth="1"/>
    <col min="15631" max="15631" width="12.25" style="107" customWidth="1"/>
    <col min="15632" max="15632" width="2.125" style="107" customWidth="1"/>
    <col min="15633" max="15871" width="9" style="107"/>
    <col min="15872" max="15872" width="2.25" style="107" customWidth="1"/>
    <col min="15873" max="15873" width="5.625" style="107" customWidth="1"/>
    <col min="15874" max="15874" width="3.125" style="107" customWidth="1"/>
    <col min="15875" max="15875" width="14.5" style="107" customWidth="1"/>
    <col min="15876" max="15876" width="2.625" style="107" customWidth="1"/>
    <col min="15877" max="15877" width="10" style="107" customWidth="1"/>
    <col min="15878" max="15878" width="1.25" style="107" customWidth="1"/>
    <col min="15879" max="15879" width="3" style="107" customWidth="1"/>
    <col min="15880" max="15880" width="1.25" style="107" customWidth="1"/>
    <col min="15881" max="15881" width="11" style="107" customWidth="1"/>
    <col min="15882" max="15882" width="3" style="107" customWidth="1"/>
    <col min="15883" max="15883" width="11" style="107" customWidth="1"/>
    <col min="15884" max="15884" width="1.25" style="107" customWidth="1"/>
    <col min="15885" max="15885" width="3.125" style="107" customWidth="1"/>
    <col min="15886" max="15886" width="1.375" style="107" customWidth="1"/>
    <col min="15887" max="15887" width="12.25" style="107" customWidth="1"/>
    <col min="15888" max="15888" width="2.125" style="107" customWidth="1"/>
    <col min="15889" max="16127" width="9" style="107"/>
    <col min="16128" max="16128" width="2.25" style="107" customWidth="1"/>
    <col min="16129" max="16129" width="5.625" style="107" customWidth="1"/>
    <col min="16130" max="16130" width="3.125" style="107" customWidth="1"/>
    <col min="16131" max="16131" width="14.5" style="107" customWidth="1"/>
    <col min="16132" max="16132" width="2.625" style="107" customWidth="1"/>
    <col min="16133" max="16133" width="10" style="107" customWidth="1"/>
    <col min="16134" max="16134" width="1.25" style="107" customWidth="1"/>
    <col min="16135" max="16135" width="3" style="107" customWidth="1"/>
    <col min="16136" max="16136" width="1.25" style="107" customWidth="1"/>
    <col min="16137" max="16137" width="11" style="107" customWidth="1"/>
    <col min="16138" max="16138" width="3" style="107" customWidth="1"/>
    <col min="16139" max="16139" width="11" style="107" customWidth="1"/>
    <col min="16140" max="16140" width="1.25" style="107" customWidth="1"/>
    <col min="16141" max="16141" width="3.125" style="107" customWidth="1"/>
    <col min="16142" max="16142" width="1.375" style="107" customWidth="1"/>
    <col min="16143" max="16143" width="12.25" style="107" customWidth="1"/>
    <col min="16144" max="16144" width="2.125" style="107" customWidth="1"/>
    <col min="16145" max="16384" width="9" style="107"/>
  </cols>
  <sheetData>
    <row r="1" spans="1:17" ht="14.25" x14ac:dyDescent="0.2">
      <c r="K1"/>
      <c r="L1"/>
      <c r="M1"/>
      <c r="N1"/>
      <c r="O1"/>
      <c r="P1"/>
      <c r="Q1"/>
    </row>
    <row r="2" spans="1:17" s="147" customFormat="1" ht="20.25" x14ac:dyDescent="0.3">
      <c r="C2" s="184" t="s">
        <v>132</v>
      </c>
      <c r="D2" s="184"/>
      <c r="E2" s="184"/>
      <c r="F2" s="184"/>
      <c r="G2" s="184"/>
      <c r="H2" s="184"/>
      <c r="I2" s="184"/>
      <c r="J2" s="184"/>
      <c r="K2" s="184"/>
      <c r="L2" s="184"/>
      <c r="M2" s="184"/>
      <c r="N2" s="184"/>
      <c r="O2" s="184"/>
    </row>
    <row r="3" spans="1:17" s="147" customFormat="1" ht="20.25" x14ac:dyDescent="0.3">
      <c r="C3" s="185" t="s">
        <v>133</v>
      </c>
      <c r="D3" s="185"/>
      <c r="E3" s="185"/>
      <c r="F3" s="185"/>
      <c r="G3" s="185"/>
      <c r="H3" s="185"/>
      <c r="I3" s="185"/>
      <c r="J3" s="185"/>
      <c r="K3" s="185"/>
      <c r="L3" s="185"/>
      <c r="M3" s="185"/>
      <c r="N3" s="185"/>
      <c r="O3" s="185"/>
    </row>
    <row r="5" spans="1:17" x14ac:dyDescent="0.2">
      <c r="A5" s="186" t="s">
        <v>134</v>
      </c>
      <c r="B5" s="186"/>
      <c r="C5" s="186"/>
      <c r="D5" s="186"/>
      <c r="E5" s="186"/>
      <c r="F5" s="186"/>
      <c r="G5" s="186"/>
      <c r="H5" s="186"/>
      <c r="I5" s="186"/>
      <c r="J5" s="186"/>
      <c r="K5" s="186"/>
      <c r="L5" s="186"/>
      <c r="M5" s="186"/>
      <c r="N5" s="186"/>
      <c r="O5" s="186"/>
    </row>
    <row r="6" spans="1:17" x14ac:dyDescent="0.2">
      <c r="A6" s="109"/>
      <c r="B6" s="109"/>
      <c r="C6" s="109"/>
      <c r="D6" s="109"/>
      <c r="E6" s="109"/>
      <c r="F6" s="109"/>
      <c r="G6" s="109"/>
      <c r="H6" s="109"/>
      <c r="I6" s="109"/>
      <c r="J6" s="109"/>
      <c r="K6" s="109"/>
      <c r="L6" s="109"/>
      <c r="M6" s="109"/>
      <c r="N6" s="109"/>
      <c r="O6" s="109"/>
    </row>
    <row r="7" spans="1:17" x14ac:dyDescent="0.2">
      <c r="G7" s="110" t="s">
        <v>135</v>
      </c>
      <c r="H7" s="187">
        <v>2025</v>
      </c>
      <c r="I7" s="187"/>
    </row>
    <row r="9" spans="1:17" x14ac:dyDescent="0.2">
      <c r="A9" s="188" t="s">
        <v>136</v>
      </c>
    </row>
    <row r="10" spans="1:17" x14ac:dyDescent="0.2">
      <c r="A10" s="189"/>
      <c r="C10" s="111" t="s">
        <v>137</v>
      </c>
      <c r="E10" s="190" t="s">
        <v>138</v>
      </c>
      <c r="F10" s="190"/>
      <c r="G10" s="190"/>
      <c r="H10" s="190"/>
      <c r="I10" s="190"/>
      <c r="J10" s="112"/>
      <c r="K10" s="111" t="s">
        <v>139</v>
      </c>
      <c r="L10" s="108"/>
      <c r="O10" s="111" t="s">
        <v>7</v>
      </c>
    </row>
    <row r="11" spans="1:17" x14ac:dyDescent="0.2">
      <c r="A11" s="113"/>
      <c r="I11" s="114"/>
      <c r="J11" s="114"/>
    </row>
    <row r="12" spans="1:17" x14ac:dyDescent="0.2">
      <c r="A12" s="113"/>
      <c r="E12" s="115" t="s">
        <v>140</v>
      </c>
      <c r="F12" s="116"/>
      <c r="G12" s="116"/>
      <c r="H12" s="116"/>
      <c r="I12" s="115" t="s">
        <v>9</v>
      </c>
      <c r="K12" s="115" t="s">
        <v>140</v>
      </c>
      <c r="L12" s="116"/>
      <c r="O12" s="114" t="s">
        <v>9</v>
      </c>
    </row>
    <row r="13" spans="1:17" x14ac:dyDescent="0.2">
      <c r="A13" s="113"/>
      <c r="C13" s="117" t="s">
        <v>11</v>
      </c>
    </row>
    <row r="14" spans="1:17" x14ac:dyDescent="0.2">
      <c r="A14" s="113">
        <v>1</v>
      </c>
      <c r="C14" s="118" t="s">
        <v>14</v>
      </c>
      <c r="E14" s="119">
        <v>0.56000000000000005</v>
      </c>
      <c r="F14" s="120"/>
      <c r="G14" s="121"/>
      <c r="H14" s="122"/>
      <c r="I14" s="123">
        <v>4542557.2588219671</v>
      </c>
      <c r="K14" s="124">
        <v>3.5900000000000001E-2</v>
      </c>
      <c r="L14" s="120"/>
      <c r="M14" s="121"/>
      <c r="N14" s="122"/>
      <c r="O14" s="123">
        <v>163077.80559170863</v>
      </c>
    </row>
    <row r="15" spans="1:17" x14ac:dyDescent="0.2">
      <c r="A15" s="113">
        <v>2</v>
      </c>
      <c r="C15" s="118" t="s">
        <v>16</v>
      </c>
      <c r="E15" s="119">
        <v>0.04</v>
      </c>
      <c r="F15" s="120"/>
      <c r="G15" s="125" t="s">
        <v>141</v>
      </c>
      <c r="H15" s="125"/>
      <c r="I15" s="126">
        <v>324468.37563014042</v>
      </c>
      <c r="K15" s="153">
        <v>3.9100000000000003E-2</v>
      </c>
      <c r="L15" s="120"/>
      <c r="M15" s="121"/>
      <c r="N15" s="122"/>
      <c r="O15" s="126">
        <v>12686.713487138491</v>
      </c>
    </row>
    <row r="16" spans="1:17" ht="13.5" thickBot="1" x14ac:dyDescent="0.25">
      <c r="A16" s="113">
        <v>3</v>
      </c>
      <c r="C16" s="113" t="s">
        <v>18</v>
      </c>
      <c r="E16" s="127">
        <f>SUM(E14:E15)</f>
        <v>0.60000000000000009</v>
      </c>
      <c r="F16" s="128"/>
      <c r="G16" s="127"/>
      <c r="H16" s="128"/>
      <c r="I16" s="129">
        <v>4867025.6344521074</v>
      </c>
      <c r="K16" s="130">
        <v>3.6113333333333331E-2</v>
      </c>
      <c r="L16" s="120"/>
      <c r="M16" s="131"/>
      <c r="O16" s="129">
        <v>175764.51907884714</v>
      </c>
    </row>
    <row r="17" spans="1:15" ht="13.5" thickTop="1" x14ac:dyDescent="0.2">
      <c r="A17" s="113"/>
      <c r="E17" s="132"/>
      <c r="F17" s="133"/>
      <c r="G17" s="132"/>
      <c r="H17" s="133"/>
      <c r="I17" s="134"/>
      <c r="K17" s="135"/>
      <c r="L17" s="120"/>
      <c r="O17" s="134"/>
    </row>
    <row r="18" spans="1:15" x14ac:dyDescent="0.2">
      <c r="A18" s="113"/>
      <c r="C18" s="117" t="s">
        <v>20</v>
      </c>
      <c r="E18" s="132"/>
      <c r="F18" s="133"/>
      <c r="G18" s="132"/>
      <c r="H18" s="133"/>
      <c r="I18" s="134"/>
      <c r="K18" s="135"/>
      <c r="L18" s="120"/>
      <c r="O18" s="134"/>
    </row>
    <row r="19" spans="1:15" x14ac:dyDescent="0.2">
      <c r="A19" s="113">
        <v>4</v>
      </c>
      <c r="C19" s="118" t="s">
        <v>23</v>
      </c>
      <c r="E19" s="119">
        <v>0.4</v>
      </c>
      <c r="F19" s="136"/>
      <c r="G19" s="121"/>
      <c r="H19" s="122"/>
      <c r="I19" s="137">
        <v>3244683.7563014044</v>
      </c>
      <c r="K19" s="154">
        <v>0.09</v>
      </c>
      <c r="L19" s="136"/>
      <c r="M19" s="121"/>
      <c r="N19" s="122"/>
      <c r="O19" s="137">
        <v>292021.53806712641</v>
      </c>
    </row>
    <row r="20" spans="1:15" x14ac:dyDescent="0.2">
      <c r="A20" s="113">
        <v>5</v>
      </c>
      <c r="C20" s="118" t="s">
        <v>25</v>
      </c>
      <c r="E20" s="138"/>
      <c r="F20" s="136"/>
      <c r="G20" s="121"/>
      <c r="H20" s="122"/>
      <c r="I20" s="139">
        <v>0</v>
      </c>
      <c r="K20" s="138"/>
      <c r="L20" s="136"/>
      <c r="M20" s="121"/>
      <c r="N20" s="122"/>
      <c r="O20" s="139">
        <v>0</v>
      </c>
    </row>
    <row r="21" spans="1:15" ht="13.5" thickBot="1" x14ac:dyDescent="0.25">
      <c r="A21" s="113">
        <v>6</v>
      </c>
      <c r="C21" s="113" t="s">
        <v>28</v>
      </c>
      <c r="E21" s="127">
        <f>SUM(E19:E20)</f>
        <v>0.4</v>
      </c>
      <c r="F21" s="127"/>
      <c r="G21" s="127"/>
      <c r="H21" s="128"/>
      <c r="I21" s="129">
        <v>3244683.7563014044</v>
      </c>
      <c r="K21" s="130">
        <v>8.9999999999999983E-2</v>
      </c>
      <c r="L21" s="120"/>
      <c r="O21" s="129">
        <v>292021.53806712641</v>
      </c>
    </row>
    <row r="22" spans="1:15" ht="13.5" thickTop="1" x14ac:dyDescent="0.2">
      <c r="A22" s="113"/>
      <c r="I22" s="134"/>
      <c r="K22" s="135"/>
      <c r="L22" s="135"/>
      <c r="O22" s="134"/>
    </row>
    <row r="23" spans="1:15" ht="13.5" thickBot="1" x14ac:dyDescent="0.25">
      <c r="A23" s="113">
        <v>7</v>
      </c>
      <c r="C23" s="117" t="s">
        <v>32</v>
      </c>
      <c r="E23" s="140">
        <v>1</v>
      </c>
      <c r="F23" s="140"/>
      <c r="G23" s="141"/>
      <c r="H23" s="141"/>
      <c r="I23" s="142">
        <v>8111709.3907535104</v>
      </c>
      <c r="K23" s="143">
        <v>5.7668000000000004E-2</v>
      </c>
      <c r="L23" s="135"/>
      <c r="O23" s="144">
        <v>467786.05714597355</v>
      </c>
    </row>
    <row r="24" spans="1:15" ht="13.5" thickTop="1" x14ac:dyDescent="0.2">
      <c r="A24" s="113"/>
    </row>
  </sheetData>
  <mergeCells count="6">
    <mergeCell ref="C2:O2"/>
    <mergeCell ref="C3:O3"/>
    <mergeCell ref="A5:O5"/>
    <mergeCell ref="H7:I7"/>
    <mergeCell ref="A9:A10"/>
    <mergeCell ref="E10:I10"/>
  </mergeCells>
  <dataValidations count="1">
    <dataValidation allowBlank="1" showInputMessage="1" showErrorMessage="1" promptTitle="Date Format" prompt="E.g:  &quot;August 1, 2011&quot;" sqref="WVW983025 O65521 JK65521 TG65521 ADC65521 AMY65521 AWU65521 BGQ65521 BQM65521 CAI65521 CKE65521 CUA65521 DDW65521 DNS65521 DXO65521 EHK65521 ERG65521 FBC65521 FKY65521 FUU65521 GEQ65521 GOM65521 GYI65521 HIE65521 HSA65521 IBW65521 ILS65521 IVO65521 JFK65521 JPG65521 JZC65521 KIY65521 KSU65521 LCQ65521 LMM65521 LWI65521 MGE65521 MQA65521 MZW65521 NJS65521 NTO65521 ODK65521 ONG65521 OXC65521 PGY65521 PQU65521 QAQ65521 QKM65521 QUI65521 REE65521 ROA65521 RXW65521 SHS65521 SRO65521 TBK65521 TLG65521 TVC65521 UEY65521 UOU65521 UYQ65521 VIM65521 VSI65521 WCE65521 WMA65521 WVW65521 O131057 JK131057 TG131057 ADC131057 AMY131057 AWU131057 BGQ131057 BQM131057 CAI131057 CKE131057 CUA131057 DDW131057 DNS131057 DXO131057 EHK131057 ERG131057 FBC131057 FKY131057 FUU131057 GEQ131057 GOM131057 GYI131057 HIE131057 HSA131057 IBW131057 ILS131057 IVO131057 JFK131057 JPG131057 JZC131057 KIY131057 KSU131057 LCQ131057 LMM131057 LWI131057 MGE131057 MQA131057 MZW131057 NJS131057 NTO131057 ODK131057 ONG131057 OXC131057 PGY131057 PQU131057 QAQ131057 QKM131057 QUI131057 REE131057 ROA131057 RXW131057 SHS131057 SRO131057 TBK131057 TLG131057 TVC131057 UEY131057 UOU131057 UYQ131057 VIM131057 VSI131057 WCE131057 WMA131057 WVW131057 O196593 JK196593 TG196593 ADC196593 AMY196593 AWU196593 BGQ196593 BQM196593 CAI196593 CKE196593 CUA196593 DDW196593 DNS196593 DXO196593 EHK196593 ERG196593 FBC196593 FKY196593 FUU196593 GEQ196593 GOM196593 GYI196593 HIE196593 HSA196593 IBW196593 ILS196593 IVO196593 JFK196593 JPG196593 JZC196593 KIY196593 KSU196593 LCQ196593 LMM196593 LWI196593 MGE196593 MQA196593 MZW196593 NJS196593 NTO196593 ODK196593 ONG196593 OXC196593 PGY196593 PQU196593 QAQ196593 QKM196593 QUI196593 REE196593 ROA196593 RXW196593 SHS196593 SRO196593 TBK196593 TLG196593 TVC196593 UEY196593 UOU196593 UYQ196593 VIM196593 VSI196593 WCE196593 WMA196593 WVW196593 O262129 JK262129 TG262129 ADC262129 AMY262129 AWU262129 BGQ262129 BQM262129 CAI262129 CKE262129 CUA262129 DDW262129 DNS262129 DXO262129 EHK262129 ERG262129 FBC262129 FKY262129 FUU262129 GEQ262129 GOM262129 GYI262129 HIE262129 HSA262129 IBW262129 ILS262129 IVO262129 JFK262129 JPG262129 JZC262129 KIY262129 KSU262129 LCQ262129 LMM262129 LWI262129 MGE262129 MQA262129 MZW262129 NJS262129 NTO262129 ODK262129 ONG262129 OXC262129 PGY262129 PQU262129 QAQ262129 QKM262129 QUI262129 REE262129 ROA262129 RXW262129 SHS262129 SRO262129 TBK262129 TLG262129 TVC262129 UEY262129 UOU262129 UYQ262129 VIM262129 VSI262129 WCE262129 WMA262129 WVW262129 O327665 JK327665 TG327665 ADC327665 AMY327665 AWU327665 BGQ327665 BQM327665 CAI327665 CKE327665 CUA327665 DDW327665 DNS327665 DXO327665 EHK327665 ERG327665 FBC327665 FKY327665 FUU327665 GEQ327665 GOM327665 GYI327665 HIE327665 HSA327665 IBW327665 ILS327665 IVO327665 JFK327665 JPG327665 JZC327665 KIY327665 KSU327665 LCQ327665 LMM327665 LWI327665 MGE327665 MQA327665 MZW327665 NJS327665 NTO327665 ODK327665 ONG327665 OXC327665 PGY327665 PQU327665 QAQ327665 QKM327665 QUI327665 REE327665 ROA327665 RXW327665 SHS327665 SRO327665 TBK327665 TLG327665 TVC327665 UEY327665 UOU327665 UYQ327665 VIM327665 VSI327665 WCE327665 WMA327665 WVW327665 O393201 JK393201 TG393201 ADC393201 AMY393201 AWU393201 BGQ393201 BQM393201 CAI393201 CKE393201 CUA393201 DDW393201 DNS393201 DXO393201 EHK393201 ERG393201 FBC393201 FKY393201 FUU393201 GEQ393201 GOM393201 GYI393201 HIE393201 HSA393201 IBW393201 ILS393201 IVO393201 JFK393201 JPG393201 JZC393201 KIY393201 KSU393201 LCQ393201 LMM393201 LWI393201 MGE393201 MQA393201 MZW393201 NJS393201 NTO393201 ODK393201 ONG393201 OXC393201 PGY393201 PQU393201 QAQ393201 QKM393201 QUI393201 REE393201 ROA393201 RXW393201 SHS393201 SRO393201 TBK393201 TLG393201 TVC393201 UEY393201 UOU393201 UYQ393201 VIM393201 VSI393201 WCE393201 WMA393201 WVW393201 O458737 JK458737 TG458737 ADC458737 AMY458737 AWU458737 BGQ458737 BQM458737 CAI458737 CKE458737 CUA458737 DDW458737 DNS458737 DXO458737 EHK458737 ERG458737 FBC458737 FKY458737 FUU458737 GEQ458737 GOM458737 GYI458737 HIE458737 HSA458737 IBW458737 ILS458737 IVO458737 JFK458737 JPG458737 JZC458737 KIY458737 KSU458737 LCQ458737 LMM458737 LWI458737 MGE458737 MQA458737 MZW458737 NJS458737 NTO458737 ODK458737 ONG458737 OXC458737 PGY458737 PQU458737 QAQ458737 QKM458737 QUI458737 REE458737 ROA458737 RXW458737 SHS458737 SRO458737 TBK458737 TLG458737 TVC458737 UEY458737 UOU458737 UYQ458737 VIM458737 VSI458737 WCE458737 WMA458737 WVW458737 O524273 JK524273 TG524273 ADC524273 AMY524273 AWU524273 BGQ524273 BQM524273 CAI524273 CKE524273 CUA524273 DDW524273 DNS524273 DXO524273 EHK524273 ERG524273 FBC524273 FKY524273 FUU524273 GEQ524273 GOM524273 GYI524273 HIE524273 HSA524273 IBW524273 ILS524273 IVO524273 JFK524273 JPG524273 JZC524273 KIY524273 KSU524273 LCQ524273 LMM524273 LWI524273 MGE524273 MQA524273 MZW524273 NJS524273 NTO524273 ODK524273 ONG524273 OXC524273 PGY524273 PQU524273 QAQ524273 QKM524273 QUI524273 REE524273 ROA524273 RXW524273 SHS524273 SRO524273 TBK524273 TLG524273 TVC524273 UEY524273 UOU524273 UYQ524273 VIM524273 VSI524273 WCE524273 WMA524273 WVW524273 O589809 JK589809 TG589809 ADC589809 AMY589809 AWU589809 BGQ589809 BQM589809 CAI589809 CKE589809 CUA589809 DDW589809 DNS589809 DXO589809 EHK589809 ERG589809 FBC589809 FKY589809 FUU589809 GEQ589809 GOM589809 GYI589809 HIE589809 HSA589809 IBW589809 ILS589809 IVO589809 JFK589809 JPG589809 JZC589809 KIY589809 KSU589809 LCQ589809 LMM589809 LWI589809 MGE589809 MQA589809 MZW589809 NJS589809 NTO589809 ODK589809 ONG589809 OXC589809 PGY589809 PQU589809 QAQ589809 QKM589809 QUI589809 REE589809 ROA589809 RXW589809 SHS589809 SRO589809 TBK589809 TLG589809 TVC589809 UEY589809 UOU589809 UYQ589809 VIM589809 VSI589809 WCE589809 WMA589809 WVW589809 O655345 JK655345 TG655345 ADC655345 AMY655345 AWU655345 BGQ655345 BQM655345 CAI655345 CKE655345 CUA655345 DDW655345 DNS655345 DXO655345 EHK655345 ERG655345 FBC655345 FKY655345 FUU655345 GEQ655345 GOM655345 GYI655345 HIE655345 HSA655345 IBW655345 ILS655345 IVO655345 JFK655345 JPG655345 JZC655345 KIY655345 KSU655345 LCQ655345 LMM655345 LWI655345 MGE655345 MQA655345 MZW655345 NJS655345 NTO655345 ODK655345 ONG655345 OXC655345 PGY655345 PQU655345 QAQ655345 QKM655345 QUI655345 REE655345 ROA655345 RXW655345 SHS655345 SRO655345 TBK655345 TLG655345 TVC655345 UEY655345 UOU655345 UYQ655345 VIM655345 VSI655345 WCE655345 WMA655345 WVW655345 O720881 JK720881 TG720881 ADC720881 AMY720881 AWU720881 BGQ720881 BQM720881 CAI720881 CKE720881 CUA720881 DDW720881 DNS720881 DXO720881 EHK720881 ERG720881 FBC720881 FKY720881 FUU720881 GEQ720881 GOM720881 GYI720881 HIE720881 HSA720881 IBW720881 ILS720881 IVO720881 JFK720881 JPG720881 JZC720881 KIY720881 KSU720881 LCQ720881 LMM720881 LWI720881 MGE720881 MQA720881 MZW720881 NJS720881 NTO720881 ODK720881 ONG720881 OXC720881 PGY720881 PQU720881 QAQ720881 QKM720881 QUI720881 REE720881 ROA720881 RXW720881 SHS720881 SRO720881 TBK720881 TLG720881 TVC720881 UEY720881 UOU720881 UYQ720881 VIM720881 VSI720881 WCE720881 WMA720881 WVW720881 O786417 JK786417 TG786417 ADC786417 AMY786417 AWU786417 BGQ786417 BQM786417 CAI786417 CKE786417 CUA786417 DDW786417 DNS786417 DXO786417 EHK786417 ERG786417 FBC786417 FKY786417 FUU786417 GEQ786417 GOM786417 GYI786417 HIE786417 HSA786417 IBW786417 ILS786417 IVO786417 JFK786417 JPG786417 JZC786417 KIY786417 KSU786417 LCQ786417 LMM786417 LWI786417 MGE786417 MQA786417 MZW786417 NJS786417 NTO786417 ODK786417 ONG786417 OXC786417 PGY786417 PQU786417 QAQ786417 QKM786417 QUI786417 REE786417 ROA786417 RXW786417 SHS786417 SRO786417 TBK786417 TLG786417 TVC786417 UEY786417 UOU786417 UYQ786417 VIM786417 VSI786417 WCE786417 WMA786417 WVW786417 O851953 JK851953 TG851953 ADC851953 AMY851953 AWU851953 BGQ851953 BQM851953 CAI851953 CKE851953 CUA851953 DDW851953 DNS851953 DXO851953 EHK851953 ERG851953 FBC851953 FKY851953 FUU851953 GEQ851953 GOM851953 GYI851953 HIE851953 HSA851953 IBW851953 ILS851953 IVO851953 JFK851953 JPG851953 JZC851953 KIY851953 KSU851953 LCQ851953 LMM851953 LWI851953 MGE851953 MQA851953 MZW851953 NJS851953 NTO851953 ODK851953 ONG851953 OXC851953 PGY851953 PQU851953 QAQ851953 QKM851953 QUI851953 REE851953 ROA851953 RXW851953 SHS851953 SRO851953 TBK851953 TLG851953 TVC851953 UEY851953 UOU851953 UYQ851953 VIM851953 VSI851953 WCE851953 WMA851953 WVW851953 O917489 JK917489 TG917489 ADC917489 AMY917489 AWU917489 BGQ917489 BQM917489 CAI917489 CKE917489 CUA917489 DDW917489 DNS917489 DXO917489 EHK917489 ERG917489 FBC917489 FKY917489 FUU917489 GEQ917489 GOM917489 GYI917489 HIE917489 HSA917489 IBW917489 ILS917489 IVO917489 JFK917489 JPG917489 JZC917489 KIY917489 KSU917489 LCQ917489 LMM917489 LWI917489 MGE917489 MQA917489 MZW917489 NJS917489 NTO917489 ODK917489 ONG917489 OXC917489 PGY917489 PQU917489 QAQ917489 QKM917489 QUI917489 REE917489 ROA917489 RXW917489 SHS917489 SRO917489 TBK917489 TLG917489 TVC917489 UEY917489 UOU917489 UYQ917489 VIM917489 VSI917489 WCE917489 WMA917489 WVW917489 O983025 JK983025 TG983025 ADC983025 AMY983025 AWU983025 BGQ983025 BQM983025 CAI983025 CKE983025 CUA983025 DDW983025 DNS983025 DXO983025 EHK983025 ERG983025 FBC983025 FKY983025 FUU983025 GEQ983025 GOM983025 GYI983025 HIE983025 HSA983025 IBW983025 ILS983025 IVO983025 JFK983025 JPG983025 JZC983025 KIY983025 KSU983025 LCQ983025 LMM983025 LWI983025 MGE983025 MQA983025 MZW983025 NJS983025 NTO983025 ODK983025 ONG983025 OXC983025 PGY983025 PQU983025 QAQ983025 QKM983025 QUI983025 REE983025 ROA983025 RXW983025 SHS983025 SRO983025 TBK983025 TLG983025 TVC983025 UEY983025 UOU983025 UYQ983025 VIM983025 VSI983025 WCE983025 WMA983025" xr:uid="{655FD3EE-7618-4900-A5AF-499AB4EC8E62}"/>
  </dataValidations>
  <pageMargins left="0.75" right="0.75" top="1" bottom="1" header="0.5" footer="0.5"/>
  <pageSetup scale="74" orientation="portrait" verticalDpi="598"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462A8-66F9-48AA-B18E-266A36E0FB32}">
  <sheetPr codeName="Sheet12">
    <tabColor theme="4"/>
  </sheetPr>
  <dimension ref="B3:N83"/>
  <sheetViews>
    <sheetView showGridLines="0" topLeftCell="A20" zoomScaleNormal="100" workbookViewId="0">
      <selection activeCell="B3" sqref="B3"/>
    </sheetView>
  </sheetViews>
  <sheetFormatPr defaultRowHeight="15" customHeight="1" x14ac:dyDescent="0.2"/>
  <cols>
    <col min="1" max="1" width="9" style="3"/>
    <col min="2" max="2" width="36.625" style="8" bestFit="1" customWidth="1"/>
    <col min="3" max="3" width="10.5" style="2" bestFit="1" customWidth="1"/>
    <col min="4" max="4" width="9" style="3"/>
    <col min="5" max="5" width="41.125" style="3" bestFit="1" customWidth="1"/>
    <col min="6" max="6" width="10.5" style="35" bestFit="1" customWidth="1"/>
    <col min="7" max="7" width="5.125" style="3" customWidth="1"/>
    <col min="8" max="8" width="39.875" style="3" bestFit="1" customWidth="1"/>
    <col min="9" max="9" width="16.375" style="2" bestFit="1" customWidth="1"/>
    <col min="10" max="10" width="11.125" style="2" bestFit="1" customWidth="1"/>
    <col min="11" max="11" width="12.5" style="3" bestFit="1" customWidth="1"/>
    <col min="12" max="12" width="8" style="3" customWidth="1"/>
    <col min="13" max="13" width="9" style="3"/>
    <col min="14" max="14" width="0" style="3" hidden="1" customWidth="1"/>
    <col min="15" max="16384" width="9" style="3"/>
  </cols>
  <sheetData>
    <row r="3" spans="2:14" ht="26.25" x14ac:dyDescent="0.2">
      <c r="B3" s="77" t="s">
        <v>109</v>
      </c>
    </row>
    <row r="7" spans="2:14" ht="15" customHeight="1" x14ac:dyDescent="0.25">
      <c r="B7" s="1" t="s">
        <v>0</v>
      </c>
      <c r="E7" s="4" t="s">
        <v>1</v>
      </c>
      <c r="F7" s="5"/>
      <c r="H7" s="4" t="s">
        <v>2</v>
      </c>
      <c r="I7" s="6"/>
      <c r="J7" s="7"/>
    </row>
    <row r="8" spans="2:14" ht="15" customHeight="1" x14ac:dyDescent="0.2">
      <c r="E8" s="9"/>
      <c r="F8" s="10"/>
      <c r="H8" s="9"/>
      <c r="J8" s="11"/>
    </row>
    <row r="9" spans="2:14" ht="15" customHeight="1" x14ac:dyDescent="0.2">
      <c r="B9" s="12" t="s">
        <v>3</v>
      </c>
      <c r="C9" s="13" t="s">
        <v>4</v>
      </c>
      <c r="E9" s="14" t="s">
        <v>3</v>
      </c>
      <c r="F9" s="15" t="s">
        <v>4</v>
      </c>
      <c r="H9" s="14" t="s">
        <v>5</v>
      </c>
      <c r="I9" s="16" t="s">
        <v>6</v>
      </c>
      <c r="J9" s="17" t="s">
        <v>7</v>
      </c>
      <c r="N9" s="3" t="s">
        <v>4</v>
      </c>
    </row>
    <row r="10" spans="2:14" ht="15" customHeight="1" x14ac:dyDescent="0.2">
      <c r="B10" s="8" t="s">
        <v>8</v>
      </c>
      <c r="C10" s="69">
        <v>9561873.0800000019</v>
      </c>
      <c r="E10" s="9" t="s">
        <v>8</v>
      </c>
      <c r="F10" s="19">
        <f>C10</f>
        <v>9561873.0800000019</v>
      </c>
      <c r="H10" s="9"/>
      <c r="I10" s="20" t="s">
        <v>9</v>
      </c>
      <c r="J10" s="21" t="s">
        <v>9</v>
      </c>
      <c r="N10" s="3">
        <v>0</v>
      </c>
    </row>
    <row r="11" spans="2:14" ht="15" customHeight="1" x14ac:dyDescent="0.2">
      <c r="B11" s="8" t="s">
        <v>10</v>
      </c>
      <c r="C11" s="69">
        <v>-2835986.4959172346</v>
      </c>
      <c r="E11" s="9" t="s">
        <v>10</v>
      </c>
      <c r="F11" s="19">
        <f>C11</f>
        <v>-2835986.4959172346</v>
      </c>
      <c r="H11" s="14" t="s">
        <v>11</v>
      </c>
      <c r="J11" s="11"/>
      <c r="N11" s="3">
        <v>0</v>
      </c>
    </row>
    <row r="12" spans="2:14" ht="15" customHeight="1" x14ac:dyDescent="0.2">
      <c r="B12" s="22" t="s">
        <v>12</v>
      </c>
      <c r="C12" s="18"/>
      <c r="E12" s="9" t="s">
        <v>13</v>
      </c>
      <c r="F12" s="19">
        <f>SUM(F10:F11)</f>
        <v>6725886.5840827674</v>
      </c>
      <c r="H12" s="9" t="s">
        <v>14</v>
      </c>
      <c r="I12" s="18">
        <f>$F$21*C47</f>
        <v>4542557.2588219671</v>
      </c>
      <c r="J12" s="23">
        <f>I12*C53</f>
        <v>163077.80559170863</v>
      </c>
    </row>
    <row r="13" spans="2:14" ht="15" customHeight="1" x14ac:dyDescent="0.2">
      <c r="B13" s="8" t="s">
        <v>15</v>
      </c>
      <c r="C13" s="69">
        <v>1603549.9649999999</v>
      </c>
      <c r="E13" s="9"/>
      <c r="F13" s="19"/>
      <c r="H13" s="9" t="s">
        <v>16</v>
      </c>
      <c r="I13" s="18">
        <f>$F$21*C48</f>
        <v>324468.37563014042</v>
      </c>
      <c r="J13" s="23">
        <f>I13*C54</f>
        <v>16353.206131759078</v>
      </c>
      <c r="N13" s="3">
        <v>-222373.13000000035</v>
      </c>
    </row>
    <row r="14" spans="2:14" ht="15" customHeight="1" x14ac:dyDescent="0.2">
      <c r="B14" s="8" t="s">
        <v>17</v>
      </c>
      <c r="C14" s="69">
        <v>16874087.457276579</v>
      </c>
      <c r="E14" s="24" t="s">
        <v>12</v>
      </c>
      <c r="F14" s="19"/>
      <c r="H14" s="25" t="s">
        <v>18</v>
      </c>
      <c r="I14" s="26">
        <f>SUM(I12:I13)</f>
        <v>4867025.6344521074</v>
      </c>
      <c r="J14" s="27">
        <f>SUM(J12:J13)</f>
        <v>179431.0117234677</v>
      </c>
      <c r="N14" s="3">
        <v>1199026.75</v>
      </c>
    </row>
    <row r="15" spans="2:14" ht="15" customHeight="1" x14ac:dyDescent="0.2">
      <c r="B15" s="8" t="s">
        <v>19</v>
      </c>
      <c r="C15" s="70">
        <v>7.4999999999999997E-2</v>
      </c>
      <c r="E15" s="9" t="s">
        <v>15</v>
      </c>
      <c r="F15" s="19">
        <f>C13</f>
        <v>1603549.9649999999</v>
      </c>
      <c r="H15" s="9"/>
      <c r="I15" s="18"/>
      <c r="J15" s="23"/>
      <c r="N15" s="3">
        <v>7.4999999999999997E-2</v>
      </c>
    </row>
    <row r="16" spans="2:14" ht="15" customHeight="1" x14ac:dyDescent="0.2">
      <c r="C16" s="18"/>
      <c r="E16" s="9" t="s">
        <v>17</v>
      </c>
      <c r="F16" s="19">
        <f>C14</f>
        <v>16874087.457276579</v>
      </c>
      <c r="H16" s="14" t="s">
        <v>20</v>
      </c>
      <c r="I16" s="18"/>
      <c r="J16" s="23"/>
    </row>
    <row r="17" spans="2:14" ht="15" customHeight="1" x14ac:dyDescent="0.2">
      <c r="B17" s="12" t="s">
        <v>21</v>
      </c>
      <c r="C17" s="29">
        <v>2025</v>
      </c>
      <c r="E17" s="9" t="s">
        <v>22</v>
      </c>
      <c r="F17" s="19">
        <f>SUM(F15:F16)</f>
        <v>18477637.422276579</v>
      </c>
      <c r="H17" s="9" t="s">
        <v>23</v>
      </c>
      <c r="I17" s="18">
        <f>$F$21*C49</f>
        <v>3244683.7563014044</v>
      </c>
      <c r="J17" s="23">
        <f>I17*C55</f>
        <v>300133.24745787989</v>
      </c>
      <c r="N17" s="3">
        <v>2026</v>
      </c>
    </row>
    <row r="18" spans="2:14" ht="15" customHeight="1" x14ac:dyDescent="0.2">
      <c r="B18" s="22" t="s">
        <v>24</v>
      </c>
      <c r="C18" s="18"/>
      <c r="E18" s="9" t="s">
        <v>19</v>
      </c>
      <c r="F18" s="30">
        <v>7.4999999999999997E-2</v>
      </c>
      <c r="H18" s="9" t="s">
        <v>25</v>
      </c>
      <c r="I18" s="18">
        <v>0</v>
      </c>
      <c r="J18" s="23">
        <v>0</v>
      </c>
    </row>
    <row r="19" spans="2:14" ht="15" customHeight="1" x14ac:dyDescent="0.2">
      <c r="B19" s="8" t="s">
        <v>26</v>
      </c>
      <c r="C19" s="69">
        <v>1900862.4964481096</v>
      </c>
      <c r="E19" s="9" t="s">
        <v>27</v>
      </c>
      <c r="F19" s="19">
        <f>F17*F18</f>
        <v>1385822.8066707433</v>
      </c>
      <c r="H19" s="25" t="s">
        <v>28</v>
      </c>
      <c r="I19" s="26">
        <f>SUM(I17:I18)</f>
        <v>3244683.7563014044</v>
      </c>
      <c r="J19" s="27">
        <f>SUM(J17:J18)</f>
        <v>300133.24745787989</v>
      </c>
      <c r="N19" s="3" t="e">
        <v>#N/A</v>
      </c>
    </row>
    <row r="20" spans="2:14" ht="15" customHeight="1" x14ac:dyDescent="0.2">
      <c r="B20" s="8" t="s">
        <v>29</v>
      </c>
      <c r="C20" s="69">
        <v>2204705.8728466285</v>
      </c>
      <c r="E20" s="9"/>
      <c r="F20" s="19"/>
      <c r="H20" s="9"/>
      <c r="I20" s="18"/>
      <c r="J20" s="23"/>
      <c r="N20" s="3">
        <v>4334675.5053062411</v>
      </c>
    </row>
    <row r="21" spans="2:14" ht="15" customHeight="1" x14ac:dyDescent="0.2">
      <c r="B21" s="22" t="s">
        <v>30</v>
      </c>
      <c r="C21" s="18"/>
      <c r="E21" s="31" t="s">
        <v>31</v>
      </c>
      <c r="F21" s="32">
        <f>F12+F19</f>
        <v>8111709.3907535104</v>
      </c>
      <c r="H21" s="31" t="s">
        <v>32</v>
      </c>
      <c r="I21" s="33">
        <f>I14+I19</f>
        <v>8111709.3907535113</v>
      </c>
      <c r="J21" s="34">
        <f>J14+J19</f>
        <v>479564.25918134756</v>
      </c>
    </row>
    <row r="22" spans="2:14" ht="15" customHeight="1" x14ac:dyDescent="0.2">
      <c r="B22" s="8" t="s">
        <v>33</v>
      </c>
      <c r="C22" s="69">
        <v>-48049.452675</v>
      </c>
      <c r="N22" s="3">
        <v>-12435.520000000004</v>
      </c>
    </row>
    <row r="23" spans="2:14" ht="15" customHeight="1" x14ac:dyDescent="0.2">
      <c r="B23" s="8" t="s">
        <v>34</v>
      </c>
      <c r="C23" s="69">
        <v>-30666.643875000002</v>
      </c>
      <c r="N23" s="3">
        <v>-7793.739999999998</v>
      </c>
    </row>
    <row r="24" spans="2:14" ht="15" customHeight="1" x14ac:dyDescent="0.25">
      <c r="B24" s="8" t="s">
        <v>35</v>
      </c>
      <c r="C24" s="69">
        <v>-54708</v>
      </c>
      <c r="E24" s="4" t="s">
        <v>36</v>
      </c>
      <c r="F24" s="7"/>
      <c r="H24" s="4" t="s">
        <v>37</v>
      </c>
      <c r="I24" s="6"/>
      <c r="J24" s="6"/>
      <c r="K24" s="36"/>
      <c r="N24" s="3">
        <v>-4308.7299999999814</v>
      </c>
    </row>
    <row r="25" spans="2:14" ht="15" customHeight="1" x14ac:dyDescent="0.2">
      <c r="B25" s="8" t="s">
        <v>38</v>
      </c>
      <c r="C25" s="69">
        <v>-95193.687099999996</v>
      </c>
      <c r="E25" s="9"/>
      <c r="F25" s="11"/>
      <c r="H25" s="9"/>
      <c r="I25" s="13" t="s">
        <v>4</v>
      </c>
      <c r="J25" s="13"/>
      <c r="K25" s="37"/>
      <c r="N25" s="3">
        <v>46239.820000000007</v>
      </c>
    </row>
    <row r="26" spans="2:14" ht="15" customHeight="1" x14ac:dyDescent="0.2">
      <c r="B26" s="8" t="s">
        <v>39</v>
      </c>
      <c r="C26" s="69">
        <f>SUM(C22:C25)</f>
        <v>-228617.78365</v>
      </c>
      <c r="E26" s="14" t="s">
        <v>24</v>
      </c>
      <c r="F26" s="37" t="s">
        <v>4</v>
      </c>
      <c r="H26" s="9" t="s">
        <v>40</v>
      </c>
      <c r="I26" s="38" t="s">
        <v>41</v>
      </c>
      <c r="J26" s="38" t="s">
        <v>42</v>
      </c>
      <c r="K26" s="39" t="s">
        <v>43</v>
      </c>
      <c r="N26" s="3">
        <f>SUM(N22:N25)</f>
        <v>21701.830000000024</v>
      </c>
    </row>
    <row r="27" spans="2:14" ht="15" customHeight="1" x14ac:dyDescent="0.2">
      <c r="C27" s="18"/>
      <c r="E27" s="24" t="s">
        <v>30</v>
      </c>
      <c r="F27" s="11"/>
      <c r="H27" s="9" t="s">
        <v>44</v>
      </c>
      <c r="I27" s="156">
        <v>4972</v>
      </c>
      <c r="J27" s="156">
        <v>50707437.21092952</v>
      </c>
      <c r="K27" s="73">
        <v>0</v>
      </c>
    </row>
    <row r="28" spans="2:14" ht="15" customHeight="1" x14ac:dyDescent="0.2">
      <c r="B28" s="12" t="s">
        <v>45</v>
      </c>
      <c r="C28" s="18"/>
      <c r="E28" s="9" t="s">
        <v>33</v>
      </c>
      <c r="F28" s="23">
        <f>C22</f>
        <v>-48049.452675</v>
      </c>
      <c r="H28" s="9" t="s">
        <v>46</v>
      </c>
      <c r="I28" s="156">
        <v>609</v>
      </c>
      <c r="J28" s="156">
        <v>18064850.679636322</v>
      </c>
      <c r="K28" s="73">
        <v>0</v>
      </c>
    </row>
    <row r="29" spans="2:14" ht="15" customHeight="1" x14ac:dyDescent="0.2">
      <c r="B29" s="76" t="s">
        <v>47</v>
      </c>
      <c r="C29" s="71">
        <v>1575744.9649999999</v>
      </c>
      <c r="E29" s="9" t="s">
        <v>34</v>
      </c>
      <c r="F29" s="23">
        <f>C23</f>
        <v>-30666.643875000002</v>
      </c>
      <c r="H29" s="9" t="s">
        <v>107</v>
      </c>
      <c r="I29" s="156">
        <v>91</v>
      </c>
      <c r="J29" s="156">
        <v>74503253.263715968</v>
      </c>
      <c r="K29" s="73">
        <v>188789.62079326078</v>
      </c>
      <c r="N29" s="3">
        <v>-222373.12999999989</v>
      </c>
    </row>
    <row r="30" spans="2:14" ht="15" customHeight="1" x14ac:dyDescent="0.2">
      <c r="B30" s="8" t="s">
        <v>48</v>
      </c>
      <c r="C30" s="69">
        <v>322026.51361111109</v>
      </c>
      <c r="E30" s="9" t="s">
        <v>35</v>
      </c>
      <c r="F30" s="23">
        <f>C24</f>
        <v>-54708</v>
      </c>
      <c r="H30" s="9"/>
      <c r="I30" s="156"/>
      <c r="J30" s="156"/>
      <c r="K30" s="73"/>
      <c r="N30" s="3">
        <v>32540.260000000009</v>
      </c>
    </row>
    <row r="31" spans="2:14" ht="15" customHeight="1" x14ac:dyDescent="0.2">
      <c r="B31" s="8" t="s">
        <v>49</v>
      </c>
      <c r="C31" s="69">
        <v>27805</v>
      </c>
      <c r="E31" s="9" t="s">
        <v>38</v>
      </c>
      <c r="F31" s="23">
        <f>C25</f>
        <v>-95193.687099999996</v>
      </c>
      <c r="H31" s="9" t="s">
        <v>50</v>
      </c>
      <c r="I31" s="156">
        <v>15</v>
      </c>
      <c r="J31" s="156">
        <v>412998.90281361144</v>
      </c>
      <c r="K31" s="73">
        <v>0</v>
      </c>
      <c r="N31" s="3">
        <v>-1217.7099999999991</v>
      </c>
    </row>
    <row r="32" spans="2:14" ht="15" customHeight="1" x14ac:dyDescent="0.2">
      <c r="B32" s="8" t="s">
        <v>51</v>
      </c>
      <c r="C32" s="69">
        <v>0</v>
      </c>
      <c r="E32" s="9"/>
      <c r="F32" s="23"/>
      <c r="H32" s="9" t="s">
        <v>52</v>
      </c>
      <c r="I32" s="156">
        <v>45</v>
      </c>
      <c r="J32" s="156">
        <v>40328.079999999994</v>
      </c>
      <c r="K32" s="73">
        <v>704.08</v>
      </c>
      <c r="N32" s="3">
        <v>0</v>
      </c>
    </row>
    <row r="33" spans="2:14" ht="15" customHeight="1" x14ac:dyDescent="0.2">
      <c r="E33" s="31" t="s">
        <v>39</v>
      </c>
      <c r="F33" s="34">
        <f>SUM(F28:F32)</f>
        <v>-228617.78365</v>
      </c>
      <c r="H33" s="9" t="s">
        <v>53</v>
      </c>
      <c r="I33" s="156">
        <v>1256</v>
      </c>
      <c r="J33" s="156">
        <v>519579.04388085968</v>
      </c>
      <c r="K33" s="73">
        <v>1430.8505110128735</v>
      </c>
    </row>
    <row r="34" spans="2:14" ht="15" customHeight="1" x14ac:dyDescent="0.2">
      <c r="B34" s="12" t="s">
        <v>54</v>
      </c>
      <c r="H34" s="9"/>
      <c r="K34" s="11"/>
    </row>
    <row r="35" spans="2:14" ht="15" customHeight="1" x14ac:dyDescent="0.2">
      <c r="B35" s="22" t="s">
        <v>55</v>
      </c>
      <c r="H35" s="148" t="s">
        <v>56</v>
      </c>
      <c r="I35" s="155">
        <f>SUM(I27:I34)</f>
        <v>6988</v>
      </c>
      <c r="J35" s="155">
        <f>SUM(J27:J34)</f>
        <v>144248447.18097627</v>
      </c>
      <c r="K35" s="157">
        <f>SUM(K27:K34)</f>
        <v>190924.55130427363</v>
      </c>
    </row>
    <row r="36" spans="2:14" ht="15" customHeight="1" x14ac:dyDescent="0.25">
      <c r="B36" s="8" t="s">
        <v>57</v>
      </c>
      <c r="C36" s="72">
        <v>-97308.635800000018</v>
      </c>
      <c r="E36" s="4" t="s">
        <v>58</v>
      </c>
      <c r="F36" s="5"/>
      <c r="H36" s="150" t="s">
        <v>144</v>
      </c>
      <c r="I36" s="159">
        <v>113274</v>
      </c>
      <c r="J36" s="48"/>
      <c r="K36" s="49"/>
      <c r="N36" s="3">
        <v>0</v>
      </c>
    </row>
    <row r="37" spans="2:14" ht="15" customHeight="1" x14ac:dyDescent="0.2">
      <c r="B37" s="8" t="s">
        <v>59</v>
      </c>
      <c r="C37" s="42"/>
      <c r="E37" s="9"/>
      <c r="F37" s="10"/>
    </row>
    <row r="38" spans="2:14" ht="15" customHeight="1" x14ac:dyDescent="0.2">
      <c r="B38" s="8" t="s">
        <v>60</v>
      </c>
      <c r="C38" s="72">
        <v>24744.602622261336</v>
      </c>
      <c r="E38" s="14" t="s">
        <v>54</v>
      </c>
      <c r="F38" s="15" t="s">
        <v>4</v>
      </c>
      <c r="N38" s="3">
        <v>0</v>
      </c>
    </row>
    <row r="39" spans="2:14" ht="15" customHeight="1" x14ac:dyDescent="0.25">
      <c r="B39" s="8" t="s">
        <v>62</v>
      </c>
      <c r="C39" s="72">
        <v>28182.918704170086</v>
      </c>
      <c r="E39" s="24" t="s">
        <v>55</v>
      </c>
      <c r="F39" s="10"/>
      <c r="H39" s="4" t="s">
        <v>61</v>
      </c>
      <c r="I39" s="6"/>
      <c r="J39" s="6"/>
      <c r="K39" s="36"/>
      <c r="N39" s="3">
        <v>0</v>
      </c>
    </row>
    <row r="40" spans="2:14" ht="15" customHeight="1" x14ac:dyDescent="0.2">
      <c r="B40" s="22" t="s">
        <v>63</v>
      </c>
      <c r="E40" s="9" t="s">
        <v>57</v>
      </c>
      <c r="F40" s="44">
        <f>C36</f>
        <v>-97308.635800000018</v>
      </c>
      <c r="H40" s="9"/>
      <c r="K40" s="43"/>
    </row>
    <row r="41" spans="2:14" ht="15" customHeight="1" x14ac:dyDescent="0.2">
      <c r="B41" s="8" t="s">
        <v>65</v>
      </c>
      <c r="C41" s="70">
        <v>0.09</v>
      </c>
      <c r="E41" s="24" t="s">
        <v>59</v>
      </c>
      <c r="F41" s="10"/>
      <c r="H41" s="9" t="s">
        <v>64</v>
      </c>
      <c r="K41" s="43"/>
      <c r="N41" s="3">
        <v>0.09</v>
      </c>
    </row>
    <row r="42" spans="2:14" ht="15" customHeight="1" x14ac:dyDescent="0.2">
      <c r="B42" s="8" t="s">
        <v>67</v>
      </c>
      <c r="C42" s="70">
        <v>3.2000000000000001E-2</v>
      </c>
      <c r="E42" s="9" t="s">
        <v>60</v>
      </c>
      <c r="F42" s="44">
        <f>C38</f>
        <v>24744.602622261336</v>
      </c>
      <c r="H42" s="9" t="s">
        <v>66</v>
      </c>
      <c r="I42" s="13" t="s">
        <v>4</v>
      </c>
      <c r="J42" s="13"/>
      <c r="K42" s="37"/>
      <c r="N42" s="3">
        <v>3.2000000000000001E-2</v>
      </c>
    </row>
    <row r="43" spans="2:14" ht="15" customHeight="1" x14ac:dyDescent="0.2">
      <c r="B43" s="8" t="s">
        <v>71</v>
      </c>
      <c r="C43" s="70">
        <v>0</v>
      </c>
      <c r="E43" s="9" t="s">
        <v>62</v>
      </c>
      <c r="F43" s="44">
        <f>C39</f>
        <v>28182.918704170086</v>
      </c>
      <c r="H43" s="9"/>
      <c r="I43" s="20" t="s">
        <v>68</v>
      </c>
      <c r="J43" s="74" t="s">
        <v>69</v>
      </c>
      <c r="K43" s="158" t="s">
        <v>70</v>
      </c>
      <c r="N43" s="3">
        <v>0</v>
      </c>
    </row>
    <row r="44" spans="2:14" ht="15" customHeight="1" x14ac:dyDescent="0.2">
      <c r="C44" s="28"/>
      <c r="E44" s="9"/>
      <c r="F44" s="10"/>
      <c r="H44" s="9" t="s">
        <v>44</v>
      </c>
      <c r="I44" s="18">
        <f>$F$64*C59</f>
        <v>1343232.6653580295</v>
      </c>
      <c r="J44" s="61">
        <f>C77*I44/I27/12</f>
        <v>22.513285488033478</v>
      </c>
      <c r="K44" s="75">
        <f>(I44-(I27*J44*12))/J27</f>
        <v>4.5916468364464127E-18</v>
      </c>
    </row>
    <row r="45" spans="2:14" ht="15" customHeight="1" x14ac:dyDescent="0.2">
      <c r="B45" s="12" t="s">
        <v>72</v>
      </c>
      <c r="C45" s="28"/>
      <c r="E45" s="9" t="s">
        <v>65</v>
      </c>
      <c r="F45" s="30">
        <v>0.09</v>
      </c>
      <c r="H45" s="9" t="s">
        <v>46</v>
      </c>
      <c r="I45" s="18">
        <f>$F$64*C60</f>
        <v>314834.70303759148</v>
      </c>
      <c r="J45" s="61">
        <f>C78*I45/I28/12</f>
        <v>20.280404905283273</v>
      </c>
      <c r="K45" s="75">
        <f>(I45-(I28*J45*12))/J28</f>
        <v>9.2237410064845218E-3</v>
      </c>
    </row>
    <row r="46" spans="2:14" ht="15" customHeight="1" x14ac:dyDescent="0.2">
      <c r="B46" s="22" t="s">
        <v>73</v>
      </c>
      <c r="C46" s="28"/>
      <c r="E46" s="9" t="s">
        <v>67</v>
      </c>
      <c r="F46" s="30">
        <v>3.2000000000000001E-2</v>
      </c>
      <c r="H46" s="9" t="s">
        <v>107</v>
      </c>
      <c r="I46" s="18">
        <f>$F$64*C61</f>
        <v>520994.52251528838</v>
      </c>
      <c r="J46" s="61">
        <f>C79*I46/I29/12</f>
        <v>112.00303591908208</v>
      </c>
      <c r="K46" s="75">
        <f>((I46+I36)-(I29*J46*12))/K29</f>
        <v>2.7118080175196062</v>
      </c>
    </row>
    <row r="47" spans="2:14" ht="15" customHeight="1" x14ac:dyDescent="0.2">
      <c r="B47" s="8" t="s">
        <v>74</v>
      </c>
      <c r="C47" s="70">
        <v>0.56000000000000016</v>
      </c>
      <c r="E47" s="46" t="s">
        <v>71</v>
      </c>
      <c r="F47" s="47">
        <v>0</v>
      </c>
      <c r="H47" s="9"/>
      <c r="I47" s="18"/>
      <c r="J47" s="61"/>
      <c r="K47" s="75"/>
      <c r="N47" s="3">
        <v>0</v>
      </c>
    </row>
    <row r="48" spans="2:14" ht="15" customHeight="1" x14ac:dyDescent="0.2">
      <c r="B48" s="8" t="s">
        <v>75</v>
      </c>
      <c r="C48" s="70">
        <v>0.04</v>
      </c>
      <c r="H48" s="9" t="s">
        <v>50</v>
      </c>
      <c r="I48" s="18">
        <f>$F$64*C63</f>
        <v>4099.0409412237505</v>
      </c>
      <c r="J48" s="61">
        <f>C81*I48/I31/12</f>
        <v>9.6217185741537676</v>
      </c>
      <c r="K48" s="75">
        <f>(I48-(I31*J48*12))/J31</f>
        <v>5.7315687323856428E-3</v>
      </c>
      <c r="N48" s="3">
        <v>0</v>
      </c>
    </row>
    <row r="49" spans="2:14" ht="15" customHeight="1" x14ac:dyDescent="0.2">
      <c r="B49" s="8" t="s">
        <v>76</v>
      </c>
      <c r="C49" s="70">
        <v>0.4</v>
      </c>
      <c r="H49" s="9" t="s">
        <v>52</v>
      </c>
      <c r="I49" s="18">
        <f>$F$64*C64</f>
        <v>3809.9534499725742</v>
      </c>
      <c r="J49" s="61">
        <f>C82*I49/I32/12</f>
        <v>1.7370066386074761</v>
      </c>
      <c r="K49" s="75">
        <f>(I49-(I32*J49*12))/K32</f>
        <v>4.0790391221516549</v>
      </c>
      <c r="N49" s="3">
        <v>0</v>
      </c>
    </row>
    <row r="50" spans="2:14" ht="15" customHeight="1" x14ac:dyDescent="0.25">
      <c r="B50" s="8" t="s">
        <v>77</v>
      </c>
      <c r="C50" s="28"/>
      <c r="E50" s="4" t="s">
        <v>78</v>
      </c>
      <c r="F50" s="5"/>
      <c r="H50" s="9" t="s">
        <v>53</v>
      </c>
      <c r="I50" s="18">
        <f>$F$64*C65</f>
        <v>17734.987544522864</v>
      </c>
      <c r="J50" s="61">
        <f>C83*I50/I33/12</f>
        <v>0.57766261387054629</v>
      </c>
      <c r="K50" s="75">
        <f>(I50-(I33*J50*12))/K33</f>
        <v>6.3098531668936593</v>
      </c>
    </row>
    <row r="51" spans="2:14" ht="15" customHeight="1" x14ac:dyDescent="0.2">
      <c r="C51" s="70">
        <f>SUM(C47:C50)</f>
        <v>1.0000000000000002</v>
      </c>
      <c r="E51" s="9"/>
      <c r="F51" s="10"/>
      <c r="H51" s="9"/>
      <c r="I51" s="18"/>
      <c r="K51" s="43"/>
      <c r="N51" s="3">
        <f>SUM(N47:N50)</f>
        <v>0</v>
      </c>
    </row>
    <row r="52" spans="2:14" ht="15" customHeight="1" x14ac:dyDescent="0.2">
      <c r="B52" s="22" t="s">
        <v>79</v>
      </c>
      <c r="C52" s="28"/>
      <c r="E52" s="14" t="s">
        <v>80</v>
      </c>
      <c r="F52" s="15" t="s">
        <v>4</v>
      </c>
      <c r="H52" s="31" t="s">
        <v>56</v>
      </c>
      <c r="I52" s="33">
        <f>SUM(I44:I51)</f>
        <v>2204705.872846629</v>
      </c>
      <c r="J52" s="48"/>
      <c r="K52" s="49"/>
    </row>
    <row r="53" spans="2:14" ht="15" customHeight="1" x14ac:dyDescent="0.2">
      <c r="B53" s="8" t="s">
        <v>81</v>
      </c>
      <c r="C53" s="70">
        <v>3.5900000000000001E-2</v>
      </c>
      <c r="E53" s="9" t="s">
        <v>82</v>
      </c>
      <c r="F53" s="19">
        <f>C29</f>
        <v>1575744.9649999999</v>
      </c>
      <c r="N53" s="3">
        <v>0</v>
      </c>
    </row>
    <row r="54" spans="2:14" ht="15" customHeight="1" x14ac:dyDescent="0.2">
      <c r="B54" s="8" t="s">
        <v>83</v>
      </c>
      <c r="C54" s="70">
        <v>5.04E-2</v>
      </c>
      <c r="E54" s="9" t="s">
        <v>84</v>
      </c>
      <c r="F54" s="19">
        <f>C30</f>
        <v>322026.51361111109</v>
      </c>
      <c r="H54"/>
      <c r="I54"/>
      <c r="J54"/>
      <c r="K54"/>
      <c r="N54" s="3">
        <v>0</v>
      </c>
    </row>
    <row r="55" spans="2:14" ht="15" customHeight="1" x14ac:dyDescent="0.2">
      <c r="B55" s="8" t="s">
        <v>86</v>
      </c>
      <c r="C55" s="70">
        <v>9.2499999999999999E-2</v>
      </c>
      <c r="E55" s="9" t="s">
        <v>87</v>
      </c>
      <c r="F55" s="19">
        <f>C31</f>
        <v>27805</v>
      </c>
      <c r="H55"/>
      <c r="I55"/>
      <c r="J55"/>
      <c r="K55"/>
      <c r="N55" s="3">
        <v>0</v>
      </c>
    </row>
    <row r="56" spans="2:14" ht="15" customHeight="1" x14ac:dyDescent="0.2">
      <c r="B56" s="8" t="s">
        <v>88</v>
      </c>
      <c r="C56" s="28"/>
      <c r="E56" s="9" t="s">
        <v>51</v>
      </c>
      <c r="F56" s="19">
        <f>C32</f>
        <v>0</v>
      </c>
      <c r="H56"/>
      <c r="I56"/>
      <c r="J56"/>
      <c r="K56"/>
    </row>
    <row r="57" spans="2:14" ht="15" customHeight="1" x14ac:dyDescent="0.2">
      <c r="E57" s="9" t="s">
        <v>93</v>
      </c>
      <c r="F57" s="19">
        <f>F43</f>
        <v>28182.918704170086</v>
      </c>
      <c r="H57"/>
      <c r="I57"/>
      <c r="J57"/>
      <c r="K57"/>
    </row>
    <row r="58" spans="2:14" ht="15" customHeight="1" x14ac:dyDescent="0.2">
      <c r="B58" s="12" t="s">
        <v>95</v>
      </c>
      <c r="C58" s="13" t="s">
        <v>96</v>
      </c>
      <c r="E58" s="9" t="s">
        <v>97</v>
      </c>
      <c r="F58" s="19">
        <f>J14</f>
        <v>179431.0117234677</v>
      </c>
      <c r="H58"/>
      <c r="I58"/>
      <c r="J58"/>
      <c r="K58"/>
      <c r="N58" s="3" t="s">
        <v>96</v>
      </c>
    </row>
    <row r="59" spans="2:14" ht="15" customHeight="1" x14ac:dyDescent="0.2">
      <c r="B59" s="8" t="s">
        <v>44</v>
      </c>
      <c r="C59" s="45">
        <v>0.60925708136464518</v>
      </c>
      <c r="E59" s="9" t="s">
        <v>98</v>
      </c>
      <c r="F59" s="19">
        <f>J19</f>
        <v>300133.24745787989</v>
      </c>
      <c r="H59"/>
      <c r="I59"/>
      <c r="J59"/>
      <c r="K59"/>
      <c r="N59" s="3">
        <v>0.55366195512114658</v>
      </c>
    </row>
    <row r="60" spans="2:14" ht="15" customHeight="1" x14ac:dyDescent="0.2">
      <c r="B60" s="8" t="s">
        <v>46</v>
      </c>
      <c r="C60" s="45">
        <v>0.14280122664665895</v>
      </c>
      <c r="E60" s="9" t="s">
        <v>94</v>
      </c>
      <c r="F60" s="19"/>
      <c r="H60"/>
      <c r="I60"/>
      <c r="J60"/>
      <c r="K60"/>
      <c r="N60" s="3">
        <v>0.1691</v>
      </c>
    </row>
    <row r="61" spans="2:14" ht="15" customHeight="1" x14ac:dyDescent="0.2">
      <c r="B61" s="8" t="s">
        <v>107</v>
      </c>
      <c r="C61" s="45">
        <v>0.23631021667420923</v>
      </c>
      <c r="E61" s="14" t="s">
        <v>99</v>
      </c>
      <c r="F61" s="19">
        <f>SUM(F53:F59)</f>
        <v>2433323.6564966287</v>
      </c>
      <c r="H61"/>
      <c r="I61"/>
      <c r="J61"/>
      <c r="K61"/>
    </row>
    <row r="62" spans="2:14" ht="15" customHeight="1" x14ac:dyDescent="0.2">
      <c r="C62" s="45"/>
      <c r="E62" s="9" t="s">
        <v>94</v>
      </c>
      <c r="F62" s="19"/>
      <c r="H62"/>
      <c r="I62"/>
      <c r="J62"/>
      <c r="K62"/>
    </row>
    <row r="63" spans="2:14" ht="15" customHeight="1" x14ac:dyDescent="0.2">
      <c r="B63" s="8" t="s">
        <v>50</v>
      </c>
      <c r="C63" s="45">
        <v>1.8592234872269978E-3</v>
      </c>
      <c r="E63" s="24" t="s">
        <v>100</v>
      </c>
      <c r="F63" s="19">
        <f>F33</f>
        <v>-228617.78365</v>
      </c>
      <c r="H63"/>
      <c r="I63"/>
      <c r="J63"/>
      <c r="K63"/>
    </row>
    <row r="64" spans="2:14" ht="15" customHeight="1" x14ac:dyDescent="0.2">
      <c r="B64" s="8" t="s">
        <v>52</v>
      </c>
      <c r="C64" s="45">
        <v>1.728100558399345E-3</v>
      </c>
      <c r="E64" s="14" t="s">
        <v>101</v>
      </c>
      <c r="F64" s="19">
        <f>F61+F63</f>
        <v>2204705.8728466285</v>
      </c>
      <c r="H64"/>
      <c r="I64"/>
      <c r="J64"/>
      <c r="K64"/>
    </row>
    <row r="65" spans="2:11" ht="15" customHeight="1" x14ac:dyDescent="0.2">
      <c r="B65" s="8" t="s">
        <v>53</v>
      </c>
      <c r="C65" s="45">
        <v>8.0441512688602564E-3</v>
      </c>
      <c r="E65" s="9"/>
      <c r="F65" s="19"/>
      <c r="H65"/>
      <c r="I65"/>
      <c r="J65"/>
      <c r="K65"/>
    </row>
    <row r="66" spans="2:11" ht="15" customHeight="1" x14ac:dyDescent="0.2">
      <c r="E66" s="31" t="s">
        <v>102</v>
      </c>
      <c r="F66" s="32">
        <f>C19-C20</f>
        <v>-303843.37639851891</v>
      </c>
      <c r="H66"/>
      <c r="I66"/>
      <c r="J66"/>
      <c r="K66"/>
    </row>
    <row r="67" spans="2:11" ht="15" customHeight="1" x14ac:dyDescent="0.2">
      <c r="B67" s="12" t="s">
        <v>104</v>
      </c>
      <c r="C67" s="13" t="s">
        <v>96</v>
      </c>
      <c r="H67"/>
      <c r="I67"/>
      <c r="J67"/>
      <c r="K67"/>
    </row>
    <row r="68" spans="2:11" ht="15" customHeight="1" x14ac:dyDescent="0.2">
      <c r="B68" s="8" t="s">
        <v>44</v>
      </c>
      <c r="C68" s="45">
        <v>0.76585608261638927</v>
      </c>
      <c r="H68"/>
      <c r="I68"/>
      <c r="J68"/>
      <c r="K68"/>
    </row>
    <row r="69" spans="2:11" ht="15" customHeight="1" x14ac:dyDescent="0.2">
      <c r="B69" s="8" t="s">
        <v>46</v>
      </c>
      <c r="C69" s="45">
        <v>0.12572231372629042</v>
      </c>
      <c r="H69"/>
      <c r="I69"/>
      <c r="J69"/>
      <c r="K69"/>
    </row>
    <row r="70" spans="2:11" ht="15" customHeight="1" x14ac:dyDescent="0.2">
      <c r="B70" s="8" t="s">
        <v>107</v>
      </c>
      <c r="C70" s="45">
        <v>8.3853022686543224E-2</v>
      </c>
      <c r="H70"/>
      <c r="I70"/>
      <c r="J70"/>
      <c r="K70"/>
    </row>
    <row r="71" spans="2:11" ht="15" customHeight="1" x14ac:dyDescent="0.2">
      <c r="C71" s="45"/>
      <c r="H71"/>
      <c r="I71"/>
      <c r="J71"/>
      <c r="K71"/>
    </row>
    <row r="72" spans="2:11" ht="15" customHeight="1" x14ac:dyDescent="0.2">
      <c r="B72" s="8" t="s">
        <v>50</v>
      </c>
      <c r="C72" s="45">
        <v>1.901566029416075E-3</v>
      </c>
      <c r="H72"/>
      <c r="I72"/>
      <c r="J72"/>
      <c r="K72"/>
    </row>
    <row r="73" spans="2:11" ht="15" customHeight="1" x14ac:dyDescent="0.2">
      <c r="B73" s="8" t="s">
        <v>52</v>
      </c>
      <c r="C73" s="45">
        <v>2.1553637334416889E-3</v>
      </c>
      <c r="H73"/>
      <c r="I73"/>
      <c r="J73"/>
      <c r="K73"/>
    </row>
    <row r="74" spans="2:11" ht="15" customHeight="1" x14ac:dyDescent="0.2">
      <c r="B74" s="8" t="s">
        <v>53</v>
      </c>
      <c r="C74" s="45">
        <v>2.05116512079195E-2</v>
      </c>
      <c r="H74"/>
      <c r="I74"/>
      <c r="J74"/>
      <c r="K74"/>
    </row>
    <row r="75" spans="2:11" ht="15" customHeight="1" x14ac:dyDescent="0.2">
      <c r="H75"/>
      <c r="I75"/>
      <c r="J75"/>
      <c r="K75"/>
    </row>
    <row r="76" spans="2:11" ht="12.75" x14ac:dyDescent="0.2">
      <c r="B76" s="12" t="s">
        <v>105</v>
      </c>
      <c r="C76" s="68" t="s">
        <v>106</v>
      </c>
    </row>
    <row r="77" spans="2:11" ht="15" customHeight="1" x14ac:dyDescent="0.2">
      <c r="B77" s="8" t="s">
        <v>44</v>
      </c>
      <c r="C77" s="45">
        <v>1</v>
      </c>
    </row>
    <row r="78" spans="2:11" ht="15" customHeight="1" x14ac:dyDescent="0.2">
      <c r="B78" s="8" t="s">
        <v>46</v>
      </c>
      <c r="C78" s="45">
        <v>0.47075242220078223</v>
      </c>
    </row>
    <row r="79" spans="2:11" ht="15" customHeight="1" x14ac:dyDescent="0.2">
      <c r="B79" s="8" t="s">
        <v>107</v>
      </c>
      <c r="C79" s="45">
        <v>0.23475739175366966</v>
      </c>
    </row>
    <row r="80" spans="2:11" ht="15" customHeight="1" x14ac:dyDescent="0.2">
      <c r="C80" s="28"/>
    </row>
    <row r="81" spans="2:3" ht="15" customHeight="1" x14ac:dyDescent="0.2">
      <c r="B81" s="8" t="s">
        <v>50</v>
      </c>
      <c r="C81" s="45">
        <v>0.42251574653231555</v>
      </c>
    </row>
    <row r="82" spans="2:3" ht="15" customHeight="1" x14ac:dyDescent="0.2">
      <c r="B82" s="8" t="s">
        <v>52</v>
      </c>
      <c r="C82" s="45">
        <v>0.24619292523240385</v>
      </c>
    </row>
    <row r="83" spans="2:3" ht="15" customHeight="1" x14ac:dyDescent="0.2">
      <c r="B83" s="8" t="s">
        <v>53</v>
      </c>
      <c r="C83" s="45">
        <v>0.49092399385111107</v>
      </c>
    </row>
  </sheetData>
  <dataValidations count="1">
    <dataValidation type="list" allowBlank="1" showInputMessage="1" showErrorMessage="1" sqref="C17" xr:uid="{D8091190-C444-4F07-A15B-ABE98BE49536}">
      <formula1>"2021,2022,2023,2024,2025,2026,2027,2028"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02269-F315-412A-8558-BAFE8CCC3877}">
  <sheetPr codeName="Sheet13">
    <tabColor theme="4"/>
  </sheetPr>
  <dimension ref="B3:N83"/>
  <sheetViews>
    <sheetView showGridLines="0" tabSelected="1" topLeftCell="A20" zoomScaleNormal="100" workbookViewId="0">
      <selection activeCell="L38" sqref="L38"/>
    </sheetView>
  </sheetViews>
  <sheetFormatPr defaultRowHeight="15" customHeight="1" x14ac:dyDescent="0.2"/>
  <cols>
    <col min="1" max="1" width="9" style="3"/>
    <col min="2" max="2" width="36.625" style="8" bestFit="1" customWidth="1"/>
    <col min="3" max="3" width="10.5" style="2" bestFit="1" customWidth="1"/>
    <col min="4" max="4" width="9" style="3"/>
    <col min="5" max="5" width="41.125" style="3" bestFit="1" customWidth="1"/>
    <col min="6" max="6" width="10.5" style="35" bestFit="1" customWidth="1"/>
    <col min="7" max="7" width="5.125" style="3" customWidth="1"/>
    <col min="8" max="8" width="39.875" style="3" bestFit="1" customWidth="1"/>
    <col min="9" max="9" width="16.375" style="2" bestFit="1" customWidth="1"/>
    <col min="10" max="10" width="11.5" style="2" bestFit="1" customWidth="1"/>
    <col min="11" max="11" width="12.5" style="3" bestFit="1" customWidth="1"/>
    <col min="12" max="12" width="8" style="3" customWidth="1"/>
    <col min="13" max="13" width="9" style="3"/>
    <col min="14" max="14" width="0" style="3" hidden="1" customWidth="1"/>
    <col min="15" max="16384" width="9" style="3"/>
  </cols>
  <sheetData>
    <row r="3" spans="2:14" ht="26.25" x14ac:dyDescent="0.2">
      <c r="B3" s="77" t="s">
        <v>108</v>
      </c>
    </row>
    <row r="7" spans="2:14" ht="15" customHeight="1" x14ac:dyDescent="0.25">
      <c r="B7" s="1" t="s">
        <v>0</v>
      </c>
      <c r="E7" s="4" t="s">
        <v>1</v>
      </c>
      <c r="F7" s="5"/>
      <c r="H7" s="4" t="s">
        <v>2</v>
      </c>
      <c r="I7" s="6"/>
      <c r="J7" s="7"/>
    </row>
    <row r="8" spans="2:14" ht="15" customHeight="1" x14ac:dyDescent="0.2">
      <c r="E8" s="9"/>
      <c r="F8" s="10"/>
      <c r="H8" s="9"/>
      <c r="J8" s="11"/>
    </row>
    <row r="9" spans="2:14" ht="15" customHeight="1" x14ac:dyDescent="0.2">
      <c r="B9" s="12" t="s">
        <v>3</v>
      </c>
      <c r="C9" s="13" t="s">
        <v>4</v>
      </c>
      <c r="E9" s="14" t="s">
        <v>3</v>
      </c>
      <c r="F9" s="15" t="s">
        <v>4</v>
      </c>
      <c r="H9" s="14" t="s">
        <v>5</v>
      </c>
      <c r="I9" s="16" t="s">
        <v>6</v>
      </c>
      <c r="J9" s="17" t="s">
        <v>7</v>
      </c>
      <c r="N9" s="3" t="s">
        <v>4</v>
      </c>
    </row>
    <row r="10" spans="2:14" ht="15" customHeight="1" x14ac:dyDescent="0.2">
      <c r="B10" s="8" t="s">
        <v>8</v>
      </c>
      <c r="C10" s="69">
        <v>9561873.0800000019</v>
      </c>
      <c r="E10" s="9" t="s">
        <v>8</v>
      </c>
      <c r="F10" s="19">
        <f>C10</f>
        <v>9561873.0800000019</v>
      </c>
      <c r="H10" s="9"/>
      <c r="I10" s="20" t="s">
        <v>9</v>
      </c>
      <c r="J10" s="21" t="s">
        <v>9</v>
      </c>
      <c r="N10" s="3">
        <v>0</v>
      </c>
    </row>
    <row r="11" spans="2:14" ht="15" customHeight="1" x14ac:dyDescent="0.2">
      <c r="B11" s="8" t="s">
        <v>10</v>
      </c>
      <c r="C11" s="69">
        <v>-2835986.4959172346</v>
      </c>
      <c r="E11" s="9" t="s">
        <v>10</v>
      </c>
      <c r="F11" s="19">
        <f>C11</f>
        <v>-2835986.4959172346</v>
      </c>
      <c r="H11" s="14" t="s">
        <v>11</v>
      </c>
      <c r="J11" s="11"/>
      <c r="N11" s="3">
        <v>0</v>
      </c>
    </row>
    <row r="12" spans="2:14" ht="15" customHeight="1" x14ac:dyDescent="0.2">
      <c r="B12" s="22" t="s">
        <v>12</v>
      </c>
      <c r="C12" s="18"/>
      <c r="E12" s="9" t="s">
        <v>13</v>
      </c>
      <c r="F12" s="19">
        <f>SUM(F10:F11)</f>
        <v>6725886.5840827674</v>
      </c>
      <c r="H12" s="9" t="s">
        <v>14</v>
      </c>
      <c r="I12" s="18">
        <f>$F$21*C47</f>
        <v>4542557.2588219671</v>
      </c>
      <c r="J12" s="23">
        <f>I12*C53</f>
        <v>163077.80559170863</v>
      </c>
    </row>
    <row r="13" spans="2:14" ht="15" customHeight="1" x14ac:dyDescent="0.2">
      <c r="B13" s="8" t="s">
        <v>15</v>
      </c>
      <c r="C13" s="69">
        <v>1603549.9649999999</v>
      </c>
      <c r="E13" s="9"/>
      <c r="F13" s="19"/>
      <c r="H13" s="9" t="s">
        <v>16</v>
      </c>
      <c r="I13" s="18">
        <f>$F$21*C48</f>
        <v>324468.37563014042</v>
      </c>
      <c r="J13" s="23">
        <f>I13*C54</f>
        <v>12686.713487138491</v>
      </c>
      <c r="N13" s="3">
        <v>-222373.13000000035</v>
      </c>
    </row>
    <row r="14" spans="2:14" ht="15" customHeight="1" x14ac:dyDescent="0.2">
      <c r="B14" s="8" t="s">
        <v>17</v>
      </c>
      <c r="C14" s="69">
        <v>16874087.457276579</v>
      </c>
      <c r="E14" s="24" t="s">
        <v>12</v>
      </c>
      <c r="F14" s="19"/>
      <c r="H14" s="25" t="s">
        <v>18</v>
      </c>
      <c r="I14" s="26">
        <f>SUM(I12:I13)</f>
        <v>4867025.6344521074</v>
      </c>
      <c r="J14" s="27">
        <f>SUM(J12:J13)</f>
        <v>175764.51907884714</v>
      </c>
      <c r="N14" s="3">
        <v>1199026.75</v>
      </c>
    </row>
    <row r="15" spans="2:14" ht="15" customHeight="1" x14ac:dyDescent="0.2">
      <c r="B15" s="8" t="s">
        <v>19</v>
      </c>
      <c r="C15" s="70">
        <v>7.4999999999999997E-2</v>
      </c>
      <c r="E15" s="9" t="s">
        <v>15</v>
      </c>
      <c r="F15" s="19">
        <f>C13</f>
        <v>1603549.9649999999</v>
      </c>
      <c r="H15" s="9"/>
      <c r="I15" s="18"/>
      <c r="J15" s="23"/>
      <c r="N15" s="3">
        <v>7.4999999999999997E-2</v>
      </c>
    </row>
    <row r="16" spans="2:14" ht="15" customHeight="1" x14ac:dyDescent="0.2">
      <c r="C16" s="18"/>
      <c r="E16" s="9" t="s">
        <v>17</v>
      </c>
      <c r="F16" s="19">
        <f>C14</f>
        <v>16874087.457276579</v>
      </c>
      <c r="H16" s="14" t="s">
        <v>20</v>
      </c>
      <c r="I16" s="18"/>
      <c r="J16" s="23"/>
    </row>
    <row r="17" spans="2:14" ht="15" customHeight="1" x14ac:dyDescent="0.2">
      <c r="B17" s="12" t="s">
        <v>21</v>
      </c>
      <c r="C17" s="29">
        <v>2025</v>
      </c>
      <c r="E17" s="9" t="s">
        <v>22</v>
      </c>
      <c r="F17" s="19">
        <f>SUM(F15:F16)</f>
        <v>18477637.422276579</v>
      </c>
      <c r="H17" s="9" t="s">
        <v>23</v>
      </c>
      <c r="I17" s="18">
        <f>$F$21*C49</f>
        <v>3244683.7563014044</v>
      </c>
      <c r="J17" s="23">
        <f>I17*C55</f>
        <v>292021.53806712641</v>
      </c>
      <c r="N17" s="3">
        <v>2026</v>
      </c>
    </row>
    <row r="18" spans="2:14" ht="15" customHeight="1" x14ac:dyDescent="0.2">
      <c r="B18" s="22" t="s">
        <v>24</v>
      </c>
      <c r="C18" s="18"/>
      <c r="E18" s="9" t="s">
        <v>19</v>
      </c>
      <c r="F18" s="30">
        <v>7.4999999999999997E-2</v>
      </c>
      <c r="H18" s="9" t="s">
        <v>25</v>
      </c>
      <c r="I18" s="18">
        <v>0</v>
      </c>
      <c r="J18" s="23">
        <v>0</v>
      </c>
    </row>
    <row r="19" spans="2:14" ht="15" customHeight="1" x14ac:dyDescent="0.2">
      <c r="B19" s="8" t="s">
        <v>26</v>
      </c>
      <c r="C19" s="69">
        <v>1900862.4964481096</v>
      </c>
      <c r="E19" s="9" t="s">
        <v>27</v>
      </c>
      <c r="F19" s="19">
        <f>F17*F18</f>
        <v>1385822.8066707433</v>
      </c>
      <c r="H19" s="25" t="s">
        <v>28</v>
      </c>
      <c r="I19" s="26">
        <f>SUM(I17:I18)</f>
        <v>3244683.7563014044</v>
      </c>
      <c r="J19" s="27">
        <f>SUM(J17:J18)</f>
        <v>292021.53806712641</v>
      </c>
      <c r="N19" s="3" t="e">
        <v>#N/A</v>
      </c>
    </row>
    <row r="20" spans="2:14" ht="15" customHeight="1" x14ac:dyDescent="0.2">
      <c r="B20" s="8" t="s">
        <v>29</v>
      </c>
      <c r="C20" s="69">
        <v>2192927.8728466299</v>
      </c>
      <c r="E20" s="9"/>
      <c r="F20" s="19"/>
      <c r="H20" s="9"/>
      <c r="I20" s="18"/>
      <c r="J20" s="23"/>
      <c r="N20" s="3">
        <v>4334675.5053062411</v>
      </c>
    </row>
    <row r="21" spans="2:14" ht="15" customHeight="1" x14ac:dyDescent="0.2">
      <c r="B21" s="22" t="s">
        <v>30</v>
      </c>
      <c r="C21" s="18"/>
      <c r="E21" s="31" t="s">
        <v>31</v>
      </c>
      <c r="F21" s="32">
        <f>F12+F19</f>
        <v>8111709.3907535104</v>
      </c>
      <c r="H21" s="31" t="s">
        <v>32</v>
      </c>
      <c r="I21" s="33">
        <f>I14+I19</f>
        <v>8111709.3907535113</v>
      </c>
      <c r="J21" s="34">
        <f>J14+J19</f>
        <v>467786.05714597355</v>
      </c>
    </row>
    <row r="22" spans="2:14" ht="15" customHeight="1" x14ac:dyDescent="0.2">
      <c r="B22" s="8" t="s">
        <v>33</v>
      </c>
      <c r="C22" s="69">
        <v>-48049.452675</v>
      </c>
      <c r="N22" s="3">
        <v>-12435.520000000004</v>
      </c>
    </row>
    <row r="23" spans="2:14" ht="15" customHeight="1" x14ac:dyDescent="0.2">
      <c r="B23" s="8" t="s">
        <v>34</v>
      </c>
      <c r="C23" s="69">
        <v>-30666.643875000002</v>
      </c>
      <c r="N23" s="3">
        <v>-7793.739999999998</v>
      </c>
    </row>
    <row r="24" spans="2:14" ht="15" customHeight="1" x14ac:dyDescent="0.25">
      <c r="B24" s="8" t="s">
        <v>35</v>
      </c>
      <c r="C24" s="69">
        <v>-54708</v>
      </c>
      <c r="E24" s="4" t="s">
        <v>36</v>
      </c>
      <c r="F24" s="7"/>
      <c r="H24" s="4" t="s">
        <v>37</v>
      </c>
      <c r="I24" s="6"/>
      <c r="J24" s="6"/>
      <c r="K24" s="36"/>
      <c r="N24" s="3">
        <v>-4308.7299999999814</v>
      </c>
    </row>
    <row r="25" spans="2:14" ht="15" customHeight="1" x14ac:dyDescent="0.2">
      <c r="B25" s="8" t="s">
        <v>38</v>
      </c>
      <c r="C25" s="69">
        <v>-95193.687099999996</v>
      </c>
      <c r="E25" s="9"/>
      <c r="F25" s="11"/>
      <c r="H25" s="9"/>
      <c r="I25" s="13" t="s">
        <v>4</v>
      </c>
      <c r="J25" s="13"/>
      <c r="K25" s="37"/>
      <c r="N25" s="3">
        <v>46239.820000000007</v>
      </c>
    </row>
    <row r="26" spans="2:14" ht="15" customHeight="1" x14ac:dyDescent="0.2">
      <c r="B26" s="8" t="s">
        <v>39</v>
      </c>
      <c r="C26" s="69">
        <v>-228617.78365</v>
      </c>
      <c r="E26" s="14" t="s">
        <v>24</v>
      </c>
      <c r="F26" s="37" t="s">
        <v>4</v>
      </c>
      <c r="H26" s="9" t="s">
        <v>40</v>
      </c>
      <c r="I26" s="38" t="s">
        <v>41</v>
      </c>
      <c r="J26" s="38" t="s">
        <v>42</v>
      </c>
      <c r="K26" s="39" t="s">
        <v>43</v>
      </c>
      <c r="N26" s="3">
        <f>SUM(N22:N25)</f>
        <v>21701.830000000024</v>
      </c>
    </row>
    <row r="27" spans="2:14" ht="15" customHeight="1" x14ac:dyDescent="0.2">
      <c r="C27" s="18"/>
      <c r="E27" s="24" t="s">
        <v>30</v>
      </c>
      <c r="F27" s="11"/>
      <c r="H27" s="9" t="s">
        <v>44</v>
      </c>
      <c r="I27" s="156">
        <v>4972</v>
      </c>
      <c r="J27" s="156">
        <v>50707437.21092952</v>
      </c>
      <c r="K27" s="73">
        <v>0</v>
      </c>
    </row>
    <row r="28" spans="2:14" ht="15" customHeight="1" x14ac:dyDescent="0.2">
      <c r="B28" s="12" t="s">
        <v>45</v>
      </c>
      <c r="C28" s="18"/>
      <c r="E28" s="9" t="s">
        <v>33</v>
      </c>
      <c r="F28" s="23">
        <f>C22</f>
        <v>-48049.452675</v>
      </c>
      <c r="H28" s="9" t="s">
        <v>46</v>
      </c>
      <c r="I28" s="156">
        <v>609</v>
      </c>
      <c r="J28" s="156">
        <v>18064850.679636322</v>
      </c>
      <c r="K28" s="73">
        <v>0</v>
      </c>
    </row>
    <row r="29" spans="2:14" ht="15" customHeight="1" x14ac:dyDescent="0.2">
      <c r="B29" s="76" t="s">
        <v>47</v>
      </c>
      <c r="C29" s="71">
        <v>1575744.9649999999</v>
      </c>
      <c r="E29" s="9" t="s">
        <v>34</v>
      </c>
      <c r="F29" s="23">
        <f>C23</f>
        <v>-30666.643875000002</v>
      </c>
      <c r="H29" s="9" t="s">
        <v>107</v>
      </c>
      <c r="I29" s="156">
        <v>91</v>
      </c>
      <c r="J29" s="156">
        <v>74503253.263715968</v>
      </c>
      <c r="K29" s="73">
        <v>188789.62079326078</v>
      </c>
      <c r="N29" s="3">
        <v>-222373.12999999989</v>
      </c>
    </row>
    <row r="30" spans="2:14" ht="15" customHeight="1" x14ac:dyDescent="0.2">
      <c r="B30" s="8" t="s">
        <v>48</v>
      </c>
      <c r="C30" s="69">
        <v>322026.51361111109</v>
      </c>
      <c r="E30" s="9" t="s">
        <v>35</v>
      </c>
      <c r="F30" s="23">
        <f>C24</f>
        <v>-54708</v>
      </c>
      <c r="H30" s="9"/>
      <c r="I30" s="156"/>
      <c r="J30" s="156"/>
      <c r="K30" s="73"/>
      <c r="N30" s="3">
        <v>32540.260000000009</v>
      </c>
    </row>
    <row r="31" spans="2:14" ht="15" customHeight="1" x14ac:dyDescent="0.2">
      <c r="B31" s="8" t="s">
        <v>49</v>
      </c>
      <c r="C31" s="69">
        <v>27805</v>
      </c>
      <c r="E31" s="9" t="s">
        <v>38</v>
      </c>
      <c r="F31" s="23">
        <f>C25</f>
        <v>-95193.687099999996</v>
      </c>
      <c r="H31" s="9" t="s">
        <v>50</v>
      </c>
      <c r="I31" s="156">
        <v>15</v>
      </c>
      <c r="J31" s="156">
        <v>412998.90281361144</v>
      </c>
      <c r="K31" s="73">
        <v>0</v>
      </c>
      <c r="N31" s="3">
        <v>-1217.7099999999991</v>
      </c>
    </row>
    <row r="32" spans="2:14" ht="15" customHeight="1" x14ac:dyDescent="0.2">
      <c r="B32" s="8" t="s">
        <v>51</v>
      </c>
      <c r="C32" s="69">
        <v>0</v>
      </c>
      <c r="E32" s="9"/>
      <c r="F32" s="23"/>
      <c r="H32" s="9" t="s">
        <v>52</v>
      </c>
      <c r="I32" s="156">
        <v>45</v>
      </c>
      <c r="J32" s="156">
        <v>40328.079999999994</v>
      </c>
      <c r="K32" s="73">
        <v>704.08</v>
      </c>
      <c r="N32" s="3">
        <v>0</v>
      </c>
    </row>
    <row r="33" spans="2:14" ht="15" customHeight="1" x14ac:dyDescent="0.2">
      <c r="E33" s="31" t="s">
        <v>39</v>
      </c>
      <c r="F33" s="34">
        <f>SUM(F28:F32)</f>
        <v>-228617.78365</v>
      </c>
      <c r="H33" s="9" t="s">
        <v>53</v>
      </c>
      <c r="I33" s="156">
        <v>1256</v>
      </c>
      <c r="J33" s="156">
        <v>519579.04388085968</v>
      </c>
      <c r="K33" s="73">
        <v>1430.8505110128735</v>
      </c>
    </row>
    <row r="34" spans="2:14" ht="15" customHeight="1" x14ac:dyDescent="0.2">
      <c r="B34" s="12" t="s">
        <v>54</v>
      </c>
      <c r="H34" s="9"/>
      <c r="K34" s="11"/>
    </row>
    <row r="35" spans="2:14" ht="15" customHeight="1" x14ac:dyDescent="0.2">
      <c r="B35" s="22" t="s">
        <v>55</v>
      </c>
      <c r="H35" s="31" t="s">
        <v>56</v>
      </c>
      <c r="I35" s="40">
        <f>SUM(I27:I34)</f>
        <v>6988</v>
      </c>
      <c r="J35" s="40">
        <f>SUM(J27:J34)</f>
        <v>144248447.18097627</v>
      </c>
      <c r="K35" s="41">
        <f>SUM(K27:K34)</f>
        <v>190924.55130427363</v>
      </c>
    </row>
    <row r="36" spans="2:14" ht="15" customHeight="1" x14ac:dyDescent="0.25">
      <c r="B36" s="8" t="s">
        <v>57</v>
      </c>
      <c r="C36" s="72">
        <v>-97308.635800000018</v>
      </c>
      <c r="E36" s="4" t="s">
        <v>58</v>
      </c>
      <c r="F36" s="5"/>
      <c r="N36" s="3">
        <v>0</v>
      </c>
    </row>
    <row r="37" spans="2:14" ht="15" customHeight="1" x14ac:dyDescent="0.2">
      <c r="B37" s="8" t="s">
        <v>59</v>
      </c>
      <c r="C37" s="42"/>
      <c r="E37" s="9"/>
      <c r="F37" s="10"/>
    </row>
    <row r="38" spans="2:14" ht="15" customHeight="1" x14ac:dyDescent="0.25">
      <c r="B38" s="8" t="s">
        <v>60</v>
      </c>
      <c r="C38" s="72">
        <v>24744.602622261336</v>
      </c>
      <c r="E38" s="14" t="s">
        <v>54</v>
      </c>
      <c r="F38" s="15" t="s">
        <v>4</v>
      </c>
      <c r="H38" s="4" t="s">
        <v>61</v>
      </c>
      <c r="I38" s="6"/>
      <c r="J38" s="6"/>
      <c r="K38" s="36"/>
      <c r="N38" s="3">
        <v>0</v>
      </c>
    </row>
    <row r="39" spans="2:14" ht="15" customHeight="1" x14ac:dyDescent="0.2">
      <c r="B39" s="8" t="s">
        <v>62</v>
      </c>
      <c r="C39" s="72">
        <v>28182.918704170086</v>
      </c>
      <c r="E39" s="24" t="s">
        <v>55</v>
      </c>
      <c r="F39" s="10"/>
      <c r="H39" s="9"/>
      <c r="K39" s="43"/>
      <c r="N39" s="3">
        <v>0</v>
      </c>
    </row>
    <row r="40" spans="2:14" ht="15" customHeight="1" x14ac:dyDescent="0.2">
      <c r="B40" s="22" t="s">
        <v>63</v>
      </c>
      <c r="E40" s="9" t="s">
        <v>57</v>
      </c>
      <c r="F40" s="44">
        <f>C36</f>
        <v>-97308.635800000018</v>
      </c>
      <c r="H40" s="9" t="s">
        <v>64</v>
      </c>
      <c r="K40" s="43"/>
    </row>
    <row r="41" spans="2:14" ht="15" customHeight="1" x14ac:dyDescent="0.2">
      <c r="B41" s="8" t="s">
        <v>65</v>
      </c>
      <c r="C41" s="70">
        <v>0.09</v>
      </c>
      <c r="E41" s="24" t="s">
        <v>59</v>
      </c>
      <c r="F41" s="10"/>
      <c r="H41" s="9" t="s">
        <v>66</v>
      </c>
      <c r="I41" s="13" t="s">
        <v>4</v>
      </c>
      <c r="J41" s="13"/>
      <c r="K41" s="37"/>
      <c r="N41" s="3">
        <v>0.09</v>
      </c>
    </row>
    <row r="42" spans="2:14" ht="15" customHeight="1" x14ac:dyDescent="0.2">
      <c r="B42" s="8" t="s">
        <v>67</v>
      </c>
      <c r="C42" s="70">
        <v>3.2000000000000001E-2</v>
      </c>
      <c r="E42" s="9" t="s">
        <v>60</v>
      </c>
      <c r="F42" s="44">
        <f>C38</f>
        <v>24744.602622261336</v>
      </c>
      <c r="H42" s="9"/>
      <c r="I42" s="20" t="s">
        <v>68</v>
      </c>
      <c r="J42" s="74" t="s">
        <v>69</v>
      </c>
      <c r="K42" s="43"/>
      <c r="N42" s="3">
        <v>3.2000000000000001E-2</v>
      </c>
    </row>
    <row r="43" spans="2:14" ht="15" customHeight="1" x14ac:dyDescent="0.2">
      <c r="B43" s="8" t="s">
        <v>71</v>
      </c>
      <c r="C43" s="70">
        <v>0</v>
      </c>
      <c r="E43" s="9" t="s">
        <v>62</v>
      </c>
      <c r="F43" s="44">
        <f>C39</f>
        <v>28182.918704170086</v>
      </c>
      <c r="H43" s="9" t="s">
        <v>44</v>
      </c>
      <c r="I43" s="18">
        <f t="shared" ref="I43:I49" si="0">$F$64*C59</f>
        <v>1336056.712362234</v>
      </c>
      <c r="J43" s="61">
        <f t="shared" ref="J43:J49" si="1">C77*I43/I27/12</f>
        <v>22.393012744070699</v>
      </c>
      <c r="K43" s="75">
        <f>(I43-(I27*J43*12))/J27</f>
        <v>0</v>
      </c>
      <c r="N43" s="3">
        <v>0</v>
      </c>
    </row>
    <row r="44" spans="2:14" ht="15" customHeight="1" x14ac:dyDescent="0.2">
      <c r="C44" s="28"/>
      <c r="E44" s="9"/>
      <c r="F44" s="10"/>
      <c r="H44" s="9" t="s">
        <v>46</v>
      </c>
      <c r="I44" s="18">
        <f t="shared" si="0"/>
        <v>313152.76133924781</v>
      </c>
      <c r="J44" s="61">
        <f t="shared" si="1"/>
        <v>20.172060881132236</v>
      </c>
      <c r="K44" s="75">
        <f t="shared" ref="K44" si="2">(I44-(I28*J44*12))/J28</f>
        <v>9.1744650071621837E-3</v>
      </c>
    </row>
    <row r="45" spans="2:14" ht="15" customHeight="1" x14ac:dyDescent="0.2">
      <c r="B45" s="12" t="s">
        <v>72</v>
      </c>
      <c r="C45" s="28"/>
      <c r="E45" s="9" t="s">
        <v>65</v>
      </c>
      <c r="F45" s="30">
        <v>0.09</v>
      </c>
      <c r="H45" s="9" t="s">
        <v>107</v>
      </c>
      <c r="I45" s="18">
        <f t="shared" si="0"/>
        <v>518211.21304027643</v>
      </c>
      <c r="J45" s="61">
        <f t="shared" si="1"/>
        <v>111.40468200626424</v>
      </c>
      <c r="K45" s="75">
        <f>(I45-(I29*J45*12))/K29</f>
        <v>2.1005249050407109</v>
      </c>
    </row>
    <row r="46" spans="2:14" ht="15" customHeight="1" x14ac:dyDescent="0.2">
      <c r="B46" s="22" t="s">
        <v>73</v>
      </c>
      <c r="C46" s="28"/>
      <c r="E46" s="9" t="s">
        <v>67</v>
      </c>
      <c r="F46" s="30">
        <v>3.2000000000000001E-2</v>
      </c>
      <c r="H46" s="9"/>
      <c r="I46" s="18"/>
      <c r="J46" s="61"/>
      <c r="K46" s="75"/>
    </row>
    <row r="47" spans="2:14" ht="15" customHeight="1" x14ac:dyDescent="0.2">
      <c r="B47" s="8" t="s">
        <v>74</v>
      </c>
      <c r="C47" s="70">
        <v>0.56000000000000016</v>
      </c>
      <c r="E47" s="46" t="s">
        <v>71</v>
      </c>
      <c r="F47" s="47">
        <v>0</v>
      </c>
      <c r="H47" s="9" t="s">
        <v>50</v>
      </c>
      <c r="I47" s="18">
        <f t="shared" si="0"/>
        <v>4077.1426313622778</v>
      </c>
      <c r="J47" s="61">
        <f t="shared" si="1"/>
        <v>9.5703164589375689</v>
      </c>
      <c r="K47" s="75">
        <f>(I47-(I31*J47*12))/J31</f>
        <v>5.7009489679349266E-3</v>
      </c>
      <c r="N47" s="3">
        <v>0</v>
      </c>
    </row>
    <row r="48" spans="2:14" ht="15" customHeight="1" x14ac:dyDescent="0.2">
      <c r="B48" s="8" t="s">
        <v>75</v>
      </c>
      <c r="C48" s="70">
        <v>0.04</v>
      </c>
      <c r="H48" s="9" t="s">
        <v>52</v>
      </c>
      <c r="I48" s="18">
        <f t="shared" si="0"/>
        <v>3789.5995324583032</v>
      </c>
      <c r="J48" s="61">
        <f t="shared" si="1"/>
        <v>1.7277270265838141</v>
      </c>
      <c r="K48" s="75">
        <f>(I48-(I32*J48*12))/K32</f>
        <v>4.0572476680250027</v>
      </c>
      <c r="N48" s="3">
        <v>0</v>
      </c>
    </row>
    <row r="49" spans="2:14" ht="15" customHeight="1" x14ac:dyDescent="0.2">
      <c r="B49" s="8" t="s">
        <v>76</v>
      </c>
      <c r="C49" s="70">
        <v>0.4</v>
      </c>
      <c r="H49" s="9" t="s">
        <v>53</v>
      </c>
      <c r="I49" s="18">
        <f t="shared" si="0"/>
        <v>17640.241905675117</v>
      </c>
      <c r="J49" s="61">
        <f t="shared" si="1"/>
        <v>0.57457656640351407</v>
      </c>
      <c r="K49" s="75">
        <f>(I49-(I33*J49*12))/K33</f>
        <v>6.2761440330229972</v>
      </c>
      <c r="N49" s="3">
        <v>0</v>
      </c>
    </row>
    <row r="50" spans="2:14" ht="15" customHeight="1" x14ac:dyDescent="0.25">
      <c r="B50" s="8" t="s">
        <v>77</v>
      </c>
      <c r="C50" s="28"/>
      <c r="E50" s="4" t="s">
        <v>78</v>
      </c>
      <c r="F50" s="5"/>
      <c r="H50" s="9"/>
      <c r="I50" s="18"/>
      <c r="K50" s="43"/>
    </row>
    <row r="51" spans="2:14" ht="15" customHeight="1" x14ac:dyDescent="0.2">
      <c r="C51" s="70">
        <v>1.0000000000000002</v>
      </c>
      <c r="E51" s="9"/>
      <c r="F51" s="10"/>
      <c r="H51" s="148" t="s">
        <v>56</v>
      </c>
      <c r="I51" s="149">
        <f>SUM(I43:I50)</f>
        <v>2192927.6708112541</v>
      </c>
      <c r="K51" s="43"/>
      <c r="N51" s="3">
        <f>SUM(N47:N50)</f>
        <v>0</v>
      </c>
    </row>
    <row r="52" spans="2:14" ht="15" customHeight="1" x14ac:dyDescent="0.2">
      <c r="B52" s="22" t="s">
        <v>79</v>
      </c>
      <c r="C52" s="28"/>
      <c r="E52" s="14" t="s">
        <v>80</v>
      </c>
      <c r="F52" s="15" t="s">
        <v>4</v>
      </c>
      <c r="H52" s="150" t="s">
        <v>142</v>
      </c>
      <c r="I52" s="151">
        <v>113274</v>
      </c>
      <c r="J52" s="48"/>
      <c r="K52" s="49"/>
    </row>
    <row r="53" spans="2:14" ht="15" customHeight="1" x14ac:dyDescent="0.2">
      <c r="B53" s="8" t="s">
        <v>81</v>
      </c>
      <c r="C53" s="70">
        <v>3.5900000000000001E-2</v>
      </c>
      <c r="E53" s="9" t="s">
        <v>82</v>
      </c>
      <c r="F53" s="19">
        <f>C29</f>
        <v>1575744.9649999999</v>
      </c>
      <c r="N53" s="3">
        <v>0</v>
      </c>
    </row>
    <row r="54" spans="2:14" ht="15" customHeight="1" x14ac:dyDescent="0.2">
      <c r="B54" s="8" t="s">
        <v>83</v>
      </c>
      <c r="C54" s="70">
        <v>3.9100000000000003E-2</v>
      </c>
      <c r="E54" s="9" t="s">
        <v>84</v>
      </c>
      <c r="F54" s="19">
        <f>C30</f>
        <v>322026.51361111109</v>
      </c>
      <c r="N54" s="3">
        <v>0</v>
      </c>
    </row>
    <row r="55" spans="2:14" ht="15" customHeight="1" x14ac:dyDescent="0.25">
      <c r="B55" s="8" t="s">
        <v>86</v>
      </c>
      <c r="C55" s="70">
        <v>0.09</v>
      </c>
      <c r="E55" s="9" t="s">
        <v>87</v>
      </c>
      <c r="F55" s="19">
        <f>C31</f>
        <v>27805</v>
      </c>
      <c r="H55" s="50" t="s">
        <v>85</v>
      </c>
      <c r="I55" s="51"/>
      <c r="J55" s="51"/>
      <c r="K55" s="52"/>
      <c r="N55" s="3">
        <v>0</v>
      </c>
    </row>
    <row r="56" spans="2:14" ht="15" customHeight="1" x14ac:dyDescent="0.2">
      <c r="B56" s="8" t="s">
        <v>88</v>
      </c>
      <c r="C56" s="28"/>
      <c r="E56" s="9" t="s">
        <v>51</v>
      </c>
      <c r="F56" s="19">
        <f>C32</f>
        <v>0</v>
      </c>
      <c r="H56" s="53"/>
      <c r="I56" s="54"/>
      <c r="J56" s="54"/>
      <c r="K56" s="55"/>
    </row>
    <row r="57" spans="2:14" ht="15" customHeight="1" x14ac:dyDescent="0.2">
      <c r="E57" s="9" t="s">
        <v>93</v>
      </c>
      <c r="F57" s="19">
        <f>F43</f>
        <v>28182.918704170086</v>
      </c>
      <c r="H57" s="56" t="s">
        <v>89</v>
      </c>
      <c r="I57" s="57" t="s">
        <v>90</v>
      </c>
      <c r="J57" s="57" t="s">
        <v>91</v>
      </c>
      <c r="K57" s="58" t="s">
        <v>92</v>
      </c>
    </row>
    <row r="58" spans="2:14" ht="15" customHeight="1" x14ac:dyDescent="0.2">
      <c r="B58" s="12" t="s">
        <v>95</v>
      </c>
      <c r="C58" s="13" t="s">
        <v>96</v>
      </c>
      <c r="E58" s="9" t="s">
        <v>97</v>
      </c>
      <c r="F58" s="19">
        <f>J14</f>
        <v>175764.51907884714</v>
      </c>
      <c r="H58" s="53"/>
      <c r="I58" s="59" t="s">
        <v>69</v>
      </c>
      <c r="J58" s="59" t="s">
        <v>69</v>
      </c>
      <c r="K58" s="60" t="s">
        <v>94</v>
      </c>
      <c r="N58" s="3" t="s">
        <v>96</v>
      </c>
    </row>
    <row r="59" spans="2:14" ht="15" customHeight="1" x14ac:dyDescent="0.2">
      <c r="B59" s="8" t="s">
        <v>44</v>
      </c>
      <c r="C59" s="45">
        <v>0.60925708136464518</v>
      </c>
      <c r="E59" s="9" t="s">
        <v>98</v>
      </c>
      <c r="F59" s="19">
        <f>J19</f>
        <v>292021.53806712641</v>
      </c>
      <c r="H59" s="53" t="str">
        <f>H43</f>
        <v>Residential</v>
      </c>
      <c r="I59" s="61">
        <v>22.513285488033478</v>
      </c>
      <c r="J59" s="61">
        <f>J43</f>
        <v>22.393012744070699</v>
      </c>
      <c r="K59" s="62">
        <f>J59-I59</f>
        <v>-0.12027274396277932</v>
      </c>
      <c r="N59" s="3">
        <v>0.55366195512114658</v>
      </c>
    </row>
    <row r="60" spans="2:14" ht="15" customHeight="1" x14ac:dyDescent="0.2">
      <c r="B60" s="8" t="s">
        <v>46</v>
      </c>
      <c r="C60" s="45">
        <v>0.14280122664665895</v>
      </c>
      <c r="E60" s="9" t="s">
        <v>94</v>
      </c>
      <c r="F60" s="19"/>
      <c r="H60" s="53" t="str">
        <f>H44</f>
        <v>General Service&lt;50kW</v>
      </c>
      <c r="I60" s="61">
        <v>20.280404905283273</v>
      </c>
      <c r="J60" s="61">
        <f>J44</f>
        <v>20.172060881132236</v>
      </c>
      <c r="K60" s="62">
        <f t="shared" ref="K60:K65" si="3">J60-I60</f>
        <v>-0.10834402415103739</v>
      </c>
      <c r="N60" s="3">
        <v>0.1691</v>
      </c>
    </row>
    <row r="61" spans="2:14" ht="15" customHeight="1" x14ac:dyDescent="0.2">
      <c r="B61" s="8" t="s">
        <v>107</v>
      </c>
      <c r="C61" s="45">
        <v>0.23631021667420923</v>
      </c>
      <c r="E61" s="14" t="s">
        <v>99</v>
      </c>
      <c r="F61" s="19">
        <f>SUM(F53:F59)</f>
        <v>2421545.4544612542</v>
      </c>
      <c r="H61" s="53" t="str">
        <f>H45</f>
        <v>General Service 50-4999kW</v>
      </c>
      <c r="I61" s="61">
        <v>112.00303591908208</v>
      </c>
      <c r="J61" s="61">
        <f>J45</f>
        <v>111.40468200626424</v>
      </c>
      <c r="K61" s="62">
        <f t="shared" si="3"/>
        <v>-0.59835391281784212</v>
      </c>
    </row>
    <row r="62" spans="2:14" ht="15" customHeight="1" x14ac:dyDescent="0.2">
      <c r="C62" s="45"/>
      <c r="E62" s="9" t="s">
        <v>94</v>
      </c>
      <c r="F62" s="19"/>
      <c r="H62" s="53"/>
      <c r="I62" s="61"/>
      <c r="J62" s="61"/>
      <c r="K62" s="62"/>
    </row>
    <row r="63" spans="2:14" ht="15" customHeight="1" x14ac:dyDescent="0.2">
      <c r="B63" s="8" t="s">
        <v>50</v>
      </c>
      <c r="C63" s="45">
        <v>1.8592234872269978E-3</v>
      </c>
      <c r="E63" s="24" t="s">
        <v>100</v>
      </c>
      <c r="F63" s="19">
        <f>F33</f>
        <v>-228617.78365</v>
      </c>
      <c r="H63" s="53" t="str">
        <f>H47</f>
        <v>Unmetered Scattered Load</v>
      </c>
      <c r="I63" s="61">
        <v>9.6217185741537676</v>
      </c>
      <c r="J63" s="61">
        <f>J47</f>
        <v>9.5703164589375689</v>
      </c>
      <c r="K63" s="62">
        <f t="shared" si="3"/>
        <v>-5.1402115216198752E-2</v>
      </c>
    </row>
    <row r="64" spans="2:14" ht="15" customHeight="1" x14ac:dyDescent="0.2">
      <c r="B64" s="8" t="s">
        <v>52</v>
      </c>
      <c r="C64" s="45">
        <v>1.728100558399345E-3</v>
      </c>
      <c r="E64" s="14" t="s">
        <v>101</v>
      </c>
      <c r="F64" s="19">
        <f>F61+F63</f>
        <v>2192927.6708112541</v>
      </c>
      <c r="H64" s="53" t="str">
        <f>H48</f>
        <v>Sentinel Lights</v>
      </c>
      <c r="I64" s="61">
        <v>1.7370066386074761</v>
      </c>
      <c r="J64" s="61">
        <f>J48</f>
        <v>1.7277270265838141</v>
      </c>
      <c r="K64" s="62">
        <f t="shared" si="3"/>
        <v>-9.2796120236620094E-3</v>
      </c>
    </row>
    <row r="65" spans="2:11" ht="15" customHeight="1" x14ac:dyDescent="0.2">
      <c r="B65" s="8" t="s">
        <v>53</v>
      </c>
      <c r="C65" s="45">
        <v>8.0441512688602564E-3</v>
      </c>
      <c r="E65" s="9"/>
      <c r="F65" s="19"/>
      <c r="H65" s="53" t="str">
        <f>H49</f>
        <v>Street Lights</v>
      </c>
      <c r="I65" s="61">
        <v>0.57766261387054629</v>
      </c>
      <c r="J65" s="61">
        <f>J49</f>
        <v>0.57457656640351407</v>
      </c>
      <c r="K65" s="62">
        <f t="shared" si="3"/>
        <v>-3.0860474670322269E-3</v>
      </c>
    </row>
    <row r="66" spans="2:11" ht="15" customHeight="1" x14ac:dyDescent="0.2">
      <c r="E66" s="31" t="s">
        <v>102</v>
      </c>
      <c r="F66" s="32">
        <f>C19-C20</f>
        <v>-292065.37639852031</v>
      </c>
      <c r="H66" s="53"/>
      <c r="I66" s="54"/>
      <c r="J66" s="54"/>
      <c r="K66" s="55"/>
    </row>
    <row r="67" spans="2:11" ht="15" customHeight="1" x14ac:dyDescent="0.2">
      <c r="B67" s="12" t="s">
        <v>104</v>
      </c>
      <c r="C67" s="13" t="s">
        <v>96</v>
      </c>
      <c r="H67" s="56" t="s">
        <v>103</v>
      </c>
      <c r="I67" s="57" t="s">
        <v>90</v>
      </c>
      <c r="J67" s="57" t="s">
        <v>91</v>
      </c>
      <c r="K67" s="58" t="s">
        <v>92</v>
      </c>
    </row>
    <row r="68" spans="2:11" ht="15" customHeight="1" x14ac:dyDescent="0.2">
      <c r="B68" s="8" t="s">
        <v>44</v>
      </c>
      <c r="C68" s="45">
        <v>0.76585608261638927</v>
      </c>
      <c r="H68" s="53"/>
      <c r="I68" s="59" t="s">
        <v>70</v>
      </c>
      <c r="J68" s="59" t="s">
        <v>70</v>
      </c>
      <c r="K68" s="60" t="s">
        <v>94</v>
      </c>
    </row>
    <row r="69" spans="2:11" ht="15" customHeight="1" x14ac:dyDescent="0.2">
      <c r="B69" s="8" t="s">
        <v>46</v>
      </c>
      <c r="C69" s="45">
        <v>0.12572231372629042</v>
      </c>
      <c r="H69" s="53" t="str">
        <f>H59</f>
        <v>Residential</v>
      </c>
      <c r="I69" s="63">
        <v>4.5916468364464127E-18</v>
      </c>
      <c r="J69" s="63">
        <f>(I43-(I27*J43*12))/J27</f>
        <v>0</v>
      </c>
      <c r="K69" s="62">
        <f>J69-I69</f>
        <v>-4.5916468364464127E-18</v>
      </c>
    </row>
    <row r="70" spans="2:11" ht="15" customHeight="1" x14ac:dyDescent="0.2">
      <c r="B70" s="8" t="s">
        <v>107</v>
      </c>
      <c r="C70" s="45">
        <v>8.3853022686543224E-2</v>
      </c>
      <c r="H70" s="53" t="str">
        <f>H60</f>
        <v>General Service&lt;50kW</v>
      </c>
      <c r="I70" s="63">
        <v>9.2237410064845218E-3</v>
      </c>
      <c r="J70" s="63">
        <f>(I44-(I28*J44*12))/J28</f>
        <v>9.1744650071621837E-3</v>
      </c>
      <c r="K70" s="62">
        <f t="shared" ref="K70:K74" si="4">J70-I70</f>
        <v>-4.9275999322338088E-5</v>
      </c>
    </row>
    <row r="71" spans="2:11" ht="15" customHeight="1" x14ac:dyDescent="0.2">
      <c r="C71" s="45"/>
      <c r="H71" s="53" t="str">
        <f>H61</f>
        <v>General Service 50-4999kW</v>
      </c>
      <c r="I71" s="63">
        <v>2.11180681234719</v>
      </c>
      <c r="J71" s="63">
        <f>((I45+I52)-(I29*J45*12))/K29</f>
        <v>2.7005261102131275</v>
      </c>
      <c r="K71" s="62">
        <f t="shared" si="4"/>
        <v>0.58871929786593746</v>
      </c>
    </row>
    <row r="72" spans="2:11" ht="15" customHeight="1" x14ac:dyDescent="0.2">
      <c r="B72" s="8" t="s">
        <v>50</v>
      </c>
      <c r="C72" s="45">
        <v>1.901566029416075E-3</v>
      </c>
      <c r="H72" s="53"/>
      <c r="I72" s="63"/>
      <c r="J72" s="63"/>
      <c r="K72" s="62"/>
    </row>
    <row r="73" spans="2:11" ht="15" customHeight="1" x14ac:dyDescent="0.2">
      <c r="B73" s="8" t="s">
        <v>52</v>
      </c>
      <c r="C73" s="45">
        <v>2.1553637334416889E-3</v>
      </c>
      <c r="H73" s="53" t="str">
        <f>H63</f>
        <v>Unmetered Scattered Load</v>
      </c>
      <c r="I73" s="63">
        <v>5.7315687323856428E-3</v>
      </c>
      <c r="J73" s="63">
        <f>(I47-(I31*J47*12))/J31</f>
        <v>5.7009489679349266E-3</v>
      </c>
      <c r="K73" s="62">
        <f>J73-I73</f>
        <v>-3.0619764450716229E-5</v>
      </c>
    </row>
    <row r="74" spans="2:11" ht="15" customHeight="1" x14ac:dyDescent="0.2">
      <c r="B74" s="8" t="s">
        <v>53</v>
      </c>
      <c r="C74" s="45">
        <v>2.05116512079195E-2</v>
      </c>
      <c r="H74" s="53" t="str">
        <f t="shared" ref="H74:H75" si="5">H64</f>
        <v>Sentinel Lights</v>
      </c>
      <c r="I74" s="63">
        <v>4.0790391221516549</v>
      </c>
      <c r="J74" s="63">
        <f>(I48-(I32*J48*12))/K32</f>
        <v>4.0572476680250027</v>
      </c>
      <c r="K74" s="62">
        <f t="shared" si="4"/>
        <v>-2.1791454126652177E-2</v>
      </c>
    </row>
    <row r="75" spans="2:11" ht="15" customHeight="1" x14ac:dyDescent="0.2">
      <c r="H75" s="53" t="str">
        <f t="shared" si="5"/>
        <v>Street Lights</v>
      </c>
      <c r="I75" s="63">
        <v>6.3098531668936593</v>
      </c>
      <c r="J75" s="63">
        <f>(I49-(I33*J49*12))/K33</f>
        <v>6.2761440330229972</v>
      </c>
      <c r="K75" s="62">
        <f>J75-I75</f>
        <v>-3.37091338706621E-2</v>
      </c>
    </row>
    <row r="76" spans="2:11" ht="12.75" x14ac:dyDescent="0.2">
      <c r="B76" s="12" t="s">
        <v>105</v>
      </c>
      <c r="C76" s="68" t="s">
        <v>106</v>
      </c>
      <c r="H76" s="64"/>
      <c r="I76" s="65"/>
      <c r="J76" s="66"/>
      <c r="K76" s="67"/>
    </row>
    <row r="77" spans="2:11" ht="15" customHeight="1" x14ac:dyDescent="0.2">
      <c r="B77" s="8" t="s">
        <v>44</v>
      </c>
      <c r="C77" s="45">
        <v>1</v>
      </c>
    </row>
    <row r="78" spans="2:11" ht="15" customHeight="1" x14ac:dyDescent="0.2">
      <c r="B78" s="8" t="s">
        <v>46</v>
      </c>
      <c r="C78" s="45">
        <v>0.47075242220078223</v>
      </c>
    </row>
    <row r="79" spans="2:11" ht="15" customHeight="1" x14ac:dyDescent="0.2">
      <c r="B79" s="8" t="s">
        <v>107</v>
      </c>
      <c r="C79" s="45">
        <v>0.23475739175366966</v>
      </c>
    </row>
    <row r="80" spans="2:11" ht="15" customHeight="1" x14ac:dyDescent="0.2">
      <c r="C80" s="28"/>
    </row>
    <row r="81" spans="2:3" ht="15" customHeight="1" x14ac:dyDescent="0.2">
      <c r="B81" s="8" t="s">
        <v>50</v>
      </c>
      <c r="C81" s="45">
        <v>0.42251574653231555</v>
      </c>
    </row>
    <row r="82" spans="2:3" ht="15" customHeight="1" x14ac:dyDescent="0.2">
      <c r="B82" s="8" t="s">
        <v>52</v>
      </c>
      <c r="C82" s="45">
        <v>0.24619292523240385</v>
      </c>
    </row>
    <row r="83" spans="2:3" ht="15" customHeight="1" x14ac:dyDescent="0.2">
      <c r="B83" s="8" t="s">
        <v>53</v>
      </c>
      <c r="C83" s="45">
        <v>0.49092399385111107</v>
      </c>
    </row>
  </sheetData>
  <conditionalFormatting sqref="K59:K65 K69:K70 K72:K75">
    <cfRule type="cellIs" dxfId="2" priority="1" operator="greaterThan">
      <formula>0</formula>
    </cfRule>
  </conditionalFormatting>
  <dataValidations disablePrompts="1" count="1">
    <dataValidation type="list" allowBlank="1" showInputMessage="1" showErrorMessage="1" sqref="C17" xr:uid="{C84BD167-5651-498A-9763-FD531455668E}">
      <formula1>"2021,2022,2023,2024,2025,2026,2027,2028"</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DE00D-A5A1-4C95-92BE-5627D4824CC2}">
  <sheetPr>
    <tabColor theme="4"/>
  </sheetPr>
  <dimension ref="B3:K22"/>
  <sheetViews>
    <sheetView showGridLines="0" workbookViewId="0">
      <selection activeCell="C27" sqref="C27"/>
    </sheetView>
  </sheetViews>
  <sheetFormatPr defaultRowHeight="14.25" x14ac:dyDescent="0.2"/>
  <cols>
    <col min="2" max="2" width="45" bestFit="1" customWidth="1"/>
    <col min="3" max="3" width="11.875" bestFit="1" customWidth="1"/>
    <col min="4" max="4" width="17" customWidth="1"/>
    <col min="5" max="5" width="15.25" customWidth="1"/>
    <col min="6" max="10" width="12" customWidth="1"/>
    <col min="11" max="11" width="20.75" bestFit="1" customWidth="1"/>
  </cols>
  <sheetData>
    <row r="3" spans="2:11" ht="20.25" x14ac:dyDescent="0.3">
      <c r="B3" s="160" t="s">
        <v>145</v>
      </c>
    </row>
    <row r="4" spans="2:11" ht="20.25" x14ac:dyDescent="0.3">
      <c r="B4" s="160"/>
    </row>
    <row r="5" spans="2:11" x14ac:dyDescent="0.2">
      <c r="C5" s="161" t="s">
        <v>146</v>
      </c>
      <c r="D5" s="161">
        <v>12</v>
      </c>
    </row>
    <row r="6" spans="2:11" x14ac:dyDescent="0.2">
      <c r="B6" s="162"/>
    </row>
    <row r="7" spans="2:11" x14ac:dyDescent="0.2">
      <c r="B7" s="191" t="s">
        <v>147</v>
      </c>
      <c r="C7" s="193" t="s">
        <v>148</v>
      </c>
      <c r="D7" s="194" t="s">
        <v>149</v>
      </c>
      <c r="E7" s="163"/>
      <c r="F7" s="163"/>
      <c r="G7" s="194" t="s">
        <v>150</v>
      </c>
      <c r="H7" s="163"/>
      <c r="I7" s="163"/>
      <c r="J7" s="193" t="s">
        <v>151</v>
      </c>
    </row>
    <row r="8" spans="2:11" ht="25.5" x14ac:dyDescent="0.2">
      <c r="B8" s="192"/>
      <c r="C8" s="193"/>
      <c r="D8" s="195"/>
      <c r="E8" s="164" t="s">
        <v>152</v>
      </c>
      <c r="F8" s="164" t="s">
        <v>153</v>
      </c>
      <c r="G8" s="195"/>
      <c r="H8" s="164" t="s">
        <v>162</v>
      </c>
      <c r="I8" s="164" t="s">
        <v>56</v>
      </c>
      <c r="J8" s="193"/>
    </row>
    <row r="9" spans="2:11" x14ac:dyDescent="0.2">
      <c r="B9" s="165" t="s">
        <v>154</v>
      </c>
      <c r="C9" s="166" t="s">
        <v>155</v>
      </c>
      <c r="D9" s="167">
        <f>'RRWF Revised Base Rates'!I27</f>
        <v>4972</v>
      </c>
      <c r="E9" s="168">
        <v>1336056.7123622342</v>
      </c>
      <c r="F9" s="169">
        <f>E9/$E$16</f>
        <v>0.60925708136464518</v>
      </c>
      <c r="G9" s="170">
        <f t="shared" ref="G9:G14" si="0">$G$16*F9</f>
        <v>-7175.9529957953755</v>
      </c>
      <c r="H9" s="170">
        <f t="shared" ref="H9:H14" si="1">-$H$16*F9</f>
        <v>-226.49131999730685</v>
      </c>
      <c r="I9" s="170">
        <f>SUM(G9:H9)</f>
        <v>-7402.4443157926826</v>
      </c>
      <c r="J9" s="172">
        <f>IF(ISERROR(I9/D9), 0, IF(C9="# of Customers", I9/D9/$D$5, I9/D9/$D$5))</f>
        <v>-0.12406885753205756</v>
      </c>
      <c r="K9" t="str">
        <f t="shared" ref="K9:K14" si="2">IF(C9="", "", IF(C9="# of Customers", "per customer per month", "$/"&amp;C9))</f>
        <v>per customer per month</v>
      </c>
    </row>
    <row r="10" spans="2:11" x14ac:dyDescent="0.2">
      <c r="B10" s="165" t="s">
        <v>156</v>
      </c>
      <c r="C10" s="166" t="s">
        <v>42</v>
      </c>
      <c r="D10" s="167">
        <f>'RRWF Revised Base Rates'!J28</f>
        <v>18064850.679636322</v>
      </c>
      <c r="E10" s="168">
        <v>313152.76133924787</v>
      </c>
      <c r="F10" s="169">
        <f t="shared" ref="F10:F14" si="3">E10/$E$16</f>
        <v>0.14280122664665895</v>
      </c>
      <c r="G10" s="170">
        <f t="shared" si="0"/>
        <v>-1681.9416983436499</v>
      </c>
      <c r="H10" s="170">
        <f t="shared" si="1"/>
        <v>-53.086356005895468</v>
      </c>
      <c r="I10" s="170">
        <f t="shared" ref="I10:I14" si="4">SUM(G10:H10)</f>
        <v>-1735.0280543495453</v>
      </c>
      <c r="J10" s="172">
        <f t="shared" ref="J10:J14" si="5">IF(ISERROR(I10/D10), 0, IF(C10="# of Customers", I10/D10/$D$5, I10/D10/$D$5))</f>
        <v>-8.0037014288072823E-6</v>
      </c>
      <c r="K10" t="str">
        <f t="shared" si="2"/>
        <v>$/kWh</v>
      </c>
    </row>
    <row r="11" spans="2:11" x14ac:dyDescent="0.2">
      <c r="B11" s="165" t="s">
        <v>157</v>
      </c>
      <c r="C11" s="166" t="s">
        <v>43</v>
      </c>
      <c r="D11" s="167">
        <f>'RRWF Revised Base Rates'!K29</f>
        <v>188789.62079326078</v>
      </c>
      <c r="E11" s="168">
        <v>518211.21304027655</v>
      </c>
      <c r="F11" s="169">
        <f t="shared" si="3"/>
        <v>0.23631021667420923</v>
      </c>
      <c r="G11" s="170">
        <f t="shared" si="0"/>
        <v>-2783.309475011954</v>
      </c>
      <c r="H11" s="170">
        <f t="shared" si="1"/>
        <v>-87.848323048637283</v>
      </c>
      <c r="I11" s="170">
        <f t="shared" si="4"/>
        <v>-2871.1577980605912</v>
      </c>
      <c r="J11" s="172">
        <f t="shared" si="5"/>
        <v>-1.2673533048747113E-3</v>
      </c>
      <c r="K11" t="str">
        <f t="shared" si="2"/>
        <v>$/kW</v>
      </c>
    </row>
    <row r="12" spans="2:11" x14ac:dyDescent="0.2">
      <c r="B12" s="165" t="s">
        <v>158</v>
      </c>
      <c r="C12" s="166" t="s">
        <v>42</v>
      </c>
      <c r="D12" s="167">
        <f>'RRWF Revised Base Rates'!J31</f>
        <v>412998.90281361144</v>
      </c>
      <c r="E12" s="168">
        <v>4077.1426313622787</v>
      </c>
      <c r="F12" s="169">
        <f t="shared" si="3"/>
        <v>1.8592234872269978E-3</v>
      </c>
      <c r="G12" s="170">
        <f t="shared" si="0"/>
        <v>-21.898309861473052</v>
      </c>
      <c r="H12" s="170">
        <f t="shared" si="1"/>
        <v>-0.69116633137663641</v>
      </c>
      <c r="I12" s="170">
        <f t="shared" si="4"/>
        <v>-22.589476192849688</v>
      </c>
      <c r="J12" s="172">
        <f t="shared" si="5"/>
        <v>-4.5580177975768213E-6</v>
      </c>
      <c r="K12" t="str">
        <f t="shared" si="2"/>
        <v>$/kWh</v>
      </c>
    </row>
    <row r="13" spans="2:11" x14ac:dyDescent="0.2">
      <c r="B13" s="165" t="s">
        <v>159</v>
      </c>
      <c r="C13" s="166" t="s">
        <v>43</v>
      </c>
      <c r="D13" s="167">
        <f>'RRWF Revised Base Rates'!K32</f>
        <v>704.08</v>
      </c>
      <c r="E13" s="168">
        <v>3789.5995324583041</v>
      </c>
      <c r="F13" s="169">
        <f t="shared" si="3"/>
        <v>1.728100558399345E-3</v>
      </c>
      <c r="G13" s="170">
        <f t="shared" si="0"/>
        <v>-20.353917514270929</v>
      </c>
      <c r="H13" s="170">
        <f t="shared" si="1"/>
        <v>-0.64242138258495651</v>
      </c>
      <c r="I13" s="170">
        <f t="shared" si="4"/>
        <v>-20.996338896855885</v>
      </c>
      <c r="J13" s="172">
        <f t="shared" si="5"/>
        <v>-2.4850796899092771E-3</v>
      </c>
      <c r="K13" t="str">
        <f t="shared" si="2"/>
        <v>$/kW</v>
      </c>
    </row>
    <row r="14" spans="2:11" x14ac:dyDescent="0.2">
      <c r="B14" s="165" t="s">
        <v>160</v>
      </c>
      <c r="C14" s="166" t="s">
        <v>43</v>
      </c>
      <c r="D14" s="167">
        <f>'RRWF Revised Base Rates'!K33</f>
        <v>1430.8505110128735</v>
      </c>
      <c r="E14" s="168">
        <v>17640.241905675121</v>
      </c>
      <c r="F14" s="169">
        <f t="shared" si="3"/>
        <v>8.0441512688602564E-3</v>
      </c>
      <c r="G14" s="170">
        <f t="shared" si="0"/>
        <v>-94.74563884775003</v>
      </c>
      <c r="H14" s="170">
        <f t="shared" si="1"/>
        <v>-2.9904132341988001</v>
      </c>
      <c r="I14" s="170">
        <f t="shared" si="4"/>
        <v>-97.736052081948827</v>
      </c>
      <c r="J14" s="172">
        <f t="shared" si="5"/>
        <v>-5.6921886277718848E-3</v>
      </c>
      <c r="K14" t="str">
        <f t="shared" si="2"/>
        <v>$/kW</v>
      </c>
    </row>
    <row r="15" spans="2:11" x14ac:dyDescent="0.2">
      <c r="B15" s="165"/>
      <c r="C15" s="166"/>
      <c r="D15" s="167"/>
      <c r="E15" s="168"/>
      <c r="F15" s="169"/>
      <c r="G15" s="170"/>
      <c r="H15" s="170"/>
      <c r="I15" s="170"/>
      <c r="J15" s="171"/>
    </row>
    <row r="16" spans="2:11" x14ac:dyDescent="0.2">
      <c r="B16" s="173" t="s">
        <v>32</v>
      </c>
      <c r="C16" s="174"/>
      <c r="D16" s="175"/>
      <c r="E16" s="176">
        <f>SUM(E9:E14)</f>
        <v>2192927.6708112545</v>
      </c>
      <c r="F16" s="177">
        <f>SUM(F9:F14)</f>
        <v>1</v>
      </c>
      <c r="G16" s="178">
        <f>'RRWF Revised Base Rates'!F64-'RRWF Board Appr Base Rates'!F64</f>
        <v>-11778.202035374474</v>
      </c>
      <c r="H16" s="178">
        <v>371.75</v>
      </c>
      <c r="I16" s="178">
        <f>SUM(I9:I15)</f>
        <v>-12149.952035374474</v>
      </c>
      <c r="J16" s="179"/>
    </row>
    <row r="17" spans="2:9" x14ac:dyDescent="0.2">
      <c r="G17" s="180" t="s">
        <v>161</v>
      </c>
      <c r="H17" s="180"/>
      <c r="I17" s="180"/>
    </row>
    <row r="19" spans="2:9" x14ac:dyDescent="0.2">
      <c r="B19" t="s">
        <v>163</v>
      </c>
    </row>
    <row r="20" spans="2:9" x14ac:dyDescent="0.2">
      <c r="B20" t="s">
        <v>164</v>
      </c>
    </row>
    <row r="21" spans="2:9" x14ac:dyDescent="0.2">
      <c r="B21" t="s">
        <v>165</v>
      </c>
    </row>
    <row r="22" spans="2:9" x14ac:dyDescent="0.2">
      <c r="B22" t="s">
        <v>166</v>
      </c>
    </row>
  </sheetData>
  <mergeCells count="5">
    <mergeCell ref="B7:B8"/>
    <mergeCell ref="C7:C8"/>
    <mergeCell ref="D7:D8"/>
    <mergeCell ref="G7:G8"/>
    <mergeCell ref="J7:J8"/>
  </mergeCells>
  <phoneticPr fontId="29" type="noConversion"/>
  <conditionalFormatting sqref="C9:C15">
    <cfRule type="cellIs" dxfId="1" priority="1" operator="equal">
      <formula>"kW"</formula>
    </cfRule>
  </conditionalFormatting>
  <conditionalFormatting sqref="K9:K15">
    <cfRule type="cellIs" dxfId="0" priority="2" operator="equal">
      <formula>"$/kW"</formula>
    </cfRule>
  </conditionalFormatting>
  <dataValidations count="1">
    <dataValidation type="list" allowBlank="1" showInputMessage="1" showErrorMessage="1" sqref="C9:C15" xr:uid="{61BF0092-0E42-46CF-831E-D75DC849C2A1}">
      <formula1>"kWh, kW, # of Customers"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App.2-OB_Debt Instruments</vt:lpstr>
      <vt:lpstr>App.2-OA Capital Structure</vt:lpstr>
      <vt:lpstr>RRWF Board Appr Base Rates</vt:lpstr>
      <vt:lpstr>RRWF Revised Base Rates</vt:lpstr>
      <vt:lpstr>1508 Rate Rider Calcs (2025)</vt:lpstr>
      <vt:lpstr>'App.2-OA Capital Structure'!Print_Area</vt:lpstr>
      <vt:lpstr>'App.2-OB_Debt Instruments'!Print_Area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dc:creator>
  <cp:lastModifiedBy>Manuela  Ris</cp:lastModifiedBy>
  <dcterms:created xsi:type="dcterms:W3CDTF">2025-10-15T15:08:34Z</dcterms:created>
  <dcterms:modified xsi:type="dcterms:W3CDTF">2026-02-19T12:33:59Z</dcterms:modified>
</cp:coreProperties>
</file>