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Alectra IRR/AMPCO/"/>
    </mc:Choice>
  </mc:AlternateContent>
  <xr:revisionPtr revIDLastSave="0" documentId="8_{5E2FAE8F-E4CE-4E17-A213-F319619CE4C1}" xr6:coauthVersionLast="47" xr6:coauthVersionMax="47" xr10:uidLastSave="{00000000-0000-0000-0000-000000000000}"/>
  <bookViews>
    <workbookView xWindow="-110" yWindow="-110" windowWidth="19420" windowHeight="10300" xr2:uid="{50A265CD-0A91-439E-8103-7798CEA53A3C}"/>
  </bookViews>
  <sheets>
    <sheet name="4-AMPCO-81" sheetId="1" r:id="rId1"/>
  </sheets>
  <definedNames>
    <definedName name="ID" localSheetId="0" hidden="1">"98495d60-5bc8-41f4-b923-2f5d66ce84a5"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20" i="1"/>
  <c r="L16" i="1"/>
  <c r="L18" i="1"/>
  <c r="L29" i="1"/>
  <c r="R25" i="1" l="1"/>
  <c r="R26" i="1"/>
  <c r="R28" i="1"/>
  <c r="R29" i="1"/>
  <c r="R30" i="1"/>
  <c r="R31" i="1"/>
  <c r="R32" i="1"/>
  <c r="R24" i="1"/>
  <c r="Q25" i="1"/>
  <c r="Q26" i="1"/>
  <c r="Q27" i="1"/>
  <c r="Q28" i="1"/>
  <c r="Q29" i="1"/>
  <c r="Q30" i="1"/>
  <c r="Q31" i="1"/>
  <c r="Q32" i="1"/>
  <c r="Q24" i="1"/>
  <c r="L25" i="1"/>
  <c r="L27" i="1"/>
  <c r="R27" i="1" s="1"/>
  <c r="L33" i="1" l="1"/>
  <c r="M23" i="1" s="1"/>
  <c r="M33" i="1" s="1"/>
  <c r="N23" i="1" s="1"/>
  <c r="N33" i="1" s="1"/>
  <c r="O23" i="1" s="1"/>
  <c r="O33" i="1" s="1"/>
  <c r="P23" i="1" s="1"/>
  <c r="P33" i="1" s="1"/>
  <c r="M20" i="1"/>
  <c r="N20" i="1" s="1"/>
  <c r="O20" i="1" s="1"/>
  <c r="P20" i="1" s="1"/>
  <c r="C20" i="1" l="1"/>
  <c r="D20" i="1"/>
  <c r="E20" i="1"/>
  <c r="F20" i="1"/>
  <c r="G20" i="1"/>
  <c r="H20" i="1"/>
  <c r="I20" i="1"/>
  <c r="J20" i="1"/>
  <c r="K20" i="1"/>
  <c r="B20" i="1"/>
</calcChain>
</file>

<file path=xl/sharedStrings.xml><?xml version="1.0" encoding="utf-8"?>
<sst xmlns="http://schemas.openxmlformats.org/spreadsheetml/2006/main" count="79" uniqueCount="38">
  <si>
    <t>Non-Labour OM&amp;A Categories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</si>
  <si>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</si>
  <si>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</si>
  <si>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</si>
  <si>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</si>
  <si>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</si>
  <si>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</si>
  <si>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</si>
  <si>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Actuals</t>
  </si>
  <si>
    <t>2025 Actuals</t>
  </si>
  <si>
    <t>2027 Test Year</t>
  </si>
  <si>
    <t>2028 Forecast</t>
  </si>
  <si>
    <t>2029 Forecast</t>
  </si>
  <si>
    <t>2030 Forecast</t>
  </si>
  <si>
    <t>2031 Forecast</t>
  </si>
  <si>
    <t>Opening Balance</t>
  </si>
  <si>
    <t>IST Licenses and Maintenance</t>
  </si>
  <si>
    <t>Outside Service Provider (Contract Labour)</t>
  </si>
  <si>
    <t>Employee Training, Travel and Admin</t>
  </si>
  <si>
    <t>OEB costs</t>
  </si>
  <si>
    <t>Property Taxes</t>
  </si>
  <si>
    <t>Consulting</t>
  </si>
  <si>
    <t>Insurance</t>
  </si>
  <si>
    <t>Credit Losses</t>
  </si>
  <si>
    <t>Other</t>
  </si>
  <si>
    <t>Closing Balance</t>
  </si>
  <si>
    <t>OEB Costs</t>
  </si>
  <si>
    <t>Closing Balance - Normalized</t>
  </si>
  <si>
    <t>2026 Bridge</t>
  </si>
  <si>
    <t>Cable Locates (Outside Service Provider)</t>
  </si>
  <si>
    <t>LEAP Funding (Other)</t>
  </si>
  <si>
    <t>Rebasing Costs (Other)</t>
  </si>
  <si>
    <t>2027-2031 Average</t>
  </si>
  <si>
    <t>Rebasing Costs (Consulting)</t>
  </si>
  <si>
    <t>Normalized for 2027 Deferral items</t>
  </si>
  <si>
    <t>Non-Labour OM&amp;A Categories
Normalized for 2027 Deferral items</t>
  </si>
  <si>
    <t>2019-2026 Average*</t>
  </si>
  <si>
    <t>*2019 reflects the first year of Actual results after Guelph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</si>
</sst>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_);_([$$-409]* \(#,##0\);_([$$-409]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wrapText="1"/>
    </xf>
    <xf numFmtId="164" fontId="4" fillId="0" borderId="0" xfId="0" applyNumberFormat="1" applyFont="1"/>
    <xf numFmtId="0" fontId="2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left"/>
    </xf>
    <xf numFmtId="164" fontId="4" fillId="0" borderId="3" xfId="0" applyNumberFormat="1" applyFont="1" applyBorder="1"/>
    <xf numFmtId="0" fontId="1" fillId="0" borderId="2" xfId="0" applyFont="1" applyBorder="1"/>
    <xf numFmtId="164" fontId="5" fillId="0" borderId="1" xfId="0" applyNumberFormat="1" applyFon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3" fillId="0" borderId="8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0" fillId="0" borderId="10" xfId="0" applyBorder="1"/>
    <xf numFmtId="44" fontId="0" fillId="0" borderId="0" xfId="1" applyFont="1"/>
    <xf numFmtId="0" fontId="0" fillId="0" borderId="9" xfId="0" applyBorder="1"/>
    <xf numFmtId="0" fontId="0" fillId="0" borderId="11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2" fillId="0" borderId="1" xfId="0" applyFont="1" applyBorder="1" applyAlignment="1">
      <alignment wrapText="1"/>
    </xf>
    <xf numFmtId="164" fontId="0" fillId="0" borderId="0" xfId="0" applyNumberFormat="1"/>
    <xf numFmtId="0" fontId="1" fillId="0" borderId="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9D55-A028-4DCD-B9D5-D9DC48F28C87}">
  <dimension ref="A1:S34"/>
  <sheetViews>
    <sheetView showGridLines="0" tabSelected="1" workbookViewId="0">
      <selection activeCell="A7" sqref="A7"/>
    </sheetView>
  </sheetViews>
  <sheetFormatPr defaultRowHeight="14.5" x14ac:dyDescent="0.35"/>
  <cols>
    <col min="1" max="1" width="38.453125" customWidth="1"/>
    <col min="2" max="11" width="13.81640625" customWidth="1"/>
    <col min="12" max="12" width="14.453125" customWidth="1"/>
    <col min="13" max="16" width="13.81640625" customWidth="1"/>
    <col min="17" max="18" width="11.54296875" bestFit="1" customWidth="1"/>
    <col min="19" max="19" width="11.81640625" bestFit="1" customWidth="1"/>
  </cols>
  <sheetData>
    <row r="1" spans="1:16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28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35">
      <c r="A2" s="3" t="s">
        <v>15</v>
      </c>
      <c r="B2" s="4">
        <v>0</v>
      </c>
      <c r="C2" s="4">
        <v>99325467.580730796</v>
      </c>
      <c r="D2" s="4">
        <v>105137280.29946224</v>
      </c>
      <c r="E2" s="4">
        <v>120977503.52556317</v>
      </c>
      <c r="F2" s="4">
        <v>139813336.08239436</v>
      </c>
      <c r="G2" s="4">
        <v>135253422.54706091</v>
      </c>
      <c r="H2" s="4">
        <v>141358029.4553169</v>
      </c>
      <c r="I2" s="4">
        <v>132596304.32017022</v>
      </c>
      <c r="J2" s="4">
        <v>132632473.09679395</v>
      </c>
      <c r="K2" s="4">
        <v>144470746.65760323</v>
      </c>
      <c r="L2" s="4">
        <v>144472763.36827847</v>
      </c>
      <c r="M2" s="4">
        <v>171634495.93667686</v>
      </c>
      <c r="N2" s="4">
        <v>175788494.24097553</v>
      </c>
      <c r="O2" s="4">
        <v>178723646.42313877</v>
      </c>
      <c r="P2" s="4">
        <v>183448312.6175845</v>
      </c>
    </row>
    <row r="3" spans="1:16" x14ac:dyDescent="0.35">
      <c r="A3" s="6" t="s">
        <v>16</v>
      </c>
      <c r="B3" s="2">
        <v>12541243.069999997</v>
      </c>
      <c r="C3" s="2">
        <v>-316988.74999999674</v>
      </c>
      <c r="D3" s="2">
        <v>2482717.7099999976</v>
      </c>
      <c r="E3" s="2">
        <v>-1918030.3077696478</v>
      </c>
      <c r="F3" s="2">
        <v>2105521.6282429127</v>
      </c>
      <c r="G3" s="2">
        <v>906830.08952673781</v>
      </c>
      <c r="H3" s="2">
        <v>1705878.3000000007</v>
      </c>
      <c r="I3" s="2">
        <v>757140.30999999866</v>
      </c>
      <c r="J3" s="2">
        <v>1612644.5500000012</v>
      </c>
      <c r="K3" s="2">
        <v>5894326.4972444056</v>
      </c>
      <c r="L3" s="2">
        <v>2673327.047070628</v>
      </c>
      <c r="M3" s="2">
        <v>2460666.460262591</v>
      </c>
      <c r="N3" s="2">
        <v>1648503.023527557</v>
      </c>
      <c r="O3" s="2">
        <v>1606009.3875510953</v>
      </c>
      <c r="P3" s="7">
        <v>2345551.9677451234</v>
      </c>
    </row>
    <row r="4" spans="1:16" x14ac:dyDescent="0.35">
      <c r="A4" s="8" t="s">
        <v>17</v>
      </c>
      <c r="B4" s="2">
        <v>26786604.439999994</v>
      </c>
      <c r="C4" s="2">
        <v>2546570.6400000006</v>
      </c>
      <c r="D4" s="2">
        <v>5831410.2099999972</v>
      </c>
      <c r="E4" s="2">
        <v>-1764018.4199999906</v>
      </c>
      <c r="F4" s="2">
        <v>936843.21000001207</v>
      </c>
      <c r="G4" s="2">
        <v>5335510.7399999872</v>
      </c>
      <c r="H4" s="2">
        <v>-729937.48000001162</v>
      </c>
      <c r="I4" s="2">
        <v>-769916.43999999017</v>
      </c>
      <c r="J4" s="2">
        <v>5941643.1099999622</v>
      </c>
      <c r="K4" s="2">
        <v>-9685013.3182264864</v>
      </c>
      <c r="L4" s="2">
        <v>12197947.581635475</v>
      </c>
      <c r="M4" s="2">
        <v>556434.11746817082</v>
      </c>
      <c r="N4" s="2">
        <v>-263728.46018245071</v>
      </c>
      <c r="O4" s="2">
        <v>180313.79061388969</v>
      </c>
      <c r="P4" s="7">
        <v>-109670.29357382655</v>
      </c>
    </row>
    <row r="5" spans="1:16" x14ac:dyDescent="0.35">
      <c r="A5" s="8" t="s">
        <v>18</v>
      </c>
      <c r="B5" s="2">
        <v>10262068.269999998</v>
      </c>
      <c r="C5" s="2">
        <v>1978482.5899999989</v>
      </c>
      <c r="D5" s="2">
        <v>-138449.83999999816</v>
      </c>
      <c r="E5" s="2">
        <v>-644470.72317266813</v>
      </c>
      <c r="F5" s="2">
        <v>-645523.41402466549</v>
      </c>
      <c r="G5" s="2">
        <v>695751.01719733421</v>
      </c>
      <c r="H5" s="2">
        <v>1982157.6800000011</v>
      </c>
      <c r="I5" s="2">
        <v>-623032.25000000035</v>
      </c>
      <c r="J5" s="2">
        <v>564149.14999999932</v>
      </c>
      <c r="K5" s="2">
        <v>1586984.2927055194</v>
      </c>
      <c r="L5" s="2">
        <v>1490693.438681416</v>
      </c>
      <c r="M5" s="2">
        <v>513236.62898162572</v>
      </c>
      <c r="N5" s="2">
        <v>1106083.3849182478</v>
      </c>
      <c r="O5" s="2">
        <v>177528.82894376456</v>
      </c>
      <c r="P5" s="7">
        <v>613686.59233286453</v>
      </c>
    </row>
    <row r="6" spans="1:16" x14ac:dyDescent="0.35">
      <c r="A6" s="8" t="s">
        <v>19</v>
      </c>
      <c r="B6" s="2">
        <v>3109882.62</v>
      </c>
      <c r="C6" s="2">
        <v>-58504.310000000522</v>
      </c>
      <c r="D6" s="2">
        <v>127330.12000000011</v>
      </c>
      <c r="E6" s="2">
        <v>110586.45000000065</v>
      </c>
      <c r="F6" s="2">
        <v>-96848.260000001173</v>
      </c>
      <c r="G6" s="2">
        <v>44390.490000001155</v>
      </c>
      <c r="H6" s="2">
        <v>119871.47999999952</v>
      </c>
      <c r="I6" s="2">
        <v>-308452.95999999996</v>
      </c>
      <c r="J6" s="2">
        <v>178994.36000000034</v>
      </c>
      <c r="K6" s="2">
        <v>280157.59373000357</v>
      </c>
      <c r="L6" s="2">
        <v>3555793.6500746002</v>
      </c>
      <c r="M6" s="2">
        <v>122994.02467609197</v>
      </c>
      <c r="N6" s="2">
        <v>128748.06516961474</v>
      </c>
      <c r="O6" s="2">
        <v>131308.97647300642</v>
      </c>
      <c r="P6" s="7">
        <v>133703.06600246672</v>
      </c>
    </row>
    <row r="7" spans="1:16" x14ac:dyDescent="0.35">
      <c r="A7" s="8" t="s">
        <v>20</v>
      </c>
      <c r="B7" s="2">
        <v>4013750.6</v>
      </c>
      <c r="C7" s="2">
        <v>607536.87999999942</v>
      </c>
      <c r="D7" s="2">
        <v>342093.63000000082</v>
      </c>
      <c r="E7" s="2">
        <v>-85297.259999998845</v>
      </c>
      <c r="F7" s="2">
        <v>-712408.76000000257</v>
      </c>
      <c r="G7" s="2">
        <v>8726.5600000014529</v>
      </c>
      <c r="H7" s="2">
        <v>469170.37999999989</v>
      </c>
      <c r="I7" s="2">
        <v>437578.67999999877</v>
      </c>
      <c r="J7" s="2">
        <v>201199.11000000034</v>
      </c>
      <c r="K7" s="2">
        <v>773412.42600000091</v>
      </c>
      <c r="L7" s="2">
        <v>884375.32492000144</v>
      </c>
      <c r="M7" s="2">
        <v>856501.67141840048</v>
      </c>
      <c r="N7" s="2">
        <v>829268.0848467648</v>
      </c>
      <c r="O7" s="2">
        <v>181818.22654370777</v>
      </c>
      <c r="P7" s="7">
        <v>174444.23107457347</v>
      </c>
    </row>
    <row r="8" spans="1:16" x14ac:dyDescent="0.35">
      <c r="A8" s="8" t="s">
        <v>21</v>
      </c>
      <c r="B8" s="2">
        <v>5632510.1699999999</v>
      </c>
      <c r="C8" s="2">
        <v>564234.12999999989</v>
      </c>
      <c r="D8" s="2">
        <v>644812.98000000417</v>
      </c>
      <c r="E8" s="2">
        <v>-588099.79010000359</v>
      </c>
      <c r="F8" s="2">
        <v>15806.720100000501</v>
      </c>
      <c r="G8" s="2">
        <v>1145810.2699999996</v>
      </c>
      <c r="H8" s="2">
        <v>292394.47999999858</v>
      </c>
      <c r="I8" s="2">
        <v>-208574.53999999817</v>
      </c>
      <c r="J8" s="2">
        <v>347087.09999999776</v>
      </c>
      <c r="K8" s="2">
        <v>1159170.0382551635</v>
      </c>
      <c r="L8" s="2">
        <v>3497984.4405650981</v>
      </c>
      <c r="M8" s="2">
        <v>-988663.26282359101</v>
      </c>
      <c r="N8" s="2">
        <v>-788630.44188006595</v>
      </c>
      <c r="O8" s="2">
        <v>1713728.6930023339</v>
      </c>
      <c r="P8" s="7">
        <v>-1688467.6422576215</v>
      </c>
    </row>
    <row r="9" spans="1:16" x14ac:dyDescent="0.35">
      <c r="A9" s="8" t="s">
        <v>22</v>
      </c>
      <c r="B9" s="2">
        <v>3867757.2599999993</v>
      </c>
      <c r="C9" s="2">
        <v>211286.42000000039</v>
      </c>
      <c r="D9" s="2">
        <v>93142.030000000261</v>
      </c>
      <c r="E9" s="2">
        <v>303326.78000000026</v>
      </c>
      <c r="F9" s="2">
        <v>102177.19999999925</v>
      </c>
      <c r="G9" s="2">
        <v>471679.59999999963</v>
      </c>
      <c r="H9" s="2">
        <v>744925.51000000071</v>
      </c>
      <c r="I9" s="2">
        <v>185180.54000000004</v>
      </c>
      <c r="J9" s="2">
        <v>-11946.409999999218</v>
      </c>
      <c r="K9" s="2">
        <v>665286.32325999998</v>
      </c>
      <c r="L9" s="2">
        <v>317504.70506520197</v>
      </c>
      <c r="M9" s="2">
        <v>333095.67916650232</v>
      </c>
      <c r="N9" s="2">
        <v>349464.67274983507</v>
      </c>
      <c r="O9" s="2">
        <v>366647.58620482963</v>
      </c>
      <c r="P9" s="7">
        <v>384681.15792892873</v>
      </c>
    </row>
    <row r="10" spans="1:16" x14ac:dyDescent="0.35">
      <c r="A10" s="8" t="s">
        <v>23</v>
      </c>
      <c r="B10" s="2">
        <v>4259421</v>
      </c>
      <c r="C10" s="2">
        <v>-406698</v>
      </c>
      <c r="D10" s="2">
        <v>3137460</v>
      </c>
      <c r="E10" s="2">
        <v>20419632</v>
      </c>
      <c r="F10" s="2">
        <v>-7959774</v>
      </c>
      <c r="G10" s="2">
        <v>-7241803</v>
      </c>
      <c r="H10" s="2">
        <v>-6285820</v>
      </c>
      <c r="I10" s="2">
        <v>444843</v>
      </c>
      <c r="J10" s="2">
        <v>2101555</v>
      </c>
      <c r="K10" s="2">
        <v>-2132806</v>
      </c>
      <c r="L10" s="2">
        <v>1453513</v>
      </c>
      <c r="M10" s="2">
        <v>634153</v>
      </c>
      <c r="N10" s="2">
        <v>147725</v>
      </c>
      <c r="O10" s="2">
        <v>-209525</v>
      </c>
      <c r="P10" s="7">
        <v>-190992</v>
      </c>
    </row>
    <row r="11" spans="1:16" x14ac:dyDescent="0.35">
      <c r="A11" s="8" t="s">
        <v>24</v>
      </c>
      <c r="B11" s="2">
        <v>28852230</v>
      </c>
      <c r="C11" s="2">
        <v>685893</v>
      </c>
      <c r="D11" s="2">
        <v>3319707</v>
      </c>
      <c r="E11" s="2">
        <v>3002204</v>
      </c>
      <c r="F11" s="2">
        <v>1694292</v>
      </c>
      <c r="G11" s="2">
        <v>4737711</v>
      </c>
      <c r="H11" s="2">
        <v>-7060365</v>
      </c>
      <c r="I11" s="2">
        <v>121402</v>
      </c>
      <c r="J11" s="2">
        <v>902947</v>
      </c>
      <c r="K11" s="2">
        <v>1460498</v>
      </c>
      <c r="L11" s="2">
        <v>1090593</v>
      </c>
      <c r="M11" s="2">
        <v>-334420</v>
      </c>
      <c r="N11" s="2">
        <v>-222281</v>
      </c>
      <c r="O11" s="2">
        <v>576836</v>
      </c>
      <c r="P11" s="7">
        <v>247212</v>
      </c>
    </row>
    <row r="12" spans="1:16" x14ac:dyDescent="0.35">
      <c r="A12" s="5" t="s">
        <v>25</v>
      </c>
      <c r="B12" s="9">
        <v>99325467.580730796</v>
      </c>
      <c r="C12" s="9">
        <v>105137280.29946224</v>
      </c>
      <c r="D12" s="9">
        <v>120977503.52556317</v>
      </c>
      <c r="E12" s="9">
        <v>139813336.08239436</v>
      </c>
      <c r="F12" s="9">
        <v>135253422.54706091</v>
      </c>
      <c r="G12" s="9">
        <v>141358029.4553169</v>
      </c>
      <c r="H12" s="9">
        <v>132596304.32017022</v>
      </c>
      <c r="I12" s="9">
        <v>132632473.09679395</v>
      </c>
      <c r="J12" s="9">
        <v>144470746.65760323</v>
      </c>
      <c r="K12" s="9">
        <v>144472763.36827847</v>
      </c>
      <c r="L12" s="9">
        <v>171634495.93667686</v>
      </c>
      <c r="M12" s="9">
        <v>175788494.24097553</v>
      </c>
      <c r="N12" s="9">
        <v>178723646.42313877</v>
      </c>
      <c r="O12" s="9">
        <v>183448312.6175845</v>
      </c>
      <c r="P12" s="9">
        <v>185358461.28785655</v>
      </c>
    </row>
    <row r="14" spans="1:16" ht="18" customHeight="1" x14ac:dyDescent="0.35">
      <c r="A14" s="3" t="s">
        <v>34</v>
      </c>
      <c r="B14" s="13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28</v>
      </c>
      <c r="L14" s="1" t="s">
        <v>10</v>
      </c>
      <c r="M14" s="1" t="s">
        <v>11</v>
      </c>
      <c r="N14" s="1" t="s">
        <v>12</v>
      </c>
      <c r="O14" s="1" t="s">
        <v>13</v>
      </c>
      <c r="P14" s="1" t="s">
        <v>14</v>
      </c>
    </row>
    <row r="15" spans="1:16" x14ac:dyDescent="0.35">
      <c r="A15" s="15" t="s">
        <v>29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">
        <v>-7887056</v>
      </c>
      <c r="M15" s="10"/>
      <c r="N15" s="10"/>
      <c r="O15" s="10"/>
      <c r="P15" s="11"/>
    </row>
    <row r="16" spans="1:16" x14ac:dyDescent="0.35">
      <c r="A16" s="16" t="s">
        <v>26</v>
      </c>
      <c r="L16" s="2">
        <f>-(6732968-3106631)-120000</f>
        <v>-3746337</v>
      </c>
      <c r="P16" s="12"/>
    </row>
    <row r="17" spans="1:19" x14ac:dyDescent="0.35">
      <c r="A17" s="16" t="s">
        <v>30</v>
      </c>
      <c r="L17" s="2">
        <v>-1144793</v>
      </c>
      <c r="P17" s="12"/>
    </row>
    <row r="18" spans="1:19" x14ac:dyDescent="0.35">
      <c r="A18" s="17" t="s">
        <v>31</v>
      </c>
      <c r="L18" s="2">
        <f>-1804551-L19+120000</f>
        <v>-787277.89</v>
      </c>
      <c r="P18" s="12"/>
    </row>
    <row r="19" spans="1:19" x14ac:dyDescent="0.35">
      <c r="A19" s="17" t="s">
        <v>33</v>
      </c>
      <c r="L19" s="2">
        <v>-897273.11</v>
      </c>
      <c r="P19" s="12"/>
    </row>
    <row r="20" spans="1:19" x14ac:dyDescent="0.35">
      <c r="A20" s="5" t="s">
        <v>27</v>
      </c>
      <c r="B20" s="14">
        <f t="shared" ref="B20:K20" si="0">B12</f>
        <v>99325467.580730796</v>
      </c>
      <c r="C20" s="9">
        <f t="shared" si="0"/>
        <v>105137280.29946224</v>
      </c>
      <c r="D20" s="9">
        <f t="shared" si="0"/>
        <v>120977503.52556317</v>
      </c>
      <c r="E20" s="9">
        <f t="shared" si="0"/>
        <v>139813336.08239436</v>
      </c>
      <c r="F20" s="9">
        <f t="shared" si="0"/>
        <v>135253422.54706091</v>
      </c>
      <c r="G20" s="9">
        <f t="shared" si="0"/>
        <v>141358029.4553169</v>
      </c>
      <c r="H20" s="9">
        <f t="shared" si="0"/>
        <v>132596304.32017022</v>
      </c>
      <c r="I20" s="9">
        <f t="shared" si="0"/>
        <v>132632473.09679395</v>
      </c>
      <c r="J20" s="9">
        <f t="shared" si="0"/>
        <v>144470746.65760323</v>
      </c>
      <c r="K20" s="9">
        <f t="shared" si="0"/>
        <v>144472763.36827847</v>
      </c>
      <c r="L20" s="9">
        <f>L12+L15+L16+L17+L19+L18</f>
        <v>157171758.93667686</v>
      </c>
      <c r="M20" s="9">
        <f>L20+SUM(M3:M11)</f>
        <v>161325757.25582665</v>
      </c>
      <c r="N20" s="9">
        <f t="shared" ref="N20:P20" si="1">M20+SUM(N3:N11)</f>
        <v>164260909.58497617</v>
      </c>
      <c r="O20" s="9">
        <f t="shared" si="1"/>
        <v>168985576.07430878</v>
      </c>
      <c r="P20" s="9">
        <f t="shared" si="1"/>
        <v>170895725.15356129</v>
      </c>
    </row>
    <row r="21" spans="1:19" x14ac:dyDescent="0.35">
      <c r="L21" s="18"/>
    </row>
    <row r="22" spans="1:19" ht="29" x14ac:dyDescent="0.35">
      <c r="A22" s="27" t="s">
        <v>35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28</v>
      </c>
      <c r="L22" s="1" t="s">
        <v>10</v>
      </c>
      <c r="M22" s="1" t="s">
        <v>11</v>
      </c>
      <c r="N22" s="1" t="s">
        <v>12</v>
      </c>
      <c r="O22" s="1" t="s">
        <v>13</v>
      </c>
      <c r="P22" s="1" t="s">
        <v>14</v>
      </c>
      <c r="Q22" s="1" t="s">
        <v>36</v>
      </c>
      <c r="R22" s="1" t="s">
        <v>32</v>
      </c>
    </row>
    <row r="23" spans="1:19" x14ac:dyDescent="0.35">
      <c r="A23" s="3" t="s">
        <v>15</v>
      </c>
      <c r="B23" s="4">
        <v>0</v>
      </c>
      <c r="C23" s="4">
        <v>99325467.580730796</v>
      </c>
      <c r="D23" s="4">
        <v>105137280.29946224</v>
      </c>
      <c r="E23" s="4">
        <v>120977503.52556317</v>
      </c>
      <c r="F23" s="4">
        <v>139813336.08239436</v>
      </c>
      <c r="G23" s="4">
        <v>135253422.54706091</v>
      </c>
      <c r="H23" s="4">
        <v>141358029.4553169</v>
      </c>
      <c r="I23" s="4">
        <v>132596304.32017022</v>
      </c>
      <c r="J23" s="4">
        <v>132632473.09679395</v>
      </c>
      <c r="K23" s="4">
        <v>144470746.65760323</v>
      </c>
      <c r="L23" s="4">
        <v>144472763.36827847</v>
      </c>
      <c r="M23" s="4">
        <f>L33</f>
        <v>157171758.55629089</v>
      </c>
      <c r="N23" s="4">
        <f t="shared" ref="N23:P23" si="2">M33</f>
        <v>161325756.87544069</v>
      </c>
      <c r="O23" s="4">
        <f t="shared" si="2"/>
        <v>164260909.20459017</v>
      </c>
      <c r="P23" s="4">
        <f t="shared" si="2"/>
        <v>168985575.69392279</v>
      </c>
      <c r="Q23" s="19"/>
      <c r="R23" s="19"/>
    </row>
    <row r="24" spans="1:19" x14ac:dyDescent="0.35">
      <c r="A24" s="6" t="s">
        <v>16</v>
      </c>
      <c r="B24" s="2">
        <v>12541243.069999997</v>
      </c>
      <c r="C24" s="2">
        <v>-316988.74999999674</v>
      </c>
      <c r="D24" s="2">
        <v>2482717.7099999976</v>
      </c>
      <c r="E24" s="2">
        <v>-1918030.3077696478</v>
      </c>
      <c r="F24" s="2">
        <v>2105521.6282429127</v>
      </c>
      <c r="G24" s="2">
        <v>906830.08952673781</v>
      </c>
      <c r="H24" s="2">
        <v>1705878.3000000007</v>
      </c>
      <c r="I24" s="2">
        <v>757140.30999999866</v>
      </c>
      <c r="J24" s="2">
        <v>1612644.5500000012</v>
      </c>
      <c r="K24" s="2">
        <v>5894326.4972444056</v>
      </c>
      <c r="L24" s="2">
        <v>2673327.047070628</v>
      </c>
      <c r="M24" s="2">
        <v>2460666.460262591</v>
      </c>
      <c r="N24" s="2">
        <v>1648503.023527557</v>
      </c>
      <c r="O24" s="2">
        <v>1606009.3875510953</v>
      </c>
      <c r="P24" s="2">
        <v>2345551.9677451234</v>
      </c>
      <c r="Q24" s="21">
        <f>AVERAGE(D24:K24)</f>
        <v>1693378.597155551</v>
      </c>
      <c r="R24" s="22">
        <f>AVERAGE(L24:P24)</f>
        <v>2146811.5772313988</v>
      </c>
      <c r="S24" s="28"/>
    </row>
    <row r="25" spans="1:19" x14ac:dyDescent="0.35">
      <c r="A25" s="8" t="s">
        <v>17</v>
      </c>
      <c r="B25" s="2">
        <v>26786604.439999994</v>
      </c>
      <c r="C25" s="2">
        <v>2546570.6400000006</v>
      </c>
      <c r="D25" s="2">
        <v>5831410.2099999972</v>
      </c>
      <c r="E25" s="2">
        <v>-1764018.4199999906</v>
      </c>
      <c r="F25" s="2">
        <v>936843.21000001207</v>
      </c>
      <c r="G25" s="2">
        <v>5335510.7399999872</v>
      </c>
      <c r="H25" s="2">
        <v>-729937.48000001162</v>
      </c>
      <c r="I25" s="2">
        <v>-769916.43999999017</v>
      </c>
      <c r="J25" s="2">
        <v>5941643.1099999622</v>
      </c>
      <c r="K25" s="2">
        <v>-9685013.3182264864</v>
      </c>
      <c r="L25" s="2">
        <f>L4+L15</f>
        <v>4310891.5816354752</v>
      </c>
      <c r="M25" s="2">
        <v>556434.11746817082</v>
      </c>
      <c r="N25" s="2">
        <v>-263728.46018245071</v>
      </c>
      <c r="O25" s="2">
        <v>180313.79061388969</v>
      </c>
      <c r="P25" s="2">
        <v>-109670.29357382655</v>
      </c>
      <c r="Q25" s="23">
        <f t="shared" ref="Q25:Q32" si="3">AVERAGE(D25:K25)</f>
        <v>637065.20147168497</v>
      </c>
      <c r="R25" s="24">
        <f t="shared" ref="R25:R32" si="4">AVERAGE(L25:P25)</f>
        <v>934848.14719225164</v>
      </c>
      <c r="S25" s="28"/>
    </row>
    <row r="26" spans="1:19" x14ac:dyDescent="0.35">
      <c r="A26" s="8" t="s">
        <v>18</v>
      </c>
      <c r="B26" s="2">
        <v>10262068.269999998</v>
      </c>
      <c r="C26" s="2">
        <v>1978482.5899999989</v>
      </c>
      <c r="D26" s="2">
        <v>-138449.83999999816</v>
      </c>
      <c r="E26" s="2">
        <v>-644470.72317266813</v>
      </c>
      <c r="F26" s="2">
        <v>-645523.41402466549</v>
      </c>
      <c r="G26" s="2">
        <v>695751.01719733421</v>
      </c>
      <c r="H26" s="2">
        <v>1982157.6800000011</v>
      </c>
      <c r="I26" s="2">
        <v>-623032.25000000035</v>
      </c>
      <c r="J26" s="2">
        <v>564149.14999999932</v>
      </c>
      <c r="K26" s="2">
        <v>1586984.2927055194</v>
      </c>
      <c r="L26" s="2">
        <v>1490693.438681416</v>
      </c>
      <c r="M26" s="2">
        <v>513236.62898162572</v>
      </c>
      <c r="N26" s="2">
        <v>1106083.3849182478</v>
      </c>
      <c r="O26" s="2">
        <v>177528.82894376456</v>
      </c>
      <c r="P26" s="2">
        <v>613686.59233286453</v>
      </c>
      <c r="Q26" s="23">
        <f t="shared" si="3"/>
        <v>347195.73908819025</v>
      </c>
      <c r="R26" s="24">
        <f t="shared" si="4"/>
        <v>780245.77477158373</v>
      </c>
      <c r="S26" s="28"/>
    </row>
    <row r="27" spans="1:19" x14ac:dyDescent="0.35">
      <c r="A27" s="8" t="s">
        <v>19</v>
      </c>
      <c r="B27" s="2">
        <v>3109882.62</v>
      </c>
      <c r="C27" s="2">
        <v>-58504.310000000522</v>
      </c>
      <c r="D27" s="2">
        <v>127330.12000000011</v>
      </c>
      <c r="E27" s="2">
        <v>110586.45000000065</v>
      </c>
      <c r="F27" s="2">
        <v>-96848.260000001173</v>
      </c>
      <c r="G27" s="2">
        <v>44390.490000001155</v>
      </c>
      <c r="H27" s="2">
        <v>119871.47999999952</v>
      </c>
      <c r="I27" s="2">
        <v>-308452.95999999996</v>
      </c>
      <c r="J27" s="2">
        <v>178994.36000000034</v>
      </c>
      <c r="K27" s="2">
        <v>280157.59373000357</v>
      </c>
      <c r="L27" s="2">
        <f>L6+L16</f>
        <v>-190543.34992539976</v>
      </c>
      <c r="M27" s="2">
        <v>122994.02467609197</v>
      </c>
      <c r="N27" s="2">
        <v>128748.06516961474</v>
      </c>
      <c r="O27" s="2">
        <v>131308.97647300642</v>
      </c>
      <c r="P27" s="2">
        <v>133703.06600246672</v>
      </c>
      <c r="Q27" s="23">
        <f t="shared" si="3"/>
        <v>57003.659216250526</v>
      </c>
      <c r="R27" s="24">
        <f t="shared" si="4"/>
        <v>65242.156479156016</v>
      </c>
      <c r="S27" s="28"/>
    </row>
    <row r="28" spans="1:19" x14ac:dyDescent="0.35">
      <c r="A28" s="8" t="s">
        <v>20</v>
      </c>
      <c r="B28" s="2">
        <v>4013750.6</v>
      </c>
      <c r="C28" s="2">
        <v>607536.87999999942</v>
      </c>
      <c r="D28" s="2">
        <v>342093.63000000082</v>
      </c>
      <c r="E28" s="2">
        <v>-85297.259999998845</v>
      </c>
      <c r="F28" s="2">
        <v>-712408.76000000257</v>
      </c>
      <c r="G28" s="2">
        <v>8726.5600000014529</v>
      </c>
      <c r="H28" s="2">
        <v>469170.37999999989</v>
      </c>
      <c r="I28" s="2">
        <v>437578.67999999877</v>
      </c>
      <c r="J28" s="2">
        <v>201199.11000000034</v>
      </c>
      <c r="K28" s="2">
        <v>773412.42600000091</v>
      </c>
      <c r="L28" s="2">
        <v>884375.32492000144</v>
      </c>
      <c r="M28" s="2">
        <v>856501.67141840048</v>
      </c>
      <c r="N28" s="2">
        <v>829268.0848467648</v>
      </c>
      <c r="O28" s="2">
        <v>181818.22654370777</v>
      </c>
      <c r="P28" s="2">
        <v>174444.23107457347</v>
      </c>
      <c r="Q28" s="23">
        <f t="shared" si="3"/>
        <v>179309.34575000009</v>
      </c>
      <c r="R28" s="24">
        <f t="shared" si="4"/>
        <v>585281.50776068959</v>
      </c>
      <c r="S28" s="28"/>
    </row>
    <row r="29" spans="1:19" x14ac:dyDescent="0.35">
      <c r="A29" s="8" t="s">
        <v>21</v>
      </c>
      <c r="B29" s="2">
        <v>5632510.1699999999</v>
      </c>
      <c r="C29" s="2">
        <v>564234.12999999989</v>
      </c>
      <c r="D29" s="2">
        <v>644812.98000000417</v>
      </c>
      <c r="E29" s="2">
        <v>-588099.79010000359</v>
      </c>
      <c r="F29" s="2">
        <v>15806.720100000501</v>
      </c>
      <c r="G29" s="2">
        <v>1145810.2699999996</v>
      </c>
      <c r="H29" s="2">
        <v>292394.47999999858</v>
      </c>
      <c r="I29" s="2">
        <v>-208574.53999999817</v>
      </c>
      <c r="J29" s="2">
        <v>347087.09999999776</v>
      </c>
      <c r="K29" s="2">
        <v>1159170.0382551635</v>
      </c>
      <c r="L29" s="2">
        <f>L8+L19</f>
        <v>2600711.3305650982</v>
      </c>
      <c r="M29" s="2">
        <v>-988663.26282359101</v>
      </c>
      <c r="N29" s="2">
        <v>-788630.44188006595</v>
      </c>
      <c r="O29" s="2">
        <v>1713728.6930023339</v>
      </c>
      <c r="P29" s="2">
        <v>-1688467.6422576215</v>
      </c>
      <c r="Q29" s="23">
        <f t="shared" si="3"/>
        <v>351050.90728189528</v>
      </c>
      <c r="R29" s="24">
        <f t="shared" si="4"/>
        <v>169735.73532123072</v>
      </c>
      <c r="S29" s="28"/>
    </row>
    <row r="30" spans="1:19" x14ac:dyDescent="0.35">
      <c r="A30" s="8" t="s">
        <v>22</v>
      </c>
      <c r="B30" s="2">
        <v>3867757.2599999993</v>
      </c>
      <c r="C30" s="2">
        <v>211286.42000000039</v>
      </c>
      <c r="D30" s="2">
        <v>93142.030000000261</v>
      </c>
      <c r="E30" s="2">
        <v>303326.78000000026</v>
      </c>
      <c r="F30" s="2">
        <v>102177.19999999925</v>
      </c>
      <c r="G30" s="2">
        <v>471679.59999999963</v>
      </c>
      <c r="H30" s="2">
        <v>744925.51000000071</v>
      </c>
      <c r="I30" s="2">
        <v>185180.54000000004</v>
      </c>
      <c r="J30" s="2">
        <v>-11946.409999999218</v>
      </c>
      <c r="K30" s="2">
        <v>665286.32325999998</v>
      </c>
      <c r="L30" s="2">
        <v>317504.70506520197</v>
      </c>
      <c r="M30" s="2">
        <v>333095.67916650232</v>
      </c>
      <c r="N30" s="2">
        <v>349464.67274983507</v>
      </c>
      <c r="O30" s="2">
        <v>366647.58620482963</v>
      </c>
      <c r="P30" s="2">
        <v>384681.15792892873</v>
      </c>
      <c r="Q30" s="23">
        <f t="shared" si="3"/>
        <v>319221.44665750011</v>
      </c>
      <c r="R30" s="24">
        <f t="shared" si="4"/>
        <v>350278.76022305957</v>
      </c>
      <c r="S30" s="28"/>
    </row>
    <row r="31" spans="1:19" x14ac:dyDescent="0.35">
      <c r="A31" s="8" t="s">
        <v>23</v>
      </c>
      <c r="B31" s="2">
        <v>4259421</v>
      </c>
      <c r="C31" s="2">
        <v>-406698</v>
      </c>
      <c r="D31" s="2">
        <v>3137460</v>
      </c>
      <c r="E31" s="2">
        <v>20419632</v>
      </c>
      <c r="F31" s="2">
        <v>-7959774</v>
      </c>
      <c r="G31" s="2">
        <v>-7241803</v>
      </c>
      <c r="H31" s="2">
        <v>-6285820</v>
      </c>
      <c r="I31" s="2">
        <v>444843</v>
      </c>
      <c r="J31" s="2">
        <v>2101555</v>
      </c>
      <c r="K31" s="2">
        <v>-2132806</v>
      </c>
      <c r="L31" s="2">
        <v>1453513</v>
      </c>
      <c r="M31" s="2">
        <v>634153</v>
      </c>
      <c r="N31" s="2">
        <v>147725</v>
      </c>
      <c r="O31" s="2">
        <v>-209525</v>
      </c>
      <c r="P31" s="2">
        <v>-190992</v>
      </c>
      <c r="Q31" s="23">
        <f t="shared" si="3"/>
        <v>310410.875</v>
      </c>
      <c r="R31" s="24">
        <f t="shared" si="4"/>
        <v>366974.8</v>
      </c>
      <c r="S31" s="28"/>
    </row>
    <row r="32" spans="1:19" x14ac:dyDescent="0.35">
      <c r="A32" s="8" t="s">
        <v>24</v>
      </c>
      <c r="B32" s="2">
        <v>28852230</v>
      </c>
      <c r="C32" s="2">
        <v>685893</v>
      </c>
      <c r="D32" s="2">
        <v>3319707</v>
      </c>
      <c r="E32" s="2">
        <v>3002204</v>
      </c>
      <c r="F32" s="2">
        <v>1694292</v>
      </c>
      <c r="G32" s="2">
        <v>4737711</v>
      </c>
      <c r="H32" s="2">
        <v>-7060365</v>
      </c>
      <c r="I32" s="2">
        <v>121402</v>
      </c>
      <c r="J32" s="2">
        <v>902947</v>
      </c>
      <c r="K32" s="2">
        <v>1460498</v>
      </c>
      <c r="L32" s="2">
        <f>L11+L17+L18</f>
        <v>-841477.89</v>
      </c>
      <c r="M32" s="2">
        <v>-334420</v>
      </c>
      <c r="N32" s="2">
        <v>-222281</v>
      </c>
      <c r="O32" s="2">
        <v>576836</v>
      </c>
      <c r="P32" s="2">
        <v>247212</v>
      </c>
      <c r="Q32" s="25">
        <f t="shared" si="3"/>
        <v>1022299.5</v>
      </c>
      <c r="R32" s="26">
        <f t="shared" si="4"/>
        <v>-114826.17800000003</v>
      </c>
      <c r="S32" s="28"/>
    </row>
    <row r="33" spans="1:18" x14ac:dyDescent="0.35">
      <c r="A33" s="5" t="s">
        <v>27</v>
      </c>
      <c r="B33" s="9">
        <v>99325467.580730796</v>
      </c>
      <c r="C33" s="9">
        <v>105137280.29946224</v>
      </c>
      <c r="D33" s="9">
        <v>120977503.52556317</v>
      </c>
      <c r="E33" s="9">
        <v>139813336.08239436</v>
      </c>
      <c r="F33" s="9">
        <v>135253422.54706091</v>
      </c>
      <c r="G33" s="9">
        <v>141358029.4553169</v>
      </c>
      <c r="H33" s="9">
        <v>132596304.32017022</v>
      </c>
      <c r="I33" s="9">
        <v>132632473.09679395</v>
      </c>
      <c r="J33" s="9">
        <v>144470746.65760323</v>
      </c>
      <c r="K33" s="9">
        <v>144472763.36827847</v>
      </c>
      <c r="L33" s="9">
        <f>SUM(L23:L32)</f>
        <v>157171758.55629089</v>
      </c>
      <c r="M33" s="9">
        <f t="shared" ref="M33:P33" si="5">SUM(M23:M32)</f>
        <v>161325756.87544069</v>
      </c>
      <c r="N33" s="9">
        <f t="shared" si="5"/>
        <v>164260909.20459017</v>
      </c>
      <c r="O33" s="9">
        <f t="shared" si="5"/>
        <v>168985575.69392279</v>
      </c>
      <c r="P33" s="9">
        <f t="shared" si="5"/>
        <v>170895724.7731753</v>
      </c>
      <c r="Q33" s="20"/>
      <c r="R33" s="20"/>
    </row>
    <row r="34" spans="1:18" x14ac:dyDescent="0.35">
      <c r="A34" s="29" t="s">
        <v>37</v>
      </c>
    </row>
  </sheetData>
  <pageMargins left="0.7" right="0.7" top="0.75" bottom="0.75" header="0.3" footer="0.3"/>
  <ignoredErrors>
    <ignoredError sqref="M20:P20 Q24:R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02D4A-E17E-42CF-AAC5-C12321628A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413F8-418C-4146-9665-D9EE54829418}">
  <ds:schemaRefs>
    <ds:schemaRef ds:uri="41e39310-30fa-442b-828a-d033d9a68cd1"/>
    <ds:schemaRef ds:uri="8a46b197-c0a1-4f21-9a6b-51f5ee863a99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sharepoint/v3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936DBCAE-7BEB-4177-8C48-2E617F4A9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4-AMPCO-81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Amrit Dhaliwal</dc:creator>
  <cp:keywords/>
  <dc:description/>
  <cp:lastModifiedBy>Susi Ahlborn</cp:lastModifiedBy>
  <cp:revision/>
  <dcterms:created xsi:type="dcterms:W3CDTF">2026-01-30T01:33:17Z</dcterms:created>
  <dcterms:modified xsi:type="dcterms:W3CDTF">2026-02-21T10:20:35Z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