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ectra.sharepoint.com/sites/OnePlan/CSAR Business Unit Collaboration/Alectra Interrogatories 2027 Rate application/"/>
    </mc:Choice>
  </mc:AlternateContent>
  <xr:revisionPtr revIDLastSave="0" documentId="13_ncr:1_{FF14C8CB-8F47-4F36-AF87-059FC17A4F32}" xr6:coauthVersionLast="47" xr6:coauthVersionMax="47" xr10:uidLastSave="{00000000-0000-0000-0000-000000000000}"/>
  <bookViews>
    <workbookView xWindow="-28910" yWindow="1780" windowWidth="29020" windowHeight="15820" xr2:uid="{262A235E-6C60-4FF6-940E-07E10D1A5D9B}"/>
  </bookViews>
  <sheets>
    <sheet name="ERZ - 2016" sheetId="5" r:id="rId1"/>
    <sheet name="ERZ - 2015" sheetId="4" r:id="rId2"/>
    <sheet name="ERZ - 2014" sheetId="2" r:id="rId3"/>
    <sheet name="ERZ - 2013" sheetId="1" r:id="rId4"/>
    <sheet name="BR - 2016" sheetId="6" r:id="rId5"/>
    <sheet name="BR - 2015" sheetId="7" r:id="rId6"/>
    <sheet name="HZ - 2016" sheetId="9" r:id="rId7"/>
    <sheet name="HZ - 2015" sheetId="8" r:id="rId8"/>
  </sheets>
  <definedNames>
    <definedName name="\0">#REF!</definedName>
    <definedName name="\A">#REF!</definedName>
    <definedName name="\B">#REF!</definedName>
    <definedName name="\M">#REF!</definedName>
    <definedName name="\P">#REF!</definedName>
    <definedName name="\S">#REF!</definedName>
    <definedName name="\Z">#REF!</definedName>
    <definedName name="___________N4">#REF!</definedName>
    <definedName name="___________N6">#REF!</definedName>
    <definedName name="_______ACT995">#REF!</definedName>
    <definedName name="_______N4">#REF!</definedName>
    <definedName name="_______N6">#REF!</definedName>
    <definedName name="_______SUM1">#N/A</definedName>
    <definedName name="_______SUM2">#REF!</definedName>
    <definedName name="_______SUM3">#REF!</definedName>
    <definedName name="______ACT995">#REF!</definedName>
    <definedName name="______SUM1">#N/A</definedName>
    <definedName name="______SUM2">#REF!</definedName>
    <definedName name="______SUM3">#REF!</definedName>
    <definedName name="______yo11121">#REF!</definedName>
    <definedName name="_____ACT995">#REF!</definedName>
    <definedName name="_____N4">#REF!</definedName>
    <definedName name="_____N6">#REF!</definedName>
    <definedName name="_____SUM1">#N/A</definedName>
    <definedName name="_____SUM2">#REF!</definedName>
    <definedName name="_____SUM3">#REF!</definedName>
    <definedName name="_____yo11121">#REF!</definedName>
    <definedName name="____ACT995">#REF!</definedName>
    <definedName name="____N4">#REF!</definedName>
    <definedName name="____N6">#REF!</definedName>
    <definedName name="____SUM1">#N/A</definedName>
    <definedName name="____SUM2">#REF!</definedName>
    <definedName name="____SUM3">#REF!</definedName>
    <definedName name="____yo11121">#REF!</definedName>
    <definedName name="___ACT995">#REF!</definedName>
    <definedName name="___fin1" localSheetId="6" hidden="1">{#N/A,#N/A,TRUE,"UKUPNO";#N/A,#N/A,TRUE,"PLASMAN";#N/A,#N/A,TRUE,"REKAP"}</definedName>
    <definedName name="___fin1" hidden="1">{#N/A,#N/A,TRUE,"UKUPNO";#N/A,#N/A,TRUE,"PLASMAN";#N/A,#N/A,TRUE,"REKAP"}</definedName>
    <definedName name="___HKJ1" localSheetId="6" hidden="1">{#N/A,#N/A,TRUE,"UKUPNO";#N/A,#N/A,TRUE,"PLASMAN";#N/A,#N/A,TRUE,"REKAP"}</definedName>
    <definedName name="___HKJ1" hidden="1">{#N/A,#N/A,TRUE,"UKUPNO";#N/A,#N/A,TRUE,"PLASMAN";#N/A,#N/A,TRUE,"REKAP"}</definedName>
    <definedName name="___HR1" localSheetId="6" hidden="1">{#N/A,#N/A,TRUE,"UKUPNO";#N/A,#N/A,TRUE,"PLASMAN";#N/A,#N/A,TRUE,"REKAP"}</definedName>
    <definedName name="___HR1" hidden="1">{#N/A,#N/A,TRUE,"UKUPNO";#N/A,#N/A,TRUE,"PLASMAN";#N/A,#N/A,TRUE,"REKAP"}</definedName>
    <definedName name="___K1" localSheetId="6" hidden="1">{#N/A,#N/A,TRUE,"UKUPNO";#N/A,#N/A,TRUE,"PLASMAN";#N/A,#N/A,TRUE,"REKAP"}</definedName>
    <definedName name="___K1" hidden="1">{#N/A,#N/A,TRUE,"UKUPNO";#N/A,#N/A,TRUE,"PLASMAN";#N/A,#N/A,TRUE,"REKAP"}</definedName>
    <definedName name="___KO1" localSheetId="6" hidden="1">{#N/A,#N/A,TRUE,"UKUPNO";#N/A,#N/A,TRUE,"PLASMAN";#N/A,#N/A,TRUE,"REKAP"}</definedName>
    <definedName name="___KO1" hidden="1">{#N/A,#N/A,TRUE,"UKUPNO";#N/A,#N/A,TRUE,"PLASMAN";#N/A,#N/A,TRUE,"REKAP"}</definedName>
    <definedName name="___N4">#REF!</definedName>
    <definedName name="___N6">#REF!</definedName>
    <definedName name="___SE1" localSheetId="6" hidden="1">{#N/A,#N/A,FALSE,"Aging Summary";#N/A,#N/A,FALSE,"Ratio Analysis";#N/A,#N/A,FALSE,"Test 120 Day Accts";#N/A,#N/A,FALSE,"Tickmarks"}</definedName>
    <definedName name="___SE1" hidden="1">{#N/A,#N/A,FALSE,"Aging Summary";#N/A,#N/A,FALSE,"Ratio Analysis";#N/A,#N/A,FALSE,"Test 120 Day Accts";#N/A,#N/A,FALSE,"Tickmarks"}</definedName>
    <definedName name="___SUM1">#N/A</definedName>
    <definedName name="___SUM2">#REF!</definedName>
    <definedName name="___SUM3">#REF!</definedName>
    <definedName name="___w1" localSheetId="6" hidden="1">{#N/A,#N/A,TRUE,"UKUPNO";#N/A,#N/A,TRUE,"PLASMAN";#N/A,#N/A,TRUE,"REKAP"}</definedName>
    <definedName name="___w1" hidden="1">{#N/A,#N/A,TRUE,"UKUPNO";#N/A,#N/A,TRUE,"PLASMAN";#N/A,#N/A,TRUE,"REKAP"}</definedName>
    <definedName name="___yo11121">#REF!</definedName>
    <definedName name="___z1" localSheetId="6" hidden="1">{#N/A,#N/A,TRUE,"UKUPNO";#N/A,#N/A,TRUE,"PLASMAN";#N/A,#N/A,TRUE,"REKAP"}</definedName>
    <definedName name="___z1" hidden="1">{#N/A,#N/A,TRUE,"UKUPNO";#N/A,#N/A,TRUE,"PLASMAN";#N/A,#N/A,TRUE,"REKAP"}</definedName>
    <definedName name="__123Graph_A" hidden="1">#REF!</definedName>
    <definedName name="__123Graph_ATRAIN" hidden="1">#REF!</definedName>
    <definedName name="__123Graph_B" hidden="1">#REF!</definedName>
    <definedName name="__123Graph_BTRAIN" hidden="1">#REF!</definedName>
    <definedName name="__123Graph_CTRAIN" hidden="1">#REF!</definedName>
    <definedName name="__123Graph_D" hidden="1">#REF!</definedName>
    <definedName name="__123Graph_DTRAIN" hidden="1">#REF!</definedName>
    <definedName name="__123Graph_E" hidden="1">#REF!</definedName>
    <definedName name="__123Graph_ETRAIN" hidden="1">#REF!</definedName>
    <definedName name="__123Graph_X" hidden="1">#REF!</definedName>
    <definedName name="__123Graph_XTRAIN" hidden="1">#REF!</definedName>
    <definedName name="__a1" localSheetId="6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ACT995">#REF!</definedName>
    <definedName name="__d2">#REF!</definedName>
    <definedName name="__FDS_HYPERLINK_TOGGLE_STATE__" hidden="1">"ON"</definedName>
    <definedName name="__FDS_UNIQUE_RANGE_ID_GENERATOR_COUNTER" hidden="1">1</definedName>
    <definedName name="__fin1" localSheetId="6" hidden="1">{#N/A,#N/A,TRUE,"UKUPNO";#N/A,#N/A,TRUE,"PLASMAN";#N/A,#N/A,TRUE,"REKAP"}</definedName>
    <definedName name="__fin1" hidden="1">{#N/A,#N/A,TRUE,"UKUPNO";#N/A,#N/A,TRUE,"PLASMAN";#N/A,#N/A,TRUE,"REKAP"}</definedName>
    <definedName name="__HKJ1" localSheetId="6" hidden="1">{#N/A,#N/A,TRUE,"UKUPNO";#N/A,#N/A,TRUE,"PLASMAN";#N/A,#N/A,TRUE,"REKAP"}</definedName>
    <definedName name="__HKJ1" hidden="1">{#N/A,#N/A,TRUE,"UKUPNO";#N/A,#N/A,TRUE,"PLASMAN";#N/A,#N/A,TRUE,"REKAP"}</definedName>
    <definedName name="__HR1" localSheetId="6" hidden="1">{#N/A,#N/A,TRUE,"UKUPNO";#N/A,#N/A,TRUE,"PLASMAN";#N/A,#N/A,TRUE,"REKAP"}</definedName>
    <definedName name="__HR1" hidden="1">{#N/A,#N/A,TRUE,"UKUPNO";#N/A,#N/A,TRUE,"PLASMAN";#N/A,#N/A,TRUE,"REKAP"}</definedName>
    <definedName name="__K1" localSheetId="6" hidden="1">{#N/A,#N/A,TRUE,"UKUPNO";#N/A,#N/A,TRUE,"PLASMAN";#N/A,#N/A,TRUE,"REKAP"}</definedName>
    <definedName name="__K1" hidden="1">{#N/A,#N/A,TRUE,"UKUPNO";#N/A,#N/A,TRUE,"PLASMAN";#N/A,#N/A,TRUE,"REKAP"}</definedName>
    <definedName name="__Key1" hidden="1">#REF!</definedName>
    <definedName name="__KO1" localSheetId="6" hidden="1">{#N/A,#N/A,TRUE,"UKUPNO";#N/A,#N/A,TRUE,"PLASMAN";#N/A,#N/A,TRUE,"REKAP"}</definedName>
    <definedName name="__KO1" hidden="1">{#N/A,#N/A,TRUE,"UKUPNO";#N/A,#N/A,TRUE,"PLASMAN";#N/A,#N/A,TRUE,"REKAP"}</definedName>
    <definedName name="__N4">#REF!</definedName>
    <definedName name="__N6">#REF!</definedName>
    <definedName name="__No1000">#REF!</definedName>
    <definedName name="__r" localSheetId="6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SE1" localSheetId="6" hidden="1">{#N/A,#N/A,FALSE,"Aging Summary";#N/A,#N/A,FALSE,"Ratio Analysis";#N/A,#N/A,FALSE,"Test 120 Day Accts";#N/A,#N/A,FALSE,"Tickmarks"}</definedName>
    <definedName name="__SE1" hidden="1">{#N/A,#N/A,FALSE,"Aging Summary";#N/A,#N/A,FALSE,"Ratio Analysis";#N/A,#N/A,FALSE,"Test 120 Day Accts";#N/A,#N/A,FALSE,"Tickmarks"}</definedName>
    <definedName name="__SUM1">#N/A</definedName>
    <definedName name="__SUM2">#REF!</definedName>
    <definedName name="__SUM3">#REF!</definedName>
    <definedName name="__w1" localSheetId="6" hidden="1">{#N/A,#N/A,TRUE,"UKUPNO";#N/A,#N/A,TRUE,"PLASMAN";#N/A,#N/A,TRUE,"REKAP"}</definedName>
    <definedName name="__w1" hidden="1">{#N/A,#N/A,TRUE,"UKUPNO";#N/A,#N/A,TRUE,"PLASMAN";#N/A,#N/A,TRUE,"REKAP"}</definedName>
    <definedName name="__yo11121">#REF!</definedName>
    <definedName name="__z1" localSheetId="6" hidden="1">{#N/A,#N/A,TRUE,"UKUPNO";#N/A,#N/A,TRUE,"PLASMAN";#N/A,#N/A,TRUE,"REKAP"}</definedName>
    <definedName name="__z1" hidden="1">{#N/A,#N/A,TRUE,"UKUPNO";#N/A,#N/A,TRUE,"PLASMAN";#N/A,#N/A,TRUE,"REKAP"}</definedName>
    <definedName name="_0001">#REF!</definedName>
    <definedName name="_0002">#REF!</definedName>
    <definedName name="_0010">#REF!</definedName>
    <definedName name="_0010AP">#REF!</definedName>
    <definedName name="_0015">#REF!</definedName>
    <definedName name="_0015AP">#REF!</definedName>
    <definedName name="_0020">#REF!</definedName>
    <definedName name="_0020AP">#REF!</definedName>
    <definedName name="_0050">#REF!</definedName>
    <definedName name="_0050AP">#REF!</definedName>
    <definedName name="_007">#REF!</definedName>
    <definedName name="_0070">#REF!</definedName>
    <definedName name="_0070AP">#REF!</definedName>
    <definedName name="_0071">#REF!</definedName>
    <definedName name="_0071AP">#REF!</definedName>
    <definedName name="_0072">#REF!</definedName>
    <definedName name="_0073">#REF!</definedName>
    <definedName name="_0073AP">#REF!</definedName>
    <definedName name="_0075">#REF!</definedName>
    <definedName name="_0075AP">#REF!</definedName>
    <definedName name="_0076">#REF!</definedName>
    <definedName name="_0077">#REF!</definedName>
    <definedName name="_0077AP">#REF!</definedName>
    <definedName name="_0078">#REF!</definedName>
    <definedName name="_0078AP">#REF!</definedName>
    <definedName name="_0078AP2">#REF!</definedName>
    <definedName name="_0078AP3">#REF!</definedName>
    <definedName name="_0079">#REF!</definedName>
    <definedName name="_0079AP">#REF!</definedName>
    <definedName name="_0080">#REF!</definedName>
    <definedName name="_0080AP">#REF!</definedName>
    <definedName name="_0081">#REF!</definedName>
    <definedName name="_0081AP">#REF!</definedName>
    <definedName name="_0082">#REF!</definedName>
    <definedName name="_0090">#REF!</definedName>
    <definedName name="_0090AP">#REF!</definedName>
    <definedName name="_0110">#REF!</definedName>
    <definedName name="_0110AP">#REF!</definedName>
    <definedName name="_0115">#REF!</definedName>
    <definedName name="_0115AP">#REF!</definedName>
    <definedName name="_0120">#REF!</definedName>
    <definedName name="_0120AP">#REF!</definedName>
    <definedName name="_0130">#REF!</definedName>
    <definedName name="_0130AP">#REF!</definedName>
    <definedName name="_0140">#REF!</definedName>
    <definedName name="_0140AP">#REF!</definedName>
    <definedName name="_0141">#REF!</definedName>
    <definedName name="_0141AP">#REF!</definedName>
    <definedName name="_0150">#REF!</definedName>
    <definedName name="_0150AP">#REF!</definedName>
    <definedName name="_0153">#REF!</definedName>
    <definedName name="_0153AP">#REF!</definedName>
    <definedName name="_1__FDSAUDITLINK__" localSheetId="6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_0_Table2_" hidden="1">#REF!</definedName>
    <definedName name="_1_1100">#REF!</definedName>
    <definedName name="_10__123Graph_ACHART_29" hidden="1">#REF!</definedName>
    <definedName name="_10__123Graph_AGROWTH_REVS_A" hidden="1">#REF!</definedName>
    <definedName name="_10__FDSAUDITLINK__" localSheetId="6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_204">#REF!</definedName>
    <definedName name="_100__FDSAUDITLINK__" localSheetId="6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GJ">#REF!</definedName>
    <definedName name="_11__123Graph_AChart_2A" hidden="1">#REF!</definedName>
    <definedName name="_11__123Graph_AGROWTH_REVS_B" hidden="1">#REF!</definedName>
    <definedName name="_11__FDSAUDITLINK__" localSheetId="6" hidden="1">{"fdsup://IBCentral/FAT Viewer?action=UPDATE&amp;creator=factset&amp;DOC_NAME=fat:reuters_qtrly_source_window.fat&amp;display_string=Audit&amp;DYN_ARGS=TRUE&amp;VAR:ID1=19121610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1__FDSAUDITLINK__" hidden="1">{"fdsup://IBCentral/FAT Viewer?action=UPDATE&amp;creator=factset&amp;DOC_NAME=fat:reuters_qtrly_source_window.fat&amp;display_string=Audit&amp;DYN_ARGS=TRUE&amp;VAR:ID1=19121610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1_205">#REF!</definedName>
    <definedName name="_1100">#REF!</definedName>
    <definedName name="_1101">#REF!</definedName>
    <definedName name="_110GJ">#REF!</definedName>
    <definedName name="_1120">#REF!</definedName>
    <definedName name="_1140">#REF!</definedName>
    <definedName name="_1150">#REF!</definedName>
    <definedName name="_1153">#REF!</definedName>
    <definedName name="_115GJ">#REF!</definedName>
    <definedName name="_12__123Graph_ACHART_30" hidden="1">#REF!</definedName>
    <definedName name="_12__123Graph_BCHART_111" hidden="1">#REF!</definedName>
    <definedName name="_12__FDSAUDITLINK__" localSheetId="6" hidden="1">{"fdsup://IBCentral/FAT Viewer?action=UPDATE&amp;creator=factset&amp;DOC_NAME=fat:reuters_qtrly_source_window.fat&amp;display_string=Audit&amp;DYN_ARGS=TRUE&amp;VAR:ID1=19121610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2__FDSAUDITLINK__" hidden="1">{"fdsup://IBCentral/FAT Viewer?action=UPDATE&amp;creator=factset&amp;DOC_NAME=fat:reuters_qtrly_source_window.fat&amp;display_string=Audit&amp;DYN_ARGS=TRUE&amp;VAR:ID1=19121610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2_206">#REF!</definedName>
    <definedName name="_120GJ">#REF!</definedName>
    <definedName name="_13__123Graph_BCHART_112" hidden="1">#REF!</definedName>
    <definedName name="_13__FDSAUDITLINK__" localSheetId="6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3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3_207">#REF!</definedName>
    <definedName name="_130GJ">#REF!</definedName>
    <definedName name="_14__123Graph_BCHART_26" hidden="1">#REF!</definedName>
    <definedName name="_14__FDSAUDITLINK__" localSheetId="6" hidden="1">{"fdsup://IBCentral/FAT Viewer?action=UPDATE&amp;creator=factset&amp;DOC_NAME=fat:reuters_qtrly_source_window.fat&amp;display_string=Audit&amp;DYN_ARGS=TRUE&amp;VAR:ID1=00176510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4__FDSAUDITLINK__" hidden="1">{"fdsup://IBCentral/FAT Viewer?action=UPDATE&amp;creator=factset&amp;DOC_NAME=fat:reuters_qtrly_source_window.fat&amp;display_string=Audit&amp;DYN_ARGS=TRUE&amp;VAR:ID1=00176510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4_208">#REF!</definedName>
    <definedName name="_140GJ">#REF!</definedName>
    <definedName name="_141GJ">#REF!</definedName>
    <definedName name="_15__123Graph_AGROSS_MARGINS" hidden="1">#REF!</definedName>
    <definedName name="_15__123Graph_BCHART_29" hidden="1">#REF!</definedName>
    <definedName name="_15__FDSAUDITLINK__" localSheetId="6" hidden="1">{"fdsup://IBCentral/FAT Viewer?action=UPDATE&amp;creator=factset&amp;DOC_NAME=fat:reuters_qtrly_source_window.fat&amp;display_string=Audit&amp;DYN_ARGS=TRUE&amp;VAR:ID1=00176510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5__FDSAUDITLINK__" hidden="1">{"fdsup://IBCentral/FAT Viewer?action=UPDATE&amp;creator=factset&amp;DOC_NAME=fat:reuters_qtrly_source_window.fat&amp;display_string=Audit&amp;DYN_ARGS=TRUE&amp;VAR:ID1=00176510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5_209">#REF!</definedName>
    <definedName name="_150GJ">#REF!</definedName>
    <definedName name="_153GJ">#REF!</definedName>
    <definedName name="_15GJ">#REF!</definedName>
    <definedName name="_16__123Graph_BGROSS_MARGINS" hidden="1">#REF!</definedName>
    <definedName name="_16__FDSAUDITLINK__" localSheetId="6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6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6_210">#REF!</definedName>
    <definedName name="_17__123Graph_BGROWTH_REVS_A" hidden="1">#REF!</definedName>
    <definedName name="_17__FDSAUDITLINK__" localSheetId="6" hidden="1">{"fdsup://IBCentral/FAT Viewer?action=UPDATE&amp;creator=factset&amp;DOC_NAME=fat:reuters_qtrly_source_window.fat&amp;display_string=Audit&amp;DYN_ARGS=TRUE&amp;VAR:ID1=65122910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7__FDSAUDITLINK__" hidden="1">{"fdsup://IBCentral/FAT Viewer?action=UPDATE&amp;creator=factset&amp;DOC_NAME=fat:reuters_qtrly_source_window.fat&amp;display_string=Audit&amp;DYN_ARGS=TRUE&amp;VAR:ID1=65122910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7_211">#REF!</definedName>
    <definedName name="_18__123Graph_AGROWTH_REVS_A" hidden="1">#REF!</definedName>
    <definedName name="_18__123Graph_BGROWTH_REVS_B" hidden="1">#REF!</definedName>
    <definedName name="_18__FDSAUDITLINK__" localSheetId="6" hidden="1">{"fdsup://IBCentral/FAT Viewer?action=UPDATE&amp;creator=factset&amp;DOC_NAME=fat:reuters_qtrly_source_window.fat&amp;display_string=Audit&amp;DYN_ARGS=TRUE&amp;VAR:ID1=65122910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8__FDSAUDITLINK__" hidden="1">{"fdsup://IBCentral/FAT Viewer?action=UPDATE&amp;creator=factset&amp;DOC_NAME=fat:reuters_qtrly_source_window.fat&amp;display_string=Audit&amp;DYN_ARGS=TRUE&amp;VAR:ID1=65122910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8_212">#REF!</definedName>
    <definedName name="_19__123Graph_CCHART_111" hidden="1">#REF!</definedName>
    <definedName name="_19__FDSAUDITLINK__" localSheetId="6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9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9_213">#REF!</definedName>
    <definedName name="_1A_P">#REF!</definedName>
    <definedName name="_1st__250_KWH">#REF!</definedName>
    <definedName name="_1ST_QUARTER">#REF!</definedName>
    <definedName name="_2__123Graph_ACHART_111" hidden="1">#REF!</definedName>
    <definedName name="_2__FDSAUDITLINK__" localSheetId="6" hidden="1">{"fdsup://IBCentral/FAT Viewer?action=UPDATE&amp;creator=factset&amp;DOC_NAME=fat:reuters_qtrly_source_window.fat&amp;display_string=Audit&amp;DYN_ARGS=TRUE&amp;VAR:ID1=45230810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__FDSAUDITLINK__" hidden="1">{"fdsup://IBCentral/FAT Viewer?action=UPDATE&amp;creator=factset&amp;DOC_NAME=fat:reuters_qtrly_source_window.fat&amp;display_string=Audit&amp;DYN_ARGS=TRUE&amp;VAR:ID1=45230810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_1101">#REF!</definedName>
    <definedName name="_20__123Graph_CCHART_112" hidden="1">#REF!</definedName>
    <definedName name="_20__FDSAUDITLINK__" localSheetId="6" hidden="1">{"fdsup://IBCentral/FAT Viewer?action=UPDATE&amp;creator=factset&amp;DOC_NAME=fat:reuters_qtrly_source_window.fat&amp;display_string=Audit&amp;DYN_ARGS=TRUE&amp;VAR:ID1=85461610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0__FDSAUDITLINK__" hidden="1">{"fdsup://IBCentral/FAT Viewer?action=UPDATE&amp;creator=factset&amp;DOC_NAME=fat:reuters_qtrly_source_window.fat&amp;display_string=Audit&amp;DYN_ARGS=TRUE&amp;VAR:ID1=85461610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0_215">#REF!</definedName>
    <definedName name="_200">#REF!</definedName>
    <definedName name="_201">#REF!</definedName>
    <definedName name="_203">#REF!</definedName>
    <definedName name="_204">#REF!</definedName>
    <definedName name="_205">#REF!</definedName>
    <definedName name="_206">#REF!</definedName>
    <definedName name="_207">#REF!</definedName>
    <definedName name="_208">#REF!</definedName>
    <definedName name="_209">#REF!</definedName>
    <definedName name="_20GJ">#REF!</definedName>
    <definedName name="_21__123Graph_AGROWTH_REVS_B" hidden="1">#REF!</definedName>
    <definedName name="_21__123Graph_CCHART_26" hidden="1">#REF!</definedName>
    <definedName name="_21__FDSAUDITLINK__" localSheetId="6" hidden="1">{"fdsup://IBCentral/FAT Viewer?action=UPDATE&amp;creator=factset&amp;DOC_NAME=fat:reuters_qtrly_source_window.fat&amp;display_string=Audit&amp;DYN_ARGS=TRUE&amp;VAR:ID1=85461610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1__FDSAUDITLINK__" hidden="1">{"fdsup://IBCentral/FAT Viewer?action=UPDATE&amp;creator=factset&amp;DOC_NAME=fat:reuters_qtrly_source_window.fat&amp;display_string=Audit&amp;DYN_ARGS=TRUE&amp;VAR:ID1=85461610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1_216">#REF!</definedName>
    <definedName name="_210">#REF!</definedName>
    <definedName name="_211">#REF!</definedName>
    <definedName name="_212">#REF!</definedName>
    <definedName name="_213">#REF!</definedName>
    <definedName name="_215">#REF!</definedName>
    <definedName name="_216">#REF!</definedName>
    <definedName name="_217">#REF!</definedName>
    <definedName name="_218">#REF!</definedName>
    <definedName name="_219">#REF!</definedName>
    <definedName name="_22__123Graph_BCHART_111" hidden="1">#REF!</definedName>
    <definedName name="_22__123Graph_CCHART_30" hidden="1">#REF!</definedName>
    <definedName name="_22__FDSAUDITLINK__" localSheetId="6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2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2_217">#REF!</definedName>
    <definedName name="_220">#REF!</definedName>
    <definedName name="_223">#REF!</definedName>
    <definedName name="_224">#REF!</definedName>
    <definedName name="_22AP">#REF!</definedName>
    <definedName name="_23__123Graph_BCHART_112" hidden="1">#REF!</definedName>
    <definedName name="_23__123Graph_CGROWTH_REVS_A" hidden="1">#REF!</definedName>
    <definedName name="_23__FDSAUDITLINK__" localSheetId="6" hidden="1">{"fdsup://IBCentral/FAT Viewer?action=UPDATE&amp;creator=factset&amp;DOC_NAME=fat:reuters_qtrly_source_window.fat&amp;display_string=Audit&amp;DYN_ARGS=TRUE&amp;VAR:ID1=34537086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3__FDSAUDITLINK__" hidden="1">{"fdsup://IBCentral/FAT Viewer?action=UPDATE&amp;creator=factset&amp;DOC_NAME=fat:reuters_qtrly_source_window.fat&amp;display_string=Audit&amp;DYN_ARGS=TRUE&amp;VAR:ID1=34537086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3_218">#REF!</definedName>
    <definedName name="_232">#REF!</definedName>
    <definedName name="_24__123Graph_BCHART_26" hidden="1">#REF!</definedName>
    <definedName name="_24__123Graph_CGROWTH_REVS_B" hidden="1">#REF!</definedName>
    <definedName name="_24__FDSAUDITLINK__" localSheetId="6" hidden="1">{"fdsup://IBCentral/FAT Viewer?action=UPDATE&amp;creator=factset&amp;DOC_NAME=fat:reuters_qtrly_source_window.fat&amp;display_string=Audit&amp;DYN_ARGS=TRUE&amp;VAR:ID1=34537086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4__FDSAUDITLINK__" hidden="1">{"fdsup://IBCentral/FAT Viewer?action=UPDATE&amp;creator=factset&amp;DOC_NAME=fat:reuters_qtrly_source_window.fat&amp;display_string=Audit&amp;DYN_ARGS=TRUE&amp;VAR:ID1=34537086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4_219">#REF!</definedName>
    <definedName name="_240">#REF!</definedName>
    <definedName name="_241">#REF!</definedName>
    <definedName name="_242">#REF!</definedName>
    <definedName name="_243">#REF!</definedName>
    <definedName name="_25__123Graph_DCHART_112" hidden="1">#REF!</definedName>
    <definedName name="_25__FDSAUDITLINK__" localSheetId="6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5_220">#REF!</definedName>
    <definedName name="_250">#REF!</definedName>
    <definedName name="_26__123Graph_DGROWTH_REVS_A" hidden="1">#REF!</definedName>
    <definedName name="_26__FDSAUDITLINK__" localSheetId="6" hidden="1">{"fdsup://IBCentral/FAT Viewer?action=UPDATE&amp;creator=factset&amp;DOC_NAME=fat:reuters_qtrly_source_window.fat&amp;display_string=Audit&amp;DYN_ARGS=TRUE&amp;VAR:ID1=38259P50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6__FDSAUDITLINK__" hidden="1">{"fdsup://IBCentral/FAT Viewer?action=UPDATE&amp;creator=factset&amp;DOC_NAME=fat:reuters_qtrly_source_window.fat&amp;display_string=Audit&amp;DYN_ARGS=TRUE&amp;VAR:ID1=38259P50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6_223">#REF!</definedName>
    <definedName name="_27__123Graph_BCHART_29" hidden="1">#REF!</definedName>
    <definedName name="_27__123Graph_DGROWTH_REVS_B" hidden="1">#REF!</definedName>
    <definedName name="_27__FDSAUDITLINK__" localSheetId="6" hidden="1">{"fdsup://IBCentral/FAT Viewer?action=UPDATE&amp;creator=factset&amp;DOC_NAME=fat:reuters_qtrly_source_window.fat&amp;display_string=Audit&amp;DYN_ARGS=TRUE&amp;VAR:ID1=38259P50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7__FDSAUDITLINK__" hidden="1">{"fdsup://IBCentral/FAT Viewer?action=UPDATE&amp;creator=factset&amp;DOC_NAME=fat:reuters_qtrly_source_window.fat&amp;display_string=Audit&amp;DYN_ARGS=TRUE&amp;VAR:ID1=38259P50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7_224">#REF!</definedName>
    <definedName name="_28__123Graph_XCHART_112" hidden="1">#REF!</definedName>
    <definedName name="_28__FDSAUDITLINK__" localSheetId="6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8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8_232">#REF!</definedName>
    <definedName name="_29__123Graph_XChart_1A" hidden="1">#REF!</definedName>
    <definedName name="_29__FDSAUDITLINK__" localSheetId="6" hidden="1">{"fdsup://IBCentral/FAT Viewer?action=UPDATE&amp;creator=factset&amp;DOC_NAME=fat:reuters_qtrly_source_window.fat&amp;display_string=Audit&amp;DYN_ARGS=TRUE&amp;VAR:ID1=55616P10&amp;VAR:RCODE=LTTD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9__FDSAUDITLINK__" hidden="1">{"fdsup://IBCentral/FAT Viewer?action=UPDATE&amp;creator=factset&amp;DOC_NAME=fat:reuters_qtrly_source_window.fat&amp;display_string=Audit&amp;DYN_ARGS=TRUE&amp;VAR:ID1=55616P10&amp;VAR:RCODE=LTTD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9_240">#REF!</definedName>
    <definedName name="_2A_R">#REF!</definedName>
    <definedName name="_2ND_QUARTER">#REF!</definedName>
    <definedName name="_3__123Graph_ACHART_112" hidden="1">#REF!</definedName>
    <definedName name="_3__FDSAUDITLINK__" localSheetId="6" hidden="1">{"fdsup://IBCentral/FAT Viewer?action=UPDATE&amp;creator=factset&amp;DOC_NAME=fat:reuters_qtrly_source_window.fat&amp;display_string=Audit&amp;DYN_ARGS=TRUE&amp;VAR:ID1=45230810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_FDSAUDITLINK__" hidden="1">{"fdsup://IBCentral/FAT Viewer?action=UPDATE&amp;creator=factset&amp;DOC_NAME=fat:reuters_qtrly_source_window.fat&amp;display_string=Audit&amp;DYN_ARGS=TRUE&amp;VAR:ID1=45230810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0_Table2_" hidden="1">#REF!</definedName>
    <definedName name="_3_1120">#REF!</definedName>
    <definedName name="_30__123Graph_BGROSS_MARGINS" hidden="1">#REF!</definedName>
    <definedName name="_30__123Graph_XChart_2A" hidden="1">#REF!</definedName>
    <definedName name="_30__FDSAUDITLINK__" localSheetId="6" hidden="1">{"fdsup://IBCentral/FAT Viewer?action=UPDATE&amp;creator=factset&amp;DOC_NAME=fat:reuters_qtrly_source_window.fat&amp;display_string=Audit&amp;DYN_ARGS=TRUE&amp;VAR:ID1=55616P10&amp;VAR:RCODE=DSTT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0__FDSAUDITLINK__" hidden="1">{"fdsup://IBCentral/FAT Viewer?action=UPDATE&amp;creator=factset&amp;DOC_NAME=fat:reuters_qtrly_source_window.fat&amp;display_string=Audit&amp;DYN_ARGS=TRUE&amp;VAR:ID1=55616P10&amp;VAR:RCODE=DSTT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0_241">#REF!</definedName>
    <definedName name="_300">#REF!</definedName>
    <definedName name="_303">#REF!</definedName>
    <definedName name="_304">#REF!</definedName>
    <definedName name="_305">#REF!</definedName>
    <definedName name="_306">#REF!</definedName>
    <definedName name="_307">#REF!</definedName>
    <definedName name="_308">#REF!</definedName>
    <definedName name="_309">#REF!</definedName>
    <definedName name="_31__123Graph_XCHART_30" hidden="1">#REF!</definedName>
    <definedName name="_31__FDSAUDITLINK__" localSheetId="6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1_242">#REF!</definedName>
    <definedName name="_310">#REF!</definedName>
    <definedName name="_311">#REF!</definedName>
    <definedName name="_312">#REF!</definedName>
    <definedName name="_313">#REF!</definedName>
    <definedName name="_315">#REF!</definedName>
    <definedName name="_316">#REF!</definedName>
    <definedName name="_317">#REF!</definedName>
    <definedName name="_318">#REF!</definedName>
    <definedName name="_319">#REF!</definedName>
    <definedName name="_32__FDSAUDITLINK__" localSheetId="6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0_S" hidden="1">#REF!</definedName>
    <definedName name="_32_243">#REF!</definedName>
    <definedName name="_320">#REF!</definedName>
    <definedName name="_323">#REF!</definedName>
    <definedName name="_324">#REF!</definedName>
    <definedName name="_33__123Graph_BGROWTH_REVS_A" hidden="1">#REF!</definedName>
    <definedName name="_33__FDSAUDITLINK__" localSheetId="6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3_0_Table2_" hidden="1">#REF!</definedName>
    <definedName name="_33_250">#REF!</definedName>
    <definedName name="_332">#REF!</definedName>
    <definedName name="_34__FDSAUDITLINK__" localSheetId="6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4_0_Table2_" hidden="1">#REF!</definedName>
    <definedName name="_34_300">#REF!</definedName>
    <definedName name="_340">#REF!</definedName>
    <definedName name="_35__FDSAUDITLINK__" localSheetId="6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5_301">#REF!</definedName>
    <definedName name="_36__123Graph_BGROWTH_REVS_B" hidden="1">#REF!</definedName>
    <definedName name="_36__FDSAUDITLINK__" localSheetId="6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6_303">#REF!</definedName>
    <definedName name="_37__123Graph_CCHART_111" hidden="1">#REF!</definedName>
    <definedName name="_37__FDSAUDITLINK__" localSheetId="6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7_304">#REF!</definedName>
    <definedName name="_38__123Graph_CCHART_112" hidden="1">#REF!</definedName>
    <definedName name="_38__FDSAUDITLINK__" localSheetId="6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8_305">#REF!</definedName>
    <definedName name="_39__123Graph_CCHART_26" hidden="1">#REF!</definedName>
    <definedName name="_39__FDSAUDITLINK__" localSheetId="6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9_306">#REF!</definedName>
    <definedName name="_390">#REF!</definedName>
    <definedName name="_3C_CAPITAL">#REF!</definedName>
    <definedName name="_4__123Graph_ACHART_111" hidden="1">#REF!</definedName>
    <definedName name="_4__123Graph_AChart_1A" hidden="1">#REF!</definedName>
    <definedName name="_4__FDSAUDITLINK__" localSheetId="6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_1140">#REF!</definedName>
    <definedName name="_40__123Graph_CCHART_30" hidden="1">#REF!</definedName>
    <definedName name="_40__FDSAUDITLINK__" localSheetId="6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0_307">#REF!</definedName>
    <definedName name="_41__FDSAUDITLINK__" localSheetId="6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1_308">#REF!</definedName>
    <definedName name="_42__FDSAUDITLINK__" localSheetId="6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2_309">#REF!</definedName>
    <definedName name="_43__123Graph_CGROWTH_REVS_A" hidden="1">#REF!</definedName>
    <definedName name="_43__FDSAUDITLINK__" localSheetId="6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3_310">#REF!</definedName>
    <definedName name="_44__FDSAUDITLINK__" localSheetId="6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4_311">#REF!</definedName>
    <definedName name="_45__FDSAUDITLINK__" localSheetId="6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5_312">#REF!</definedName>
    <definedName name="_46__123Graph_CGROWTH_REVS_B" hidden="1">#REF!</definedName>
    <definedName name="_46__FDSAUDITLINK__" localSheetId="6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6_313">#REF!</definedName>
    <definedName name="_47__123Graph_DCHART_112" hidden="1">#REF!</definedName>
    <definedName name="_47__FDSAUDITLINK__" localSheetId="6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7_315">#REF!</definedName>
    <definedName name="_48__FDSAUDITLINK__" localSheetId="6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8_316">#REF!</definedName>
    <definedName name="_49__FDSAUDITLINK__" localSheetId="6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9_317">#REF!</definedName>
    <definedName name="_4CUST_DEP">#REF!</definedName>
    <definedName name="_5__123Graph_ACHART_112" hidden="1">#REF!</definedName>
    <definedName name="_5__123Graph_ACHART_26" hidden="1">#REF!</definedName>
    <definedName name="_5__FDSAUDITLINK__" localSheetId="6" hidden="1">{"fdsup://IBCentral/FAT Viewer?action=UPDATE&amp;creator=factset&amp;DOC_NAME=fat:reuters_qtrly_source_window.fat&amp;display_string=Audit&amp;DYN_ARGS=TRUE&amp;VAR:ID1=98849810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5__FDSAUDITLINK__" hidden="1">{"fdsup://IBCentral/FAT Viewer?action=UPDATE&amp;creator=factset&amp;DOC_NAME=fat:reuters_qtrly_source_window.fat&amp;display_string=Audit&amp;DYN_ARGS=TRUE&amp;VAR:ID1=98849810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5_1150">#REF!</definedName>
    <definedName name="_50__123Graph_DGROWTH_REVS_A" hidden="1">#REF!</definedName>
    <definedName name="_50__FDSAUDITLINK__" localSheetId="6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0_318">#REF!</definedName>
    <definedName name="_500">#REF!</definedName>
    <definedName name="_50GJ">#REF!</definedName>
    <definedName name="_51__FDSAUDITLINK__" localSheetId="6" hidden="1">{"fdsup://IBCentral/FAT Viewer?action=UPDATE&amp;creator=factset&amp;DOC_NAME=fat:reuters_qtrly_source_window.fat&amp;display_string=Audit&amp;DYN_ARGS=TRUE&amp;VAR:ID1=45230810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qtrly_source_window.fat&amp;display_string=Audit&amp;DYN_ARGS=TRUE&amp;VAR:ID1=45230810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1_319">#REF!</definedName>
    <definedName name="_52__FDSAUDITLINK__" localSheetId="6" hidden="1">{"fdsup://IBCentral/FAT Viewer?action=UPDATE&amp;creator=factset&amp;DOC_NAME=fat:reuters_qtrly_source_window.fat&amp;display_string=Audit&amp;DYN_ARGS=TRUE&amp;VAR:ID1=45230810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2__FDSAUDITLINK__" hidden="1">{"fdsup://IBCentral/FAT Viewer?action=UPDATE&amp;creator=factset&amp;DOC_NAME=fat:reuters_qtrly_source_window.fat&amp;display_string=Audit&amp;DYN_ARGS=TRUE&amp;VAR:ID1=45230810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2_320">#REF!</definedName>
    <definedName name="_53__123Graph_DGROWTH_REVS_B" hidden="1">#REF!</definedName>
    <definedName name="_53__FDSAUDITLINK__" localSheetId="6" hidden="1">{"fdsup://IBCentral/FAT Viewer?action=UPDATE&amp;creator=factset&amp;DOC_NAME=fat:reuters_qtrly_source_window.fat&amp;display_string=Audit&amp;DYN_ARGS=TRUE&amp;VAR:ID1=45230810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3__FDSAUDITLINK__" hidden="1">{"fdsup://IBCentral/FAT Viewer?action=UPDATE&amp;creator=factset&amp;DOC_NAME=fat:reuters_qtrly_source_window.fat&amp;display_string=Audit&amp;DYN_ARGS=TRUE&amp;VAR:ID1=45230810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3_323">#REF!</definedName>
    <definedName name="_54__123Graph_XCHART_112" hidden="1">#REF!</definedName>
    <definedName name="_54__FDSAUDITLINK__" localSheetId="6" hidden="1">{"fdsup://IBCentral/FAT Viewer?action=UPDATE&amp;creator=factset&amp;DOC_NAME=fat:reuters_qtrly_source_window.fat&amp;display_string=Audit&amp;DYN_ARGS=TRUE&amp;VAR:ID1=45230810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4__FDSAUDITLINK__" hidden="1">{"fdsup://IBCentral/FAT Viewer?action=UPDATE&amp;creator=factset&amp;DOC_NAME=fat:reuters_qtrly_source_window.fat&amp;display_string=Audit&amp;DYN_ARGS=TRUE&amp;VAR:ID1=45230810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4_324">#REF!</definedName>
    <definedName name="_55__123Graph_XChart_1A" hidden="1">#REF!</definedName>
    <definedName name="_55__FDSAUDITLINK__" localSheetId="6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5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5_332">#REF!</definedName>
    <definedName name="_558AP">#REF!</definedName>
    <definedName name="_56__123Graph_XChart_2A" hidden="1">#REF!</definedName>
    <definedName name="_56__FDSAUDITLINK__" localSheetId="6" hidden="1">{"fdsup://IBCentral/FAT Viewer?action=UPDATE&amp;creator=factset&amp;DOC_NAME=fat:reuters_qtrly_source_window.fat&amp;display_string=Audit&amp;DYN_ARGS=TRUE&amp;VAR:ID1=98849810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6__FDSAUDITLINK__" hidden="1">{"fdsup://IBCentral/FAT Viewer?action=UPDATE&amp;creator=factset&amp;DOC_NAME=fat:reuters_qtrly_source_window.fat&amp;display_string=Audit&amp;DYN_ARGS=TRUE&amp;VAR:ID1=98849810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6_340">#REF!</definedName>
    <definedName name="_57__123Graph_XCHART_30" hidden="1">#REF!</definedName>
    <definedName name="_57__FDSAUDITLINK__" localSheetId="6" hidden="1">{"fdsup://IBCentral/FAT Viewer?action=UPDATE&amp;creator=factset&amp;DOC_NAME=fat:reuters_qtrly_source_window.fat&amp;display_string=Audit&amp;DYN_ARGS=TRUE&amp;VAR:ID1=98849810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7__FDSAUDITLINK__" hidden="1">{"fdsup://IBCentral/FAT Viewer?action=UPDATE&amp;creator=factset&amp;DOC_NAME=fat:reuters_qtrly_source_window.fat&amp;display_string=Audit&amp;DYN_ARGS=TRUE&amp;VAR:ID1=98849810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7_390">#REF!</definedName>
    <definedName name="_58__FDSAUDITLINK__" localSheetId="6" hidden="1">{"fdsup://IBCentral/FAT Viewer?action=UPDATE&amp;creator=factset&amp;DOC_NAME=fat:reuters_qtrly_source_window.fat&amp;display_string=Audit&amp;DYN_ARGS=TRUE&amp;VAR:ID1=98849810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8__FDSAUDITLINK__" hidden="1">{"fdsup://IBCentral/FAT Viewer?action=UPDATE&amp;creator=factset&amp;DOC_NAME=fat:reuters_qtrly_source_window.fat&amp;display_string=Audit&amp;DYN_ARGS=TRUE&amp;VAR:ID1=98849810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8_500">#REF!</definedName>
    <definedName name="_59__FDSAUDITLINK__" localSheetId="6" hidden="1">{"fdsup://IBCentral/FAT Viewer?action=UPDATE&amp;creator=factset&amp;DOC_NAME=fat:reuters_qtrly_source_window.fat&amp;display_string=Audit&amp;DYN_ARGS=TRUE&amp;VAR:ID1=98849810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9__FDSAUDITLINK__" hidden="1">{"fdsup://IBCentral/FAT Viewer?action=UPDATE&amp;creator=factset&amp;DOC_NAME=fat:reuters_qtrly_source_window.fat&amp;display_string=Audit&amp;DYN_ARGS=TRUE&amp;VAR:ID1=98849810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9_600">#REF!</definedName>
    <definedName name="_5FIXED_ASSETS">#REF!</definedName>
    <definedName name="_6__123Graph_AChart_1A" hidden="1">#REF!</definedName>
    <definedName name="_6__123Graph_ACHART_29" hidden="1">#REF!</definedName>
    <definedName name="_6__FDSAUDITLINK__" localSheetId="6" hidden="1">{"fdsup://IBCentral/FAT Viewer?action=UPDATE&amp;creator=factset&amp;DOC_NAME=fat:reuters_qtrly_source_window.fat&amp;display_string=Audit&amp;DYN_ARGS=TRUE&amp;VAR:ID1=98849810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6__FDSAUDITLINK__" hidden="1">{"fdsup://IBCentral/FAT Viewer?action=UPDATE&amp;creator=factset&amp;DOC_NAME=fat:reuters_qtrly_source_window.fat&amp;display_string=Audit&amp;DYN_ARGS=TRUE&amp;VAR:ID1=98849810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6_1153">#REF!</definedName>
    <definedName name="_60__FDSAUDITLINK__" localSheetId="6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0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0_0_S" hidden="1">#REF!</definedName>
    <definedName name="_60_700">#REF!</definedName>
    <definedName name="_600">#REF!</definedName>
    <definedName name="_61__FDSAUDITLINK__" localSheetId="6" hidden="1">{"fdsup://IBCentral/FAT Viewer?action=UPDATE&amp;creator=factset&amp;DOC_NAME=fat:reuters_qtrly_source_window.fat&amp;display_string=Audit&amp;DYN_ARGS=TRUE&amp;VAR:ID1=74271810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1__FDSAUDITLINK__" hidden="1">{"fdsup://IBCentral/FAT Viewer?action=UPDATE&amp;creator=factset&amp;DOC_NAME=fat:reuters_qtrly_source_window.fat&amp;display_string=Audit&amp;DYN_ARGS=TRUE&amp;VAR:ID1=74271810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1_800">#REF!</definedName>
    <definedName name="_62__FDSAUDITLINK__" localSheetId="6" hidden="1">{"fdsup://IBCentral/FAT Viewer?action=UPDATE&amp;creator=factset&amp;DOC_NAME=fat:reuters_qtrly_source_window.fat&amp;display_string=Audit&amp;DYN_ARGS=TRUE&amp;VAR:ID1=74271810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2__FDSAUDITLINK__" hidden="1">{"fdsup://IBCentral/FAT Viewer?action=UPDATE&amp;creator=factset&amp;DOC_NAME=fat:reuters_qtrly_source_window.fat&amp;display_string=Audit&amp;DYN_ARGS=TRUE&amp;VAR:ID1=74271810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_FDSAUDITLINK__" localSheetId="6" hidden="1">{"fdsup://IBCentral/FAT Viewer?action=UPDATE&amp;creator=factset&amp;DOC_NAME=fat:reuters_qtrly_source_window.fat&amp;display_string=Audit&amp;DYN_ARGS=TRUE&amp;VAR:ID1=74271810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_FDSAUDITLINK__" hidden="1">{"fdsup://IBCentral/FAT Viewer?action=UPDATE&amp;creator=factset&amp;DOC_NAME=fat:reuters_qtrly_source_window.fat&amp;display_string=Audit&amp;DYN_ARGS=TRUE&amp;VAR:ID1=74271810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0_Table2_" hidden="1">#REF!</definedName>
    <definedName name="_64__FDSAUDITLINK__" localSheetId="6" hidden="1">{"fdsup://IBCentral/FAT Viewer?action=UPDATE&amp;creator=factset&amp;DOC_NAME=fat:reuters_qtrly_source_window.fat&amp;display_string=Audit&amp;DYN_ARGS=TRUE&amp;VAR:ID1=74271810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4__FDSAUDITLINK__" hidden="1">{"fdsup://IBCentral/FAT Viewer?action=UPDATE&amp;creator=factset&amp;DOC_NAME=fat:reuters_qtrly_source_window.fat&amp;display_string=Audit&amp;DYN_ARGS=TRUE&amp;VAR:ID1=74271810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5__FDSAUDITLINK__" localSheetId="6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5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_FDSAUDITLINK__" localSheetId="6" hidden="1">{"fdsup://IBCentral/FAT Viewer?action=UPDATE&amp;creator=factset&amp;DOC_NAME=fat:reuters_qtrly_source_window.fat&amp;display_string=Audit&amp;DYN_ARGS=TRUE&amp;VAR:ID1=19121610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_FDSAUDITLINK__" hidden="1">{"fdsup://IBCentral/FAT Viewer?action=UPDATE&amp;creator=factset&amp;DOC_NAME=fat:reuters_qtrly_source_window.fat&amp;display_string=Audit&amp;DYN_ARGS=TRUE&amp;VAR:ID1=19121610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0_Table2_" hidden="1">#REF!</definedName>
    <definedName name="_67__FDSAUDITLINK__" localSheetId="6" hidden="1">{"fdsup://IBCentral/FAT Viewer?action=UPDATE&amp;creator=factset&amp;DOC_NAME=fat:reuters_qtrly_source_window.fat&amp;display_string=Audit&amp;DYN_ARGS=TRUE&amp;VAR:ID1=19121610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7__FDSAUDITLINK__" hidden="1">{"fdsup://IBCentral/FAT Viewer?action=UPDATE&amp;creator=factset&amp;DOC_NAME=fat:reuters_qtrly_source_window.fat&amp;display_string=Audit&amp;DYN_ARGS=TRUE&amp;VAR:ID1=19121610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8__FDSAUDITLINK__" localSheetId="6" hidden="1">{"fdsup://IBCentral/FAT Viewer?action=UPDATE&amp;creator=factset&amp;DOC_NAME=fat:reuters_qtrly_source_window.fat&amp;display_string=Audit&amp;DYN_ARGS=TRUE&amp;VAR:ID1=19121610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8__FDSAUDITLINK__" hidden="1">{"fdsup://IBCentral/FAT Viewer?action=UPDATE&amp;creator=factset&amp;DOC_NAME=fat:reuters_qtrly_source_window.fat&amp;display_string=Audit&amp;DYN_ARGS=TRUE&amp;VAR:ID1=19121610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9__FDSAUDITLINK__" localSheetId="6" hidden="1">{"fdsup://IBCentral/FAT Viewer?action=UPDATE&amp;creator=factset&amp;DOC_NAME=fat:reuters_qtrly_source_window.fat&amp;display_string=Audit&amp;DYN_ARGS=TRUE&amp;VAR:ID1=19121610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9__FDSAUDITLINK__" hidden="1">{"fdsup://IBCentral/FAT Viewer?action=UPDATE&amp;creator=factset&amp;DOC_NAME=fat:reuters_qtrly_source_window.fat&amp;display_string=Audit&amp;DYN_ARGS=TRUE&amp;VAR:ID1=19121610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HALF_YEAR">#REF!</definedName>
    <definedName name="_7__123Graph_ACHART_26" hidden="1">#REF!</definedName>
    <definedName name="_7__123Graph_AChart_2A" hidden="1">#REF!</definedName>
    <definedName name="_7__FDSAUDITLINK__" localSheetId="6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_200">#REF!</definedName>
    <definedName name="_70__FDSAUDITLINK__" localSheetId="6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00">#REF!</definedName>
    <definedName name="_70ANALY">#REF!</definedName>
    <definedName name="_70GJ">#REF!</definedName>
    <definedName name="_71__FDSAUDITLINK__" localSheetId="6" hidden="1">{"fdsup://IBCentral/FAT Viewer?action=UPDATE&amp;creator=factset&amp;DOC_NAME=fat:reuters_qtrly_source_window.fat&amp;display_string=Audit&amp;DYN_ARGS=TRUE&amp;VAR:ID1=00176510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1__FDSAUDITLINK__" hidden="1">{"fdsup://IBCentral/FAT Viewer?action=UPDATE&amp;creator=factset&amp;DOC_NAME=fat:reuters_qtrly_source_window.fat&amp;display_string=Audit&amp;DYN_ARGS=TRUE&amp;VAR:ID1=00176510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2__FDSAUDITLINK__" localSheetId="6" hidden="1">{"fdsup://IBCentral/FAT Viewer?action=UPDATE&amp;creator=factset&amp;DOC_NAME=fat:reuters_qtrly_source_window.fat&amp;display_string=Audit&amp;DYN_ARGS=TRUE&amp;VAR:ID1=00176510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2__FDSAUDITLINK__" hidden="1">{"fdsup://IBCentral/FAT Viewer?action=UPDATE&amp;creator=factset&amp;DOC_NAME=fat:reuters_qtrly_source_window.fat&amp;display_string=Audit&amp;DYN_ARGS=TRUE&amp;VAR:ID1=00176510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3__FDSAUDITLINK__" localSheetId="6" hidden="1">{"fdsup://IBCentral/FAT Viewer?action=UPDATE&amp;creator=factset&amp;DOC_NAME=fat:reuters_qtrly_source_window.fat&amp;display_string=Audit&amp;DYN_ARGS=TRUE&amp;VAR:ID1=00176510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3__FDSAUDITLINK__" hidden="1">{"fdsup://IBCentral/FAT Viewer?action=UPDATE&amp;creator=factset&amp;DOC_NAME=fat:reuters_qtrly_source_window.fat&amp;display_string=Audit&amp;DYN_ARGS=TRUE&amp;VAR:ID1=00176510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4__FDSAUDITLINK__" localSheetId="6" hidden="1">{"fdsup://IBCentral/FAT Viewer?action=UPDATE&amp;creator=factset&amp;DOC_NAME=fat:reuters_qtrly_source_window.fat&amp;display_string=Audit&amp;DYN_ARGS=TRUE&amp;VAR:ID1=00176510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4__FDSAUDITLINK__" hidden="1">{"fdsup://IBCentral/FAT Viewer?action=UPDATE&amp;creator=factset&amp;DOC_NAME=fat:reuters_qtrly_source_window.fat&amp;display_string=Audit&amp;DYN_ARGS=TRUE&amp;VAR:ID1=00176510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__FDSAUDITLINK__" localSheetId="6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GJ">#REF!</definedName>
    <definedName name="_76__FDSAUDITLINK__" localSheetId="6" hidden="1">{"fdsup://IBCentral/FAT Viewer?action=UPDATE&amp;creator=factset&amp;DOC_NAME=fat:reuters_qtrly_source_window.fat&amp;display_string=Audit&amp;DYN_ARGS=TRUE&amp;VAR:ID1=65122910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6__FDSAUDITLINK__" hidden="1">{"fdsup://IBCentral/FAT Viewer?action=UPDATE&amp;creator=factset&amp;DOC_NAME=fat:reuters_qtrly_source_window.fat&amp;display_string=Audit&amp;DYN_ARGS=TRUE&amp;VAR:ID1=65122910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__FDSAUDITLINK__" localSheetId="6" hidden="1">{"fdsup://IBCentral/FAT Viewer?action=UPDATE&amp;creator=factset&amp;DOC_NAME=fat:reuters_qtrly_source_window.fat&amp;display_string=Audit&amp;DYN_ARGS=TRUE&amp;VAR:ID1=65122910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__FDSAUDITLINK__" hidden="1">{"fdsup://IBCentral/FAT Viewer?action=UPDATE&amp;creator=factset&amp;DOC_NAME=fat:reuters_qtrly_source_window.fat&amp;display_string=Audit&amp;DYN_ARGS=TRUE&amp;VAR:ID1=65122910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GJ">#REF!</definedName>
    <definedName name="_78__FDSAUDITLINK__" localSheetId="6" hidden="1">{"fdsup://IBCentral/FAT Viewer?action=UPDATE&amp;creator=factset&amp;DOC_NAME=fat:reuters_qtrly_source_window.fat&amp;display_string=Audit&amp;DYN_ARGS=TRUE&amp;VAR:ID1=65122910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8__FDSAUDITLINK__" hidden="1">{"fdsup://IBCentral/FAT Viewer?action=UPDATE&amp;creator=factset&amp;DOC_NAME=fat:reuters_qtrly_source_window.fat&amp;display_string=Audit&amp;DYN_ARGS=TRUE&amp;VAR:ID1=65122910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8GJ">#REF!</definedName>
    <definedName name="_79__FDSAUDITLINK__" localSheetId="6" hidden="1">{"fdsup://IBCentral/FAT Viewer?action=UPDATE&amp;creator=factset&amp;DOC_NAME=fat:reuters_qtrly_source_window.fat&amp;display_string=Audit&amp;DYN_ARGS=TRUE&amp;VAR:ID1=65122910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9__FDSAUDITLINK__" hidden="1">{"fdsup://IBCentral/FAT Viewer?action=UPDATE&amp;creator=factset&amp;DOC_NAME=fat:reuters_qtrly_source_window.fat&amp;display_string=Audit&amp;DYN_ARGS=TRUE&amp;VAR:ID1=65122910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__123Graph_ACHART_30" hidden="1">#REF!</definedName>
    <definedName name="_8__FDSAUDITLINK__" localSheetId="6" hidden="1">{"fdsup://IBCentral/FAT Viewer?action=UPDATE&amp;creator=factset&amp;DOC_NAME=fat:reuters_qtrly_source_window.fat&amp;display_string=Audit&amp;DYN_ARGS=TRUE&amp;VAR:ID1=74271810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8__FDSAUDITLINK__" hidden="1">{"fdsup://IBCentral/FAT Viewer?action=UPDATE&amp;creator=factset&amp;DOC_NAME=fat:reuters_qtrly_source_window.fat&amp;display_string=Audit&amp;DYN_ARGS=TRUE&amp;VAR:ID1=74271810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8_201">#REF!</definedName>
    <definedName name="_80__FDSAUDITLINK__" localSheetId="6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0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00">#REF!</definedName>
    <definedName name="_80ANALY">#REF!</definedName>
    <definedName name="_80GJ">#REF!</definedName>
    <definedName name="_81__FDSAUDITLINK__" localSheetId="6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1GJ">#REF!</definedName>
    <definedName name="_82__FDSAUDITLINK__" localSheetId="6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3__FDSAUDITLINK__" localSheetId="6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4__FDSAUDITLINK__" localSheetId="6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5__FDSAUDITLINK__" localSheetId="6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6__FDSAUDITLINK__" localSheetId="6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7__FDSAUDITLINK__" localSheetId="6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8__FDSAUDITLINK__" localSheetId="6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9__FDSAUDITLINK__" localSheetId="6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__123Graph_AGROSS_MARGINS" hidden="1">#REF!</definedName>
    <definedName name="_9__FDSAUDITLINK__" localSheetId="6" hidden="1">{"fdsup://IBCentral/FAT Viewer?action=UPDATE&amp;creator=factset&amp;DOC_NAME=fat:reuters_qtrly_source_window.fat&amp;display_string=Audit&amp;DYN_ARGS=TRUE&amp;VAR:ID1=74271810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9__FDSAUDITLINK__" hidden="1">{"fdsup://IBCentral/FAT Viewer?action=UPDATE&amp;creator=factset&amp;DOC_NAME=fat:reuters_qtrly_source_window.fat&amp;display_string=Audit&amp;DYN_ARGS=TRUE&amp;VAR:ID1=74271810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9_203">#REF!</definedName>
    <definedName name="_90__FDSAUDITLINK__" localSheetId="6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0GJ">#REF!</definedName>
    <definedName name="_91__FDSAUDITLINK__" localSheetId="6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2__FDSAUDITLINK__" localSheetId="6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3__FDSAUDITLINK__" localSheetId="6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4__FDSAUDITLINK__" localSheetId="6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5__FDSAUDITLINK__" localSheetId="6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6__FDSAUDITLINK__" localSheetId="6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7__FDSAUDITLINK__" localSheetId="6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8__FDSAUDITLINK__" localSheetId="6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9__FDSAUDITLINK__" localSheetId="6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a1" localSheetId="6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Act01">#REF!</definedName>
    <definedName name="_Act02">#REF!</definedName>
    <definedName name="_Act03">#REF!</definedName>
    <definedName name="_Act04">#REF!</definedName>
    <definedName name="_Act05">#REF!</definedName>
    <definedName name="_Act06">#REF!</definedName>
    <definedName name="_Act07">#REF!</definedName>
    <definedName name="_Act08">#REF!</definedName>
    <definedName name="_Act09">#REF!</definedName>
    <definedName name="_Act10">#REF!</definedName>
    <definedName name="_Act11">#REF!</definedName>
    <definedName name="_Act12">#REF!</definedName>
    <definedName name="_ACT995">#REF!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2B754C816B33440CA6B09FCECA363B1C.edm" hidden="1">#REF!</definedName>
    <definedName name="_bdm.4261CBDD64CC43EEAE9367E32A5D9415.edm" hidden="1">#REF!</definedName>
    <definedName name="_bdm.4E36B374656E4111BE06C6AA8593525F.edm" hidden="1">#REF!</definedName>
    <definedName name="_bdm.A2FC9A89D6D74FC893514932B9559E6F.edm" hidden="1">#REF!</definedName>
    <definedName name="_bdm.B6D3C63AED6645D6839BAAA3C46A1B11.edm" hidden="1">#REF!</definedName>
    <definedName name="_bdm.D3D232B0C825487C80B74D42D3DC9229.edm" hidden="1">#REF!</definedName>
    <definedName name="_bdm.EAA026CA20C74B79BA422B16028705A4.edm" hidden="1">#REF!</definedName>
    <definedName name="_bdm.EE4FE38359B54D868B4E6D164382A293.edm" hidden="1">#REF!</definedName>
    <definedName name="_d2">#REF!</definedName>
    <definedName name="_Dist_Bin" hidden="1">#REF!</definedName>
    <definedName name="_Dist_Values" hidden="1">#REF!</definedName>
    <definedName name="_eu_lblSeed1" hidden="1">6648124</definedName>
    <definedName name="_eu_lblSeed2" hidden="1">3105613</definedName>
    <definedName name="_eu_lblSeed3" hidden="1">9092828</definedName>
    <definedName name="_eu_lblSeed4" hidden="1">8231087</definedName>
    <definedName name="_eu_lblSeed5" hidden="1">8045525</definedName>
    <definedName name="_eu_lblSeed6" hidden="1">1463957</definedName>
    <definedName name="_eu_lblSeed7" hidden="1">1146085</definedName>
    <definedName name="_eu_lblSeed8" hidden="1">0</definedName>
    <definedName name="_Fill" hidden="1">#REF!</definedName>
    <definedName name="_fin1" localSheetId="6" hidden="1">{#N/A,#N/A,TRUE,"UKUPNO";#N/A,#N/A,TRUE,"PLASMAN";#N/A,#N/A,TRUE,"REKAP"}</definedName>
    <definedName name="_fin1" hidden="1">{#N/A,#N/A,TRUE,"UKUPNO";#N/A,#N/A,TRUE,"PLASMAN";#N/A,#N/A,TRUE,"REKAP"}</definedName>
    <definedName name="_HKJ1" localSheetId="6" hidden="1">{#N/A,#N/A,TRUE,"UKUPNO";#N/A,#N/A,TRUE,"PLASMAN";#N/A,#N/A,TRUE,"REKAP"}</definedName>
    <definedName name="_HKJ1" hidden="1">{#N/A,#N/A,TRUE,"UKUPNO";#N/A,#N/A,TRUE,"PLASMAN";#N/A,#N/A,TRUE,"REKAP"}</definedName>
    <definedName name="_HR1" localSheetId="6" hidden="1">{#N/A,#N/A,TRUE,"UKUPNO";#N/A,#N/A,TRUE,"PLASMAN";#N/A,#N/A,TRUE,"REKAP"}</definedName>
    <definedName name="_HR1" hidden="1">{#N/A,#N/A,TRUE,"UKUPNO";#N/A,#N/A,TRUE,"PLASMAN";#N/A,#N/A,TRUE,"REKAP"}</definedName>
    <definedName name="_K1" localSheetId="6" hidden="1">{#N/A,#N/A,TRUE,"UKUPNO";#N/A,#N/A,TRUE,"PLASMAN";#N/A,#N/A,TRUE,"REKAP"}</definedName>
    <definedName name="_K1" hidden="1">{#N/A,#N/A,TRUE,"UKUPNO";#N/A,#N/A,TRUE,"PLASMAN";#N/A,#N/A,TRUE,"REKAP"}</definedName>
    <definedName name="_Key1" hidden="1">#REF!</definedName>
    <definedName name="_Key2" hidden="1">#REF!</definedName>
    <definedName name="_KO1" localSheetId="6" hidden="1">{#N/A,#N/A,TRUE,"UKUPNO";#N/A,#N/A,TRUE,"PLASMAN";#N/A,#N/A,TRUE,"REKAP"}</definedName>
    <definedName name="_KO1" hidden="1">{#N/A,#N/A,TRUE,"UKUPNO";#N/A,#N/A,TRUE,"PLASMAN";#N/A,#N/A,TRUE,"REKAP"}</definedName>
    <definedName name="_MatInverse_Out" hidden="1">#REF!</definedName>
    <definedName name="_MatMult_A" hidden="1">#REF!</definedName>
    <definedName name="_MatMult_AxB" hidden="1">#REF!</definedName>
    <definedName name="_MatMult_B" hidden="1">#REF!</definedName>
    <definedName name="_N4">#REF!</definedName>
    <definedName name="_N6">#REF!</definedName>
    <definedName name="_Order1" hidden="1">255</definedName>
    <definedName name="_Order2" hidden="1">255</definedName>
    <definedName name="_Parse_Out" hidden="1">#REF!</definedName>
    <definedName name="_r" localSheetId="6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Regression_Out" hidden="1">#REF!</definedName>
    <definedName name="_Regression_X" hidden="1">#REF!</definedName>
    <definedName name="_SE1" localSheetId="6" hidden="1">{#N/A,#N/A,FALSE,"Aging Summary";#N/A,#N/A,FALSE,"Ratio Analysis";#N/A,#N/A,FALSE,"Test 120 Day Accts";#N/A,#N/A,FALSE,"Tickmarks"}</definedName>
    <definedName name="_SE1" hidden="1">{#N/A,#N/A,FALSE,"Aging Summary";#N/A,#N/A,FALSE,"Ratio Analysis";#N/A,#N/A,FALSE,"Test 120 Day Accts";#N/A,#N/A,FALSE,"Tickmarks"}</definedName>
    <definedName name="_Sort" hidden="1">#REF!</definedName>
    <definedName name="_SUM1">#N/A</definedName>
    <definedName name="_SUM2">#REF!</definedName>
    <definedName name="_SUM3">#REF!</definedName>
    <definedName name="_Table1_In1" hidden="1">#REF!</definedName>
    <definedName name="_Table1_Out" hidden="1">#REF!</definedName>
    <definedName name="_Table2_In1" hidden="1">#REF!</definedName>
    <definedName name="_Table2_Out" hidden="1">#REF!</definedName>
    <definedName name="_V1" localSheetId="6" hidden="1">{#N/A,#N/A,FALSE,"Aging Summary";#N/A,#N/A,FALSE,"Ratio Analysis";#N/A,#N/A,FALSE,"Test 120 Day Accts";#N/A,#N/A,FALSE,"Tickmarks"}</definedName>
    <definedName name="_V1" hidden="1">{#N/A,#N/A,FALSE,"Aging Summary";#N/A,#N/A,FALSE,"Ratio Analysis";#N/A,#N/A,FALSE,"Test 120 Day Accts";#N/A,#N/A,FALSE,"Tickmarks"}</definedName>
    <definedName name="_w1" localSheetId="6" hidden="1">{#N/A,#N/A,TRUE,"UKUPNO";#N/A,#N/A,TRUE,"PLASMAN";#N/A,#N/A,TRUE,"REKAP"}</definedName>
    <definedName name="_w1" hidden="1">{#N/A,#N/A,TRUE,"UKUPNO";#N/A,#N/A,TRUE,"PLASMAN";#N/A,#N/A,TRUE,"REKAP"}</definedName>
    <definedName name="_yo11121">#REF!</definedName>
    <definedName name="_z1" localSheetId="6" hidden="1">{#N/A,#N/A,TRUE,"UKUPNO";#N/A,#N/A,TRUE,"PLASMAN";#N/A,#N/A,TRUE,"REKAP"}</definedName>
    <definedName name="_z1" hidden="1">{#N/A,#N/A,TRUE,"UKUPNO";#N/A,#N/A,TRUE,"PLASMAN";#N/A,#N/A,TRUE,"REKAP"}</definedName>
    <definedName name="a">#REF!</definedName>
    <definedName name="A1B53806">#REF!</definedName>
    <definedName name="A2159244F">#REF!,#REF!</definedName>
    <definedName name="A2159253J">#REF!,#REF!</definedName>
    <definedName name="A2159262K">#REF!,#REF!</definedName>
    <definedName name="A2159263L">#REF!,#REF!</definedName>
    <definedName name="A2159264R">#REF!,#REF!</definedName>
    <definedName name="A2159265T">#REF!,#REF!</definedName>
    <definedName name="A2159266V">#REF!,#REF!</definedName>
    <definedName name="A2159267W">#REF!,#REF!</definedName>
    <definedName name="A2159268X">#REF!,#REF!</definedName>
    <definedName name="A2159269A">#REF!,#REF!</definedName>
    <definedName name="A2159270K">#REF!,#REF!</definedName>
    <definedName name="A2159271L">#REF!,#REF!</definedName>
    <definedName name="A2159272R">#REF!,#REF!</definedName>
    <definedName name="A2159273T">#REF!,#REF!</definedName>
    <definedName name="A2159274V">#REF!,#REF!</definedName>
    <definedName name="A2159275W">#REF!,#REF!</definedName>
    <definedName name="A2159276X">#REF!,#REF!</definedName>
    <definedName name="A2159277A">#REF!,#REF!</definedName>
    <definedName name="A2159278C">#REF!,#REF!</definedName>
    <definedName name="A2159279F">#REF!,#REF!</definedName>
    <definedName name="A2159280R">#REF!,#REF!</definedName>
    <definedName name="A2159281T">#REF!,#REF!</definedName>
    <definedName name="A2159282V">#REF!,#REF!</definedName>
    <definedName name="A2159283W">#REF!,#REF!</definedName>
    <definedName name="A2159284X">#REF!,#REF!</definedName>
    <definedName name="A2159285A">#REF!,#REF!</definedName>
    <definedName name="A2159286C">#REF!,#REF!</definedName>
    <definedName name="A2159287F">#REF!,#REF!</definedName>
    <definedName name="A2159288J">#REF!,#REF!</definedName>
    <definedName name="A2159289K">#REF!,#REF!</definedName>
    <definedName name="A2159290V">#REF!,#REF!</definedName>
    <definedName name="A2159291W">#REF!,#REF!</definedName>
    <definedName name="A2159292X">#REF!,#REF!</definedName>
    <definedName name="A2159293A">#REF!,#REF!</definedName>
    <definedName name="A2159294C">#REF!,#REF!</definedName>
    <definedName name="A2159295F">#REF!,#REF!</definedName>
    <definedName name="A2159296J">#REF!,#REF!</definedName>
    <definedName name="A2159297K">#REF!,#REF!</definedName>
    <definedName name="A2159298L">#REF!,#REF!</definedName>
    <definedName name="A2325806K">#REF!,#REF!</definedName>
    <definedName name="A2325807L">#REF!,#REF!</definedName>
    <definedName name="A2325810A">#REF!,#REF!</definedName>
    <definedName name="A2325811C">#REF!,#REF!</definedName>
    <definedName name="A2325812F">#REF!,#REF!</definedName>
    <definedName name="A2325815L">#REF!,#REF!</definedName>
    <definedName name="A2325816R">#REF!,#REF!</definedName>
    <definedName name="A2325817T">#REF!,#REF!</definedName>
    <definedName name="A2325820F">#REF!,#REF!</definedName>
    <definedName name="A2325821J">#REF!,#REF!</definedName>
    <definedName name="A2325822K">#REF!,#REF!</definedName>
    <definedName name="A2325825T">#REF!,#REF!</definedName>
    <definedName name="A2325826V">#REF!,#REF!</definedName>
    <definedName name="A2325827W">#REF!,#REF!</definedName>
    <definedName name="A2325830K">#REF!,#REF!</definedName>
    <definedName name="A2325831L">#REF!,#REF!</definedName>
    <definedName name="A2325832R">#REF!,#REF!</definedName>
    <definedName name="A2325835W">#REF!,#REF!</definedName>
    <definedName name="A2325836X">#REF!,#REF!</definedName>
    <definedName name="A2325837A">#REF!,#REF!</definedName>
    <definedName name="A2325840R">#REF!,#REF!</definedName>
    <definedName name="A2325841T">#REF!,#REF!</definedName>
    <definedName name="A2325842V">#REF!,#REF!</definedName>
    <definedName name="A2325845A">#REF!,#REF!</definedName>
    <definedName name="A2325846C">#REF!,#REF!</definedName>
    <definedName name="A2325847F">#REF!,#REF!</definedName>
    <definedName name="A2325850V">#REF!,#REF!</definedName>
    <definedName name="aa" localSheetId="6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AA_DOCTOPS" hidden="1">"AAA_SET"</definedName>
    <definedName name="AAA_duser" hidden="1">"OFF"</definedName>
    <definedName name="aaaaaaaa" localSheetId="6" hidden="1">{#N/A,#N/A,FALSE,"Aging Summary";#N/A,#N/A,FALSE,"Ratio Analysis";#N/A,#N/A,FALSE,"Test 120 Day Accts";#N/A,#N/A,FALSE,"Tickmarks"}</definedName>
    <definedName name="aaaaaaaa" hidden="1">{#N/A,#N/A,FALSE,"Aging Summary";#N/A,#N/A,FALSE,"Ratio Analysis";#N/A,#N/A,FALSE,"Test 120 Day Accts";#N/A,#N/A,FALSE,"Tickmarks"}</definedName>
    <definedName name="AAB_Addin5" hidden="1">"AAB_Description for addin 5,Description for addin 5,Description for addin 5,Description for addin 5,Description for addin 5,Description for addin 5"</definedName>
    <definedName name="aadava">#REF!</definedName>
    <definedName name="ab" localSheetId="6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C">#REF!</definedName>
    <definedName name="AccessDatabase" hidden="1">"C:\My Documents\発注予測.mdb"</definedName>
    <definedName name="account">#REF!</definedName>
    <definedName name="ACCOUNT_LIST">#REF!</definedName>
    <definedName name="ACQ.COST">#REF!</definedName>
    <definedName name="ActDirect">#REF!</definedName>
    <definedName name="ActDirectApr">#REF!</definedName>
    <definedName name="ActDirectAug">#REF!</definedName>
    <definedName name="ActDirectDec">#REF!</definedName>
    <definedName name="ActDirectFeb">#REF!</definedName>
    <definedName name="ActDirectJan">#REF!</definedName>
    <definedName name="ActDirectJuly">#REF!</definedName>
    <definedName name="ActDirectJune">#REF!</definedName>
    <definedName name="ActDirectMar">#REF!</definedName>
    <definedName name="ActDirectMay">#REF!</definedName>
    <definedName name="ActDirectNov">#REF!</definedName>
    <definedName name="ActDirectOct">#REF!</definedName>
    <definedName name="ActDirectSept">#REF!</definedName>
    <definedName name="ActELDC">#REF!</definedName>
    <definedName name="ActELDCApr">#REF!</definedName>
    <definedName name="ActELDCAug">#REF!</definedName>
    <definedName name="ActELDCDec">#REF!</definedName>
    <definedName name="ActELDCFeb">#REF!</definedName>
    <definedName name="ActELDCJan">#REF!</definedName>
    <definedName name="ActELDCJuly">#REF!</definedName>
    <definedName name="ActELDCJune">#REF!</definedName>
    <definedName name="ActELDCMar">#REF!</definedName>
    <definedName name="ActELDCMay">#REF!</definedName>
    <definedName name="ActELDCNov">#REF!</definedName>
    <definedName name="ActELDCOct">#REF!</definedName>
    <definedName name="ActELDCSept">#REF!</definedName>
    <definedName name="ActOMEU">#REF!</definedName>
    <definedName name="ActOMEUApr">#REF!</definedName>
    <definedName name="ActOMEUAug">#REF!</definedName>
    <definedName name="ActOMEUDec">#REF!</definedName>
    <definedName name="ActOMEUFeb">#REF!</definedName>
    <definedName name="ActOMEUJan">#REF!</definedName>
    <definedName name="ActOMEUJuly">#REF!</definedName>
    <definedName name="ActOMEUJune">#REF!</definedName>
    <definedName name="ActOMEUMar">#REF!</definedName>
    <definedName name="ActOMEUMay">#REF!</definedName>
    <definedName name="ActOMEUNov">#REF!</definedName>
    <definedName name="ActOMEUOct">#REF!</definedName>
    <definedName name="ActOMEUSept">#REF!</definedName>
    <definedName name="ActRetail">#REF!</definedName>
    <definedName name="ActRetailApr">#REF!</definedName>
    <definedName name="ActRetailAug">#REF!</definedName>
    <definedName name="ActRetailDec">#REF!</definedName>
    <definedName name="ActRetailFeb">#REF!</definedName>
    <definedName name="ActRetailJan">#REF!</definedName>
    <definedName name="ActRetailJuly">#REF!</definedName>
    <definedName name="ActRetailJune">#REF!</definedName>
    <definedName name="ActRetailMar">#REF!</definedName>
    <definedName name="ActRetailMay">#REF!</definedName>
    <definedName name="ActRetailNov">#REF!</definedName>
    <definedName name="ActRetailOct">#REF!</definedName>
    <definedName name="ActRetailSept">#REF!</definedName>
    <definedName name="ActRetJan">#REF!</definedName>
    <definedName name="ActTXLDC">#REF!</definedName>
    <definedName name="ActTXLDCApr">#REF!</definedName>
    <definedName name="ActTXLDCAug">#REF!</definedName>
    <definedName name="ActTXLDCDec">#REF!</definedName>
    <definedName name="ActTXLDCFeb">#REF!</definedName>
    <definedName name="ActTXLDCJan">#REF!</definedName>
    <definedName name="ActTXLDCJuly">#REF!</definedName>
    <definedName name="ActTXLDCJune">#REF!</definedName>
    <definedName name="ActTXLDCMar">#REF!</definedName>
    <definedName name="ActTXLDCMay">#REF!</definedName>
    <definedName name="ActTXLDCNov">#REF!</definedName>
    <definedName name="ActTXLDCOct">#REF!</definedName>
    <definedName name="ActTXLDCSept">#REF!</definedName>
    <definedName name="ActTXMEU">#REF!</definedName>
    <definedName name="ActTXMEUApr">#REF!</definedName>
    <definedName name="ActTXMEUAug">#REF!</definedName>
    <definedName name="ActTXMEUDec">#REF!</definedName>
    <definedName name="ActTXMEUFeb">#REF!</definedName>
    <definedName name="ActTXMEUJan">#REF!</definedName>
    <definedName name="ActTXMEUJuly">#REF!</definedName>
    <definedName name="ActTXMEUJune">#REF!</definedName>
    <definedName name="ActTXMEUMar">#REF!</definedName>
    <definedName name="ActTXMEUMay">#REF!</definedName>
    <definedName name="ActTXMEUNov">#REF!</definedName>
    <definedName name="ActTXMEUOct">#REF!</definedName>
    <definedName name="ActTXMEUSept">#REF!</definedName>
    <definedName name="Actual">#REF!</definedName>
    <definedName name="adf" localSheetId="6" hidden="1">{#N/A,#N/A,FALSE,"Aging Summary";#N/A,#N/A,FALSE,"Ratio Analysis";#N/A,#N/A,FALSE,"Test 120 Day Accts";#N/A,#N/A,FALSE,"Tickmarks"}</definedName>
    <definedName name="adf" hidden="1">{#N/A,#N/A,FALSE,"Aging Summary";#N/A,#N/A,FALSE,"Ratio Analysis";#N/A,#N/A,FALSE,"Test 120 Day Accts";#N/A,#N/A,FALSE,"Tickmarks"}</definedName>
    <definedName name="administration">#REF!</definedName>
    <definedName name="ads" localSheetId="6" hidden="1">{#N/A,#N/A,FALSE,"Aging Summary";#N/A,#N/A,FALSE,"Ratio Analysis";#N/A,#N/A,FALSE,"Test 120 Day Accts";#N/A,#N/A,FALSE,"Tickmarks"}</definedName>
    <definedName name="ads" hidden="1">{#N/A,#N/A,FALSE,"Aging Summary";#N/A,#N/A,FALSE,"Ratio Analysis";#N/A,#N/A,FALSE,"Test 120 Day Accts";#N/A,#N/A,FALSE,"Tickmarks"}</definedName>
    <definedName name="ag">#REF!</definedName>
    <definedName name="AGBill">#REF!</definedName>
    <definedName name="AGBillAndColl">#REF!</definedName>
    <definedName name="AGCapTax">#REF!</definedName>
    <definedName name="AGccCorpTax">#REF!</definedName>
    <definedName name="AGccIntExpense">#REF!</definedName>
    <definedName name="AGccIntIncome">#REF!</definedName>
    <definedName name="AGCorpTax">#REF!</definedName>
    <definedName name="AGCredLoss">#REF!</definedName>
    <definedName name="AGcsCapTax">#REF!</definedName>
    <definedName name="AGcsDepAndAmort">#REF!</definedName>
    <definedName name="AGDandU">#REF!</definedName>
    <definedName name="AGDepAndAmort">#REF!</definedName>
    <definedName name="AGGandA">#REF!</definedName>
    <definedName name="AGIntExpense">#REF!</definedName>
    <definedName name="AGIntIncome">#REF!</definedName>
    <definedName name="AGMngmtFees10">#REF!</definedName>
    <definedName name="AGOpCosts">#REF!</definedName>
    <definedName name="AGOtherInc">#REF!</definedName>
    <definedName name="AGOtherIncome10">#REF!</definedName>
    <definedName name="AGOtherRev">#REF!</definedName>
    <definedName name="AGRevFixed">#REF!</definedName>
    <definedName name="AGRevVar">#REF!</definedName>
    <definedName name="AGSalAndBen">#REF!</definedName>
    <definedName name="AGSaleOfAssets">#REF!</definedName>
    <definedName name="aj" localSheetId="6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j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LLCYACT">#REF!</definedName>
    <definedName name="ALLCYACTCONT">#REF!</definedName>
    <definedName name="ALLCYBUD">#REF!</definedName>
    <definedName name="ALLCYBUDCONT">#REF!</definedName>
    <definedName name="ALLCYBUDFY">#REF!</definedName>
    <definedName name="ALLCYBUDFYCONT">#REF!</definedName>
    <definedName name="ALLCYCUMACT">#REF!</definedName>
    <definedName name="ALLCYCUMACTCONT">#REF!</definedName>
    <definedName name="ALLCYCUMACTGP">#REF!</definedName>
    <definedName name="ALLCYCUMBUD">#REF!</definedName>
    <definedName name="ALLCYCUMBUDCONT">#REF!</definedName>
    <definedName name="ALLCYCUMBUDGP">#REF!</definedName>
    <definedName name="ALLCYFORFY">#REF!</definedName>
    <definedName name="ALLCYFORFYCONT">#REF!</definedName>
    <definedName name="AllHistory">#REF!,#REF!</definedName>
    <definedName name="AllPages">#REF!,#REF!,#REF!,#REF!,#REF!,#REF!,#REF!,#REF!,#REF!,#REF!,#REF!</definedName>
    <definedName name="ALLPYACT">#REF!</definedName>
    <definedName name="ALLPYACTCONT">#REF!</definedName>
    <definedName name="ALLPYCUMACT">#REF!</definedName>
    <definedName name="ALLPYCUMACTCONT">#REF!</definedName>
    <definedName name="AllSum98">#REF!,#REF!,#REF!</definedName>
    <definedName name="amorcc">#REF!</definedName>
    <definedName name="amorcompl">#REF!</definedName>
    <definedName name="AMORCOMPLEAS">#REF!</definedName>
    <definedName name="amordef">#REF!</definedName>
    <definedName name="AMORDEFERRED">#REF!</definedName>
    <definedName name="amorlease">#REF!</definedName>
    <definedName name="AMORLEASEHOLD">#REF!</definedName>
    <definedName name="amorleasvhc">#REF!</definedName>
    <definedName name="amorleshld">#REF!</definedName>
    <definedName name="AMOROFFLEAS">#REF!</definedName>
    <definedName name="amort">#REF!</definedName>
    <definedName name="AMORTCC">#REF!</definedName>
    <definedName name="AMORTLEASVEH">#REF!</definedName>
    <definedName name="analysis" localSheetId="6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localSheetId="6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localSheetId="6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localSheetId="6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nual_Cost_per_User_MSOffice365">#REF!</definedName>
    <definedName name="Answer">#REF!</definedName>
    <definedName name="APPENDIX">#REF!</definedName>
    <definedName name="AR">#REF!</definedName>
    <definedName name="AR_sales">#REF!</definedName>
    <definedName name="ARCPUBURL">""</definedName>
    <definedName name="area1">#REF!,#REF!,#REF!,#REF!,#REF!,#REF!</definedName>
    <definedName name="area1enr">#REF!</definedName>
    <definedName name="area2">#REF!,#REF!</definedName>
    <definedName name="area2enr">#REF!</definedName>
    <definedName name="area3enr">#REF!</definedName>
    <definedName name="area4enr">#REF!</definedName>
    <definedName name="area5enr">#REF!</definedName>
    <definedName name="area6enr">#REF!</definedName>
    <definedName name="arsdf" localSheetId="6" hidden="1">{#N/A,#N/A,FALSE,"Aging Summary";#N/A,#N/A,FALSE,"Ratio Analysis";#N/A,#N/A,FALSE,"Test 120 Day Accts";#N/A,#N/A,FALSE,"Tickmarks"}</definedName>
    <definedName name="arsdf" hidden="1">{#N/A,#N/A,FALSE,"Aging Summary";#N/A,#N/A,FALSE,"Ratio Analysis";#N/A,#N/A,FALSE,"Test 120 Day Accts";#N/A,#N/A,FALSE,"Tickmarks"}</definedName>
    <definedName name="AS2DocOpenMode" hidden="1">"AS2DocumentEdit"</definedName>
    <definedName name="AS2HasNoAutoHeaderFooter" hidden="1">" "</definedName>
    <definedName name="asasd">#REF!,#REF!,#REF!</definedName>
    <definedName name="ASD">#REF!</definedName>
    <definedName name="ASOFDATE">#REF!</definedName>
    <definedName name="ASOFDATE2">#REF!</definedName>
    <definedName name="ASSETADJ">#REF!</definedName>
    <definedName name="AssetNum">#REF!</definedName>
    <definedName name="ASSETS">#REF!</definedName>
    <definedName name="Assumptions_2002">#REF!</definedName>
    <definedName name="Assumptions_2003">#REF!</definedName>
    <definedName name="averton_common">#REF!</definedName>
    <definedName name="Avg_Burdened_Rate_of_Email_Users">#REF!</definedName>
    <definedName name="b" localSheetId="6" hidden="1">{#N/A,#N/A,FALSE,"Aging Summary";#N/A,#N/A,FALSE,"Ratio Analysis";#N/A,#N/A,FALSE,"Test 120 Day Accts";#N/A,#N/A,FALSE,"Tickmarks"}</definedName>
    <definedName name="b" hidden="1">{#N/A,#N/A,FALSE,"Aging Summary";#N/A,#N/A,FALSE,"Ratio Analysis";#N/A,#N/A,FALSE,"Test 120 Day Accts";#N/A,#N/A,FALSE,"Tickmarks"}</definedName>
    <definedName name="B6INC">#REF!</definedName>
    <definedName name="B6IVA">#REF!</definedName>
    <definedName name="BAL">#REF!</definedName>
    <definedName name="balan">#REF!</definedName>
    <definedName name="BALANCE">#REF!</definedName>
    <definedName name="BALSHT">#REF!</definedName>
    <definedName name="bayview">#REF!</definedName>
    <definedName name="bb" localSheetId="6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b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C">#REF!</definedName>
    <definedName name="BCB">#REF!</definedName>
    <definedName name="BE">#REF!</definedName>
    <definedName name="BEB">#REF!</definedName>
    <definedName name="BEOM">#REF!</definedName>
    <definedName name="BEOMB">#REF!</definedName>
    <definedName name="BI_LDCLIST">#REF!</definedName>
    <definedName name="Billed">#REF!</definedName>
    <definedName name="BillingCollecting">#REF!</definedName>
    <definedName name="BizUnits">#REF!</definedName>
    <definedName name="Bk_of_Cda">#REF!</definedName>
    <definedName name="BlankCells">#REF!,#REF!,#REF!</definedName>
    <definedName name="bldgcap">#REF!</definedName>
    <definedName name="BLDGCAPBUD">#REF!</definedName>
    <definedName name="blnce">#REF!</definedName>
    <definedName name="Bloomberg">#REF!</definedName>
    <definedName name="BLPH1" hidden="1">#REF!</definedName>
    <definedName name="BLPH2" hidden="1">#REF!</definedName>
    <definedName name="BLPH3" hidden="1">#REF!</definedName>
    <definedName name="BMNPHC_kWAC">#REF!</definedName>
    <definedName name="BMNPHC_kWDC">#REF!</definedName>
    <definedName name="BMNPHC_OH">#REF!</definedName>
    <definedName name="BMNPHC_Potential_Inv">#REF!</definedName>
    <definedName name="BMNPHC_Total_Inv">#REF!</definedName>
    <definedName name="Box_1">#REF!</definedName>
    <definedName name="Box_11">#REF!</definedName>
    <definedName name="Box_12">#REF!</definedName>
    <definedName name="Box_13">#REF!</definedName>
    <definedName name="Box_2">#REF!</definedName>
    <definedName name="Box_23">#REF!</definedName>
    <definedName name="Box_3">#REF!</definedName>
    <definedName name="Box_4">#REF!</definedName>
    <definedName name="Box_5">#REF!</definedName>
    <definedName name="Box11or12kwh">#REF!</definedName>
    <definedName name="Box1or2kwh">#REF!</definedName>
    <definedName name="Box23kwh">#REF!</definedName>
    <definedName name="Box3or4kwh">#REF!</definedName>
    <definedName name="boyne">#REF!</definedName>
    <definedName name="BP">#REF!</definedName>
    <definedName name="BPAGE">"1"</definedName>
    <definedName name="BPB">#REF!</definedName>
    <definedName name="BPLMM">#REF!</definedName>
    <definedName name="BPLMMB">#REF!</definedName>
    <definedName name="Brampton">#REF!</definedName>
    <definedName name="Brampton___Mississauga">#REF!</definedName>
    <definedName name="Brampton___St._Catherines">#REF!</definedName>
    <definedName name="Brampton___Vaughan">#REF!</definedName>
    <definedName name="branch">#REF!</definedName>
    <definedName name="BridgeYear">#REF!</definedName>
    <definedName name="BS">#REF!</definedName>
    <definedName name="BSB">#REF!</definedName>
    <definedName name="BSE">#REF!</definedName>
    <definedName name="BSEB">#REF!</definedName>
    <definedName name="BTP">#REF!</definedName>
    <definedName name="Budg01">#REF!</definedName>
    <definedName name="Budg02">#REF!</definedName>
    <definedName name="Budg03">#REF!</definedName>
    <definedName name="Budg04">#REF!</definedName>
    <definedName name="Budg05">#REF!</definedName>
    <definedName name="Budg06">#REF!</definedName>
    <definedName name="Budg07">#REF!</definedName>
    <definedName name="Budg08">#REF!</definedName>
    <definedName name="Budg09">#REF!</definedName>
    <definedName name="Budg10">#REF!</definedName>
    <definedName name="Budg11">#REF!</definedName>
    <definedName name="Budg12">#REF!</definedName>
    <definedName name="budget">#REF!</definedName>
    <definedName name="Budget3">#REF!</definedName>
    <definedName name="Budget4">#REF!</definedName>
    <definedName name="Budget5">#REF!</definedName>
    <definedName name="BudgetBook">#REF!,#REF!,#REF!,#REF!</definedName>
    <definedName name="Buses">#REF!</definedName>
    <definedName name="BusinessUnitList">#REF!</definedName>
    <definedName name="BUV">#REF!</definedName>
    <definedName name="BV">#REF!</definedName>
    <definedName name="BVB">#REF!</definedName>
    <definedName name="BVMM">#REF!</definedName>
    <definedName name="BVMMB">#REF!</definedName>
    <definedName name="BVX">#REF!</definedName>
    <definedName name="C_">#REF!</definedName>
    <definedName name="cafe_validation_temp" hidden="1">#REF!</definedName>
    <definedName name="calcnwo">#REF!</definedName>
    <definedName name="CALCNWORKSHEET">#REF!</definedName>
    <definedName name="capcosttype">#REF!</definedName>
    <definedName name="CAPEX">#REF!</definedName>
    <definedName name="CAPEXP">#REF!</definedName>
    <definedName name="capital">#REF!</definedName>
    <definedName name="CAPITALEXP">#REF!</definedName>
    <definedName name="CapitalOEBs">#REF!</definedName>
    <definedName name="CapitalProjects">#REF!</definedName>
    <definedName name="CAPNOTE">#REF!</definedName>
    <definedName name="capo">#REF!</definedName>
    <definedName name="CapOEB">#REF!</definedName>
    <definedName name="capsupplier">#REF!</definedName>
    <definedName name="CapTax10">#REF!</definedName>
    <definedName name="CapTaxAG30">#REF!</definedName>
    <definedName name="CapTaxCC30">#REF!</definedName>
    <definedName name="CAPX1">#REF!</definedName>
    <definedName name="CAPX10">#REF!</definedName>
    <definedName name="CAPX11">#REF!</definedName>
    <definedName name="CAPX12">#REF!</definedName>
    <definedName name="CAPX13">#REF!</definedName>
    <definedName name="CAPX14">#REF!</definedName>
    <definedName name="CAPX15">#REF!</definedName>
    <definedName name="CAPX16">#REF!</definedName>
    <definedName name="CAPX17">#REF!</definedName>
    <definedName name="CAPX18">#REF!</definedName>
    <definedName name="CAPX2">#REF!</definedName>
    <definedName name="CAPX20">#REF!</definedName>
    <definedName name="CAPX23">#REF!</definedName>
    <definedName name="CAPX3">#REF!</definedName>
    <definedName name="CAPX4">#REF!</definedName>
    <definedName name="CAPX5">#REF!</definedName>
    <definedName name="CAPX6">#REF!</definedName>
    <definedName name="CAPX7">#REF!</definedName>
    <definedName name="CAPX8">#REF!</definedName>
    <definedName name="CAPX9">#REF!</definedName>
    <definedName name="CASH">#REF!</definedName>
    <definedName name="Cash2">#REF!</definedName>
    <definedName name="CASHFLOW">#REF!</definedName>
    <definedName name="cashfull">#REF!</definedName>
    <definedName name="categories">#REF!</definedName>
    <definedName name="CATEGORY">#REF!</definedName>
    <definedName name="CBudgetTiming">#REF!</definedName>
    <definedName name="CBWorkbookPriority" hidden="1">-844756298</definedName>
    <definedName name="cc">#REF!</definedName>
    <definedName name="CC_LIST">#REF!</definedName>
    <definedName name="CC_MASTER_LIST">#REF!</definedName>
    <definedName name="CC_OEB_LIST">#REF!</definedName>
    <definedName name="CCA_Class">#REF!</definedName>
    <definedName name="CCBill">#REF!</definedName>
    <definedName name="CCBillAndColl">#REF!</definedName>
    <definedName name="CCCA">#REF!</definedName>
    <definedName name="CCCapTax">#REF!</definedName>
    <definedName name="CCCapTax10">#REF!</definedName>
    <definedName name="CCCorpTax">#REF!</definedName>
    <definedName name="CCCredLoss">#REF!</definedName>
    <definedName name="CCcsCapTax">#REF!</definedName>
    <definedName name="CCcsCorpTax">#REF!</definedName>
    <definedName name="CCcsDepAndAmort">#REF!</definedName>
    <definedName name="CCcsIntExpense">#REF!</definedName>
    <definedName name="CCcsIntIncome">#REF!</definedName>
    <definedName name="CCDandU">#REF!</definedName>
    <definedName name="CCDepAndAmort">#REF!</definedName>
    <definedName name="CCDepAndAmort10">#REF!</definedName>
    <definedName name="CCGandA">#REF!</definedName>
    <definedName name="CCIncomeAndLargeCorp10">#REF!</definedName>
    <definedName name="CCIntExpense">#REF!</definedName>
    <definedName name="CCIntExpense10">#REF!</definedName>
    <definedName name="CCIntIncome">#REF!</definedName>
    <definedName name="CCIntIncome10">#REF!</definedName>
    <definedName name="CCMngmtFees10">#REF!</definedName>
    <definedName name="CCOpCosts">#REF!</definedName>
    <definedName name="CCOpCosts10">#REF!</definedName>
    <definedName name="CCOtherInc">#REF!</definedName>
    <definedName name="CCOtherIncome10">#REF!</definedName>
    <definedName name="CCOtherRev">#REF!</definedName>
    <definedName name="CCRevFixed">#REF!</definedName>
    <definedName name="CCRevVar">#REF!</definedName>
    <definedName name="CCSalAndBen">#REF!</definedName>
    <definedName name="CCSalAndBen10">#REF!</definedName>
    <definedName name="CCSaleOfAssets">#REF!</definedName>
    <definedName name="CCYTD">OFFSET(#REF!,0,0,#REF!)</definedName>
    <definedName name="cd" localSheetId="6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d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DataRow">#REF!</definedName>
    <definedName name="CDataRowStart">#REF!</definedName>
    <definedName name="CDM_2007">#REF!</definedName>
    <definedName name="CDM_TO_BS">#REF!</definedName>
    <definedName name="CEquipment">#REF!</definedName>
    <definedName name="CFLOW">#REF!</definedName>
    <definedName name="CG_FLEET_BURDEN">#REF!</definedName>
    <definedName name="CG_MAT_BURDEN">#REF!</definedName>
    <definedName name="CHANGES">#REF!</definedName>
    <definedName name="Chart_Data">#REF!</definedName>
    <definedName name="chngs">#REF!</definedName>
    <definedName name="CInventory">#REF!</definedName>
    <definedName name="CIQWBGuid" hidden="1">"b2a64c6c-42e0-40ff-84b5-17e326ba1c46"</definedName>
    <definedName name="CITY">#REF!</definedName>
    <definedName name="CIVA">#REF!</definedName>
    <definedName name="CLabour">#REF!</definedName>
    <definedName name="class">#REF!</definedName>
    <definedName name="CLEAR_ADJ">#REF!</definedName>
    <definedName name="Client_Asset_Code">#REF!</definedName>
    <definedName name="ClientName">#REF!</definedName>
    <definedName name="CLUSTER">#REF!</definedName>
    <definedName name="CLUSTER_LIST">#REF!</definedName>
    <definedName name="CNCYACT">#REF!</definedName>
    <definedName name="CNCYACTCONT">#REF!</definedName>
    <definedName name="CNCYBUD">#REF!</definedName>
    <definedName name="CNCYBUDCONT">#REF!</definedName>
    <definedName name="CNCYBUDFY">#REF!</definedName>
    <definedName name="CNCYBUDFYCONT">#REF!</definedName>
    <definedName name="CNCYCUMACT">#REF!</definedName>
    <definedName name="CNCYCUMACTCONT">#REF!</definedName>
    <definedName name="CNCYCUMBUD">#REF!</definedName>
    <definedName name="CNCYCUMBUDCONT">#REF!</definedName>
    <definedName name="CNCYFORFY">#REF!</definedName>
    <definedName name="CNCYFORFYCONT">#REF!</definedName>
    <definedName name="CNPYACT">#REF!</definedName>
    <definedName name="CNPYACTCONT">#REF!</definedName>
    <definedName name="CNPYCUMACT">#REF!</definedName>
    <definedName name="CNPYCUMACTCONT">#REF!</definedName>
    <definedName name="CO_LIST">#REF!</definedName>
    <definedName name="COB_kWAC">#REF!</definedName>
    <definedName name="COB_kWDC">#REF!</definedName>
    <definedName name="COB_OH">#REF!</definedName>
    <definedName name="COB_Potential_Inv">#REF!</definedName>
    <definedName name="COB_Total_Inv">#REF!</definedName>
    <definedName name="COM_kWAC">#REF!</definedName>
    <definedName name="COM_kWDC">#REF!</definedName>
    <definedName name="COM_OH">#REF!</definedName>
    <definedName name="COM_Potential_Inv">#REF!</definedName>
    <definedName name="COM_Total_Inv">#REF!</definedName>
    <definedName name="commst">#REF!</definedName>
    <definedName name="Comp">#REF!</definedName>
    <definedName name="COMP_IS">#REF!</definedName>
    <definedName name="Company">"Hydro One Brampton Networks"</definedName>
    <definedName name="Company10">#REF!</definedName>
    <definedName name="Company12">#REF!</definedName>
    <definedName name="CompanyList">#REF!</definedName>
    <definedName name="compca">#REF!</definedName>
    <definedName name="COMPCAPBUD">#REF!</definedName>
    <definedName name="CompIS">#REF!</definedName>
    <definedName name="compleas">#REF!</definedName>
    <definedName name="COMPLEASCAPBUD">#REF!</definedName>
    <definedName name="CON">#REF!</definedName>
    <definedName name="conn">#REF!</definedName>
    <definedName name="CONSOL_MOVE">#REF!</definedName>
    <definedName name="CONSOL_MOVE1">#REF!</definedName>
    <definedName name="contactf">#REF!</definedName>
    <definedName name="CONTINUITY">#REF!</definedName>
    <definedName name="CONTINUITY_SCHEDULE_____PLANT">#REF!</definedName>
    <definedName name="CONVALESCENCE_BEREAVEMENTS">#REF!</definedName>
    <definedName name="COP">#REF!</definedName>
    <definedName name="CorpVARYTD">INDEX(#REF!,#REF!)</definedName>
    <definedName name="CostCenter">#REF!</definedName>
    <definedName name="costtype">#REF!</definedName>
    <definedName name="COVER">#REF!,#REF!</definedName>
    <definedName name="CPAGE">"37"</definedName>
    <definedName name="CPNMB">"1"</definedName>
    <definedName name="_xlnm.Criteria">#REF!</definedName>
    <definedName name="Criteria1">#REF!</definedName>
    <definedName name="Crystal_1_1_WEBI_DataGrid" hidden="1">#REF!</definedName>
    <definedName name="Crystal_1_1_WEBI_HHeading" hidden="1">#REF!</definedName>
    <definedName name="Crystal_1_1_WEBI_Table" hidden="1">#REF!</definedName>
    <definedName name="Crystal_10_1_WEBI_DataGrid" hidden="1">#REF!</definedName>
    <definedName name="Crystal_10_1_WEBI_HHeading" hidden="1">#REF!</definedName>
    <definedName name="Crystal_10_1_WEBI_Table" hidden="1">#REF!</definedName>
    <definedName name="Crystal_12_1_WEBI_DataGrid" hidden="1">#REF!</definedName>
    <definedName name="Crystal_12_1_WEBI_HHeading" hidden="1">#REF!</definedName>
    <definedName name="Crystal_12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5_1_WEBI_DataGrid" hidden="1">#REF!</definedName>
    <definedName name="Crystal_5_1_WEBI_HHeading" hidden="1">#REF!</definedName>
    <definedName name="Crystal_5_1_WEBI_Table" hidden="1">#REF!</definedName>
    <definedName name="Crystal_6_1_WEBI_DataGrid" hidden="1">#REF!</definedName>
    <definedName name="Crystal_6_1_WEBI_HHeading" hidden="1">#REF!</definedName>
    <definedName name="Crystal_6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SCYACT">#REF!</definedName>
    <definedName name="CSCYACTCONT">#REF!</definedName>
    <definedName name="CSCYBUD">#REF!</definedName>
    <definedName name="CSCYBUDCONT">#REF!</definedName>
    <definedName name="CSCYBUDFY">#REF!</definedName>
    <definedName name="CSCYBUDFYCONT">#REF!</definedName>
    <definedName name="CSCYCUMACT">#REF!</definedName>
    <definedName name="CSCYCUMACTCONT">#REF!</definedName>
    <definedName name="CSCYCUMBUD">#REF!</definedName>
    <definedName name="CSCYCUMBUDCONT">#REF!</definedName>
    <definedName name="CSCYFORFY">#REF!</definedName>
    <definedName name="CSCYFORFYCONT">#REF!</definedName>
    <definedName name="CSCYVARCOMM">#REF!</definedName>
    <definedName name="CSPYACT">#REF!</definedName>
    <definedName name="CSPYACTCONT">#REF!</definedName>
    <definedName name="CSPYCUMACT">#REF!</definedName>
    <definedName name="CSPYCUMACTCONT">#REF!</definedName>
    <definedName name="CSScenarioDescription">#REF!</definedName>
    <definedName name="CSUnlistedDescription">#REF!</definedName>
    <definedName name="CSUnlistedLabel">#REF!</definedName>
    <definedName name="CSUnlistedProjectID">#REF!</definedName>
    <definedName name="CTIM2">"122801"</definedName>
    <definedName name="CTIM2a">"161307"</definedName>
    <definedName name="CTotalsRow">#REF!</definedName>
    <definedName name="CUploadData">#REF!</definedName>
    <definedName name="Current_1">#REF!</definedName>
    <definedName name="Current_2">#REF!</definedName>
    <definedName name="Current_3">#REF!</definedName>
    <definedName name="CustomerAdministration">#REF!</definedName>
    <definedName name="CustomerCount">#REF!</definedName>
    <definedName name="CYData">#REF!</definedName>
    <definedName name="D" hidden="1">#REF!</definedName>
    <definedName name="D0016Pull">#REF!</definedName>
    <definedName name="D0042Pull">#REF!</definedName>
    <definedName name="D0044Pull">#REF!</definedName>
    <definedName name="D0045Pull">#REF!</definedName>
    <definedName name="D0046Pull">#REF!</definedName>
    <definedName name="D0047Pull">#REF!</definedName>
    <definedName name="D0048Pull">#REF!</definedName>
    <definedName name="D0049Pull">#REF!</definedName>
    <definedName name="D0055Pull">#REF!</definedName>
    <definedName name="DASH">""</definedName>
    <definedName name="data">#REF!</definedName>
    <definedName name="Data.Next">#REF!</definedName>
    <definedName name="Data.Next2">#REF!</definedName>
    <definedName name="data00">#REF!</definedName>
    <definedName name="data01">#REF!</definedName>
    <definedName name="data02">#REF!</definedName>
    <definedName name="data0211">#REF!</definedName>
    <definedName name="data03">#REF!</definedName>
    <definedName name="data04">#REF!</definedName>
    <definedName name="data05">#REF!</definedName>
    <definedName name="data06">#REF!</definedName>
    <definedName name="data07">#REF!</definedName>
    <definedName name="data08">#REF!</definedName>
    <definedName name="data09">#REF!</definedName>
    <definedName name="data10">#REF!</definedName>
    <definedName name="data11">#REF!</definedName>
    <definedName name="data3">#REF!</definedName>
    <definedName name="data303">#REF!</definedName>
    <definedName name="_xlnm.Database">#REF!</definedName>
    <definedName name="DATE">"SEP 2015"</definedName>
    <definedName name="DATE_LIST">#REF!</definedName>
    <definedName name="Date_Range">#REF!,#REF!</definedName>
    <definedName name="DATES">#N/A</definedName>
    <definedName name="DaysInPreviousYear">#REF!</definedName>
    <definedName name="DaysInYear">#REF!</definedName>
    <definedName name="db">#REF!</definedName>
    <definedName name="dc" localSheetId="6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c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C_O_S">#REF!</definedName>
    <definedName name="DD">"07"</definedName>
    <definedName name="DEBT">#REF!</definedName>
    <definedName name="Dec_02_Actual">#REF!</definedName>
    <definedName name="deferrals">#REF!</definedName>
    <definedName name="Deloitte_Asset_Code">#REF!</definedName>
    <definedName name="deowatr">#REF!</definedName>
    <definedName name="DepAG30">#REF!</definedName>
    <definedName name="DepAndAmort10">#REF!</definedName>
    <definedName name="Departments">#REF!</definedName>
    <definedName name="DEPBYYR">#REF!</definedName>
    <definedName name="DepCC30">#REF!</definedName>
    <definedName name="depcom">#REF!</definedName>
    <definedName name="depcomp">#REF!</definedName>
    <definedName name="DEPCOMPBILLING">#REF!</definedName>
    <definedName name="DEPCOMPRETAIL">#REF!</definedName>
    <definedName name="DEPCOMPUTER">#REF!</definedName>
    <definedName name="depcompwat">#REF!</definedName>
    <definedName name="DEPCOMPWATER">#REF!</definedName>
    <definedName name="depcomret">#REF!</definedName>
    <definedName name="depgn">#REF!</definedName>
    <definedName name="depnclar">#REF!</definedName>
    <definedName name="DEPNCLEARTOT">#REF!</definedName>
    <definedName name="DEPNGRTOTAL">#REF!</definedName>
    <definedName name="DEPOFFEQUIP">#REF!</definedName>
    <definedName name="DEPOFFWATER">#REF!</definedName>
    <definedName name="DEPPLANT">#REF!</definedName>
    <definedName name="depplnt">#REF!</definedName>
    <definedName name="DEPRADIO">#REF!</definedName>
    <definedName name="DEPSTORES">#REF!</definedName>
    <definedName name="DEPTELEPHONE">#REF!</definedName>
    <definedName name="DeptID">#REF!</definedName>
    <definedName name="DEPTOOLS">#REF!</definedName>
    <definedName name="DEPVEHICLES">#REF!</definedName>
    <definedName name="DEPWATERHT">#REF!</definedName>
    <definedName name="DETAIL">#REF!</definedName>
    <definedName name="DETAILS">#REF!</definedName>
    <definedName name="DirectLoad">#REF!</definedName>
    <definedName name="DirectRate">#REF!</definedName>
    <definedName name="DISABILITY_MANAGEMENT">#REF!</definedName>
    <definedName name="DiscretionaryCount">#REF!</definedName>
    <definedName name="DISTRIB">#REF!</definedName>
    <definedName name="DISTRIB_ALL">#REF!</definedName>
    <definedName name="Distribution">#REF!</definedName>
    <definedName name="DISTRIBUTOR_NAME">#REF!</definedName>
    <definedName name="distributors">#REF!</definedName>
    <definedName name="dividend">#REF!</definedName>
    <definedName name="DME_BeforeCloseCompleted">"False"</definedName>
    <definedName name="DollarFormat">#REF!</definedName>
    <definedName name="DollarFormat_Area">#REF!</definedName>
    <definedName name="DOWNINSTRS">#REF!</definedName>
    <definedName name="dpoff">#REF!</definedName>
    <definedName name="DR">OFFSET(#REF!,0,0,1,#REF!)</definedName>
    <definedName name="DRBGT">OFFSET(#REF!,0,0,1,#REF!)</definedName>
    <definedName name="Driver">#REF!</definedName>
    <definedName name="DRLY">OFFSET(#REF!,0,0,1,#REF!)</definedName>
    <definedName name="DVA">#REF!</definedName>
    <definedName name="DVNAM">"QSYSPRT"</definedName>
    <definedName name="DVTYP">"PRINTER"</definedName>
    <definedName name="DXDepr99">#REF!</definedName>
    <definedName name="dyfhn" localSheetId="6" hidden="1">{#N/A,#N/A,FALSE,"Aging Summary";#N/A,#N/A,FALSE,"Ratio Analysis";#N/A,#N/A,FALSE,"Test 120 Day Accts";#N/A,#N/A,FALSE,"Tickmarks"}</definedName>
    <definedName name="dyfhn" hidden="1">{#N/A,#N/A,FALSE,"Aging Summary";#N/A,#N/A,FALSE,"Ratio Analysis";#N/A,#N/A,FALSE,"Test 120 Day Accts";#N/A,#N/A,FALSE,"Tickmarks"}</definedName>
    <definedName name="e" localSheetId="6" hidden="1">{#N/A,#N/A,FALSE,"Aging Summary";#N/A,#N/A,FALSE,"Ratio Analysis";#N/A,#N/A,FALSE,"Test 120 Day Accts";#N/A,#N/A,FALSE,"Tickmarks"}</definedName>
    <definedName name="e" hidden="1">{#N/A,#N/A,FALSE,"Aging Summary";#N/A,#N/A,FALSE,"Ratio Analysis";#N/A,#N/A,FALSE,"Test 120 Day Accts";#N/A,#N/A,FALSE,"Tickmarks"}</definedName>
    <definedName name="EACYACT">#REF!</definedName>
    <definedName name="EACYACTCONT">#REF!</definedName>
    <definedName name="EACYBUD">#REF!</definedName>
    <definedName name="EACYBUDCONT">#REF!</definedName>
    <definedName name="EACYBUDFY">#REF!</definedName>
    <definedName name="EACYBUDFYCONT">#REF!</definedName>
    <definedName name="EACYCUMACT">#REF!</definedName>
    <definedName name="EACYCUMACTCONT">#REF!</definedName>
    <definedName name="EACYCUMBUD">#REF!</definedName>
    <definedName name="EACYCUMBUDCONT">#REF!</definedName>
    <definedName name="EACYFORFY">#REF!</definedName>
    <definedName name="EACYFORFYCONT">#REF!</definedName>
    <definedName name="EAPYACT">#REF!</definedName>
    <definedName name="EAPYACTCONT">#REF!</definedName>
    <definedName name="EAPYCUMACT">#REF!</definedName>
    <definedName name="EAPYCUMACTCONT">#REF!</definedName>
    <definedName name="EARLY_RETIREMENTS">#REF!</definedName>
    <definedName name="EBNUMBER">#REF!</definedName>
    <definedName name="EDO">#REF!</definedName>
    <definedName name="EDOInput">#REF!,#REF!,#REF!,#REF!</definedName>
    <definedName name="EDR_06_OthInfo">#REF!</definedName>
    <definedName name="EDR06Tariffs">#REF!</definedName>
    <definedName name="ee" hidden="1">#REF!</definedName>
    <definedName name="EfficientFrontierStart">#REF!</definedName>
    <definedName name="eLDC_1505">#REF!</definedName>
    <definedName name="ELDCLoad">#REF!</definedName>
    <definedName name="ELDCRate">#REF!</definedName>
    <definedName name="ELF" localSheetId="6">(((1+[0]!Real_Return)^Probable_Life)-(1+[0]!Real_Return)^#REF!)</definedName>
    <definedName name="ELF">(((1+Real_Return)^Probable_Life)-(1+Real_Return)^#REF!)</definedName>
    <definedName name="EMP_LIST">#REF!</definedName>
    <definedName name="EPAGE">"1"</definedName>
    <definedName name="EQUITY">#REF!</definedName>
    <definedName name="ERR_INDEX_ACCT">#REF!</definedName>
    <definedName name="ErrCheck">#REF!</definedName>
    <definedName name="Essbase_Ret">#REF!</definedName>
    <definedName name="ESTACC">#REF!</definedName>
    <definedName name="etet" hidden="1">#REF!</definedName>
    <definedName name="EV__LASTREFTIME__" hidden="1">39729.3809143519</definedName>
    <definedName name="EXCELNO">"EXCEL1"</definedName>
    <definedName name="ExchangeRate">#REF!</definedName>
    <definedName name="exclude">#REF!</definedName>
    <definedName name="EXP">#REF!</definedName>
    <definedName name="expense">#REF!</definedName>
    <definedName name="EXPENSES">#REF!</definedName>
    <definedName name="F">#REF!</definedName>
    <definedName name="FA" localSheetId="6" hidden="1">{"datatable",#N/A,FALSE,"Cust.Adds_Volumes"}</definedName>
    <definedName name="FA" hidden="1">{"datatable",#N/A,FALSE,"Cust.Adds_Volumes"}</definedName>
    <definedName name="Fair_Value">#REF!</definedName>
    <definedName name="Fair_Value_Decision">#REF!</definedName>
    <definedName name="FDHDF" hidden="1">#REF!</definedName>
    <definedName name="Feb">#REF!</definedName>
    <definedName name="FebActRetail">#REF!</definedName>
    <definedName name="ff" localSheetId="6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f">#REF!</definedName>
    <definedName name="fg" localSheetId="6" hidden="1">{#N/A,#N/A,FALSE,"Aging Summary";#N/A,#N/A,FALSE,"Ratio Analysis";#N/A,#N/A,FALSE,"Test 120 Day Accts";#N/A,#N/A,FALSE,"Tickmarks"}</definedName>
    <definedName name="fg" hidden="1">{#N/A,#N/A,FALSE,"Aging Summary";#N/A,#N/A,FALSE,"Ratio Analysis";#N/A,#N/A,FALSE,"Test 120 Day Accts";#N/A,#N/A,FALSE,"Tickmarks"}</definedName>
    <definedName name="fgngdh">#REF!</definedName>
    <definedName name="fill" hidden="1">#REF!</definedName>
    <definedName name="Fill2" hidden="1">#REF!</definedName>
    <definedName name="Final98">#REF!,#REF!,#REF!,#REF!,#REF!,#REF!,#REF!,#REF!,#REF!,#REF!,#REF!,#REF!</definedName>
    <definedName name="FinalList">#REF!,#REF!,#REF!,#REF!,#REF!,#REF!,#REF!,#REF!,#REF!,#REF!</definedName>
    <definedName name="FinalProjects">#REF!,#REF!,#REF!,#REF!,#REF!,#REF!,#REF!,#REF!,#REF!,#REF!,#REF!</definedName>
    <definedName name="FINMAS">#REF!</definedName>
    <definedName name="First_Page">#REF!</definedName>
    <definedName name="FirstForcedCell">#REF!</definedName>
    <definedName name="FirstProjectID">#REF!</definedName>
    <definedName name="FirstSolverCell">#REF!</definedName>
    <definedName name="FirstUnitCell">#REF!</definedName>
    <definedName name="FirstYearConstraintCell">#REF!</definedName>
    <definedName name="FIT3.0_kWAC">#REF!</definedName>
    <definedName name="FIT3.0_kWDC">#REF!</definedName>
    <definedName name="five_yr_forecast">#REF!</definedName>
    <definedName name="Fixed_Charges">#REF!</definedName>
    <definedName name="flags_mergeES">#REF!</definedName>
    <definedName name="flags_mergeHOB">#REF!</definedName>
    <definedName name="flags_mergeHZ">#REF!</definedName>
    <definedName name="flags_mergePS">#REF!</definedName>
    <definedName name="FMTYP">"SP1"</definedName>
    <definedName name="fnew" localSheetId="6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new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localSheetId="6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nt2">#REF!</definedName>
    <definedName name="fontII">#REF!</definedName>
    <definedName name="Footer">#REF!</definedName>
    <definedName name="ForcedCount">#REF!</definedName>
    <definedName name="ForcedNames">#REF!</definedName>
    <definedName name="ForcedProjectList">#REF!</definedName>
    <definedName name="Forecast">#REF!</definedName>
    <definedName name="forecast97">#REF!,#REF!</definedName>
    <definedName name="FortyFivePercent">#REF!</definedName>
    <definedName name="FS_LINES">#REF!</definedName>
    <definedName name="FTE">#REF!</definedName>
    <definedName name="FTPT">#REF!</definedName>
    <definedName name="FULL">#REF!</definedName>
    <definedName name="FullYrBudget">#REF!</definedName>
    <definedName name="FVD">#REF!</definedName>
    <definedName name="FVRate0">#REF!</definedName>
    <definedName name="FVRate1">#REF!</definedName>
    <definedName name="FVRate2">#REF!</definedName>
    <definedName name="FVRate3">#REF!</definedName>
    <definedName name="FVRate4">#REF!</definedName>
    <definedName name="fvsv">#REF!</definedName>
    <definedName name="FW">#REF!</definedName>
    <definedName name="FYCOLUMN">#REF!</definedName>
    <definedName name="G" hidden="1">#REF!</definedName>
    <definedName name="GA">#REF!</definedName>
    <definedName name="gap" localSheetId="6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CFC">#REF!</definedName>
    <definedName name="GENERAL">#REF!</definedName>
    <definedName name="GENERAL_1">#REF!</definedName>
    <definedName name="GFHDF" hidden="1">#REF!</definedName>
    <definedName name="gg" localSheetId="6">{"'2003 05 15'!$W$11:$AI$18","'2003 05 15'!$A$1:$V$30"}</definedName>
    <definedName name="gg">{"'2003 05 15'!$W$11:$AI$18","'2003 05 15'!$A$1:$V$30"}</definedName>
    <definedName name="ggggggg" localSheetId="6" hidden="1">{#N/A,#N/A,FALSE,"Aging Summary";#N/A,#N/A,FALSE,"Ratio Analysis";#N/A,#N/A,FALSE,"Test 120 Day Accts";#N/A,#N/A,FALSE,"Tickmarks"}</definedName>
    <definedName name="ggggggg" hidden="1">{#N/A,#N/A,FALSE,"Aging Summary";#N/A,#N/A,FALSE,"Ratio Analysis";#N/A,#N/A,FALSE,"Test 120 Day Accts";#N/A,#N/A,FALSE,"Tickmarks"}</definedName>
    <definedName name="gggj" localSheetId="6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GHJ" hidden="1">#REF!</definedName>
    <definedName name="GJ">#REF!</definedName>
    <definedName name="GJUNDER">#REF!</definedName>
    <definedName name="GLaccount">#REF!</definedName>
    <definedName name="glcomp">#REF!</definedName>
    <definedName name="GLlookup">#REF!</definedName>
    <definedName name="GLname">#REF!</definedName>
    <definedName name="GM">OFFSET(#REF!,0,0,1,#REF!)</definedName>
    <definedName name="GMLY">OFFSET(#REF!,0,0,1,#REF!)</definedName>
    <definedName name="GOC">#REF!</definedName>
    <definedName name="GOCWI">#REF!</definedName>
    <definedName name="GOIPD">#REF!</definedName>
    <definedName name="GOX">#REF!</definedName>
    <definedName name="GPO">#REF!</definedName>
    <definedName name="GPOCWI">#REF!</definedName>
    <definedName name="GPOIPD">#REF!</definedName>
    <definedName name="GPOX">#REF!</definedName>
    <definedName name="GPSHR">#REF!</definedName>
    <definedName name="Graph" localSheetId="6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aph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aph1" localSheetId="6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aph1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ossplant">#REF!</definedName>
    <definedName name="GROUP_ASSET_ADJ">#REF!</definedName>
    <definedName name="Group1">#REF!,#REF!,#REF!,#REF!</definedName>
    <definedName name="GROUPED_ASSET">#REF!</definedName>
    <definedName name="GUCYACT">#REF!</definedName>
    <definedName name="GUCYACTCONT">#REF!</definedName>
    <definedName name="GUCYBUD">#REF!</definedName>
    <definedName name="GUCYBUDCONT">#REF!</definedName>
    <definedName name="GUCYBUDFY">#REF!</definedName>
    <definedName name="GUCYBUDFYCONT">#REF!</definedName>
    <definedName name="GUCYCUMACT">#REF!</definedName>
    <definedName name="GUCYCUMACTCONT">#REF!</definedName>
    <definedName name="GUCYCUMBUD">#REF!</definedName>
    <definedName name="GUCYCUMBUDCONT">#REF!</definedName>
    <definedName name="GUCYFORFY">#REF!</definedName>
    <definedName name="GUCYFORFYCONT">#REF!</definedName>
    <definedName name="GUPYACT">#REF!</definedName>
    <definedName name="GUPYACTCONT">#REF!</definedName>
    <definedName name="GUPYCUMACT">#REF!</definedName>
    <definedName name="GUPYCUMACTCONT">#REF!</definedName>
    <definedName name="Hamilton">#REF!</definedName>
    <definedName name="Hamilton___Brampton">#REF!</definedName>
    <definedName name="Hamilton___Missisauga">#REF!</definedName>
    <definedName name="Hamilton___St._Catherines">#REF!</definedName>
    <definedName name="handshiresum">#REF!</definedName>
    <definedName name="HCE">#REF!</definedName>
    <definedName name="HEADER1">"WORK ORDER ANALYSIS DETAIL  GAAP"</definedName>
    <definedName name="HEADER2">"2294"</definedName>
    <definedName name="HEADER3">"START DATE: JAN 2012     END DATE: FEB 2012"</definedName>
    <definedName name="HEADER4">""</definedName>
    <definedName name="hello">#REF!</definedName>
    <definedName name="hgjgjgjg" localSheetId="6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jhgjh" localSheetId="6" hidden="1">{#N/A,#N/A,FALSE,"Aging Summary";#N/A,#N/A,FALSE,"Ratio Analysis";#N/A,#N/A,FALSE,"Test 120 Day Accts";#N/A,#N/A,FALSE,"Tickmarks"}</definedName>
    <definedName name="hgjhjhgjh" hidden="1">{#N/A,#N/A,FALSE,"Aging Summary";#N/A,#N/A,FALSE,"Ratio Analysis";#N/A,#N/A,FALSE,"Test 120 Day Accts";#N/A,#N/A,FALSE,"Tickmarks"}</definedName>
    <definedName name="HH">"12"</definedName>
    <definedName name="HighVoltageTrans">#REF!</definedName>
    <definedName name="histdate">#REF!</definedName>
    <definedName name="HISTORIC.COST">#REF!</definedName>
    <definedName name="hjhgjhgjg" localSheetId="6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KL" hidden="1">#REF!</definedName>
    <definedName name="HLJKGJKL" hidden="1">#REF!</definedName>
    <definedName name="HOEPApr">#REF!</definedName>
    <definedName name="HOEPAug">#REF!</definedName>
    <definedName name="HOEPDec">#REF!</definedName>
    <definedName name="HOEPFeb">#REF!</definedName>
    <definedName name="HOEPJan">#REF!</definedName>
    <definedName name="HOEPJul">#REF!</definedName>
    <definedName name="HOEPJun">#REF!</definedName>
    <definedName name="HOEPMar">#REF!</definedName>
    <definedName name="HOEPMay">#REF!</definedName>
    <definedName name="HOEPNov">#REF!</definedName>
    <definedName name="HOEPOct">#REF!</definedName>
    <definedName name="HOEPSep">#REF!</definedName>
    <definedName name="Holidays">#REF!</definedName>
    <definedName name="HOME">#REF!</definedName>
    <definedName name="HON_1505">#REF!</definedName>
    <definedName name="HORIZON">#REF!</definedName>
    <definedName name="horseshow">#REF!</definedName>
    <definedName name="HoursAvail">#REF!</definedName>
    <definedName name="hrs">#REF!</definedName>
    <definedName name="HST">#REF!</definedName>
    <definedName name="HTML_CodePage">1252</definedName>
    <definedName name="HTML_Control" localSheetId="6">{"'2003 05 15'!$W$11:$AI$18","'2003 05 15'!$A$1:$V$30"}</definedName>
    <definedName name="HTML_Control">{"'2003 05 15'!$W$11:$AI$18","'2003 05 15'!$A$1:$V$30"}</definedName>
    <definedName name="HTML_Control_BIT" localSheetId="6">{"'2003 05 15'!$W$11:$AI$18","'2003 05 15'!$A$1:$V$30"}</definedName>
    <definedName name="HTML_Control_BIT">{"'2003 05 15'!$W$11:$AI$18","'2003 05 15'!$A$1:$V$30"}</definedName>
    <definedName name="HTML_Description">""</definedName>
    <definedName name="HTML_Email">""</definedName>
    <definedName name="HTML_Header">"2003 05 15"</definedName>
    <definedName name="HTML_LastUpdate">"5/15/2003"</definedName>
    <definedName name="HTML_LineAfter">FALSE</definedName>
    <definedName name="HTML_LineBefore">FALSE</definedName>
    <definedName name="HTML_Name">"Dave Sloan"</definedName>
    <definedName name="HTML_OBDlg2">TRUE</definedName>
    <definedName name="HTML_OBDlg4">TRUE</definedName>
    <definedName name="HTML_OS">0</definedName>
    <definedName name="HTML_PathFile">"N:\Time _ Cost Allocation\2003 03 AM Time Allocation\Results\MyHTML.htm"</definedName>
    <definedName name="HTML_Title">"2003 05 15 to Ian"</definedName>
    <definedName name="HUCMULT">#REF!</definedName>
    <definedName name="Huh?" localSheetId="6">{"'2003 05 15'!$W$11:$AI$18","'2003 05 15'!$A$1:$V$30"}</definedName>
    <definedName name="Huh?">{"'2003 05 15'!$W$11:$AI$18","'2003 05 15'!$A$1:$V$30"}</definedName>
    <definedName name="Huh?_BIT" localSheetId="6">{"'2003 05 15'!$W$11:$AI$18","'2003 05 15'!$A$1:$V$30"}</definedName>
    <definedName name="Huh?_BIT">{"'2003 05 15'!$W$11:$AI$18","'2003 05 15'!$A$1:$V$30"}</definedName>
    <definedName name="HVDS_LOW">#REF!</definedName>
    <definedName name="IBT">#REF!</definedName>
    <definedName name="IFRSFLAG">#REF!</definedName>
    <definedName name="ih">#REF!</definedName>
    <definedName name="IIC">#REF!</definedName>
    <definedName name="IICWI">#REF!</definedName>
    <definedName name="IIIPD">#REF!</definedName>
    <definedName name="IIX">#REF!</definedName>
    <definedName name="impactdata">#REF!</definedName>
    <definedName name="IncludeProject">#REF!</definedName>
    <definedName name="INCOME">#REF!</definedName>
    <definedName name="IncomeAndLargeCorp10">#REF!</definedName>
    <definedName name="Incr2000">#REF!</definedName>
    <definedName name="increase">#REF!</definedName>
    <definedName name="Input_FW">#REF!,#REF!,#REF!,#REF!</definedName>
    <definedName name="Input_HUC">#REF!,#REF!,#REF!,#REF!,#REF!,#REF!,#REF!,#REF!</definedName>
    <definedName name="inputdata">#REF!</definedName>
    <definedName name="InsertRow">#REF!</definedName>
    <definedName name="Internal_Resource_Burdened_Rate_Yearly">#REF!</definedName>
    <definedName name="IntExpense10">#REF!</definedName>
    <definedName name="IntExpenseAG30">#REF!</definedName>
    <definedName name="IntExpenseCC30">#REF!</definedName>
    <definedName name="IntIncome10">#REF!</definedName>
    <definedName name="IntIncomeAG30">#REF!</definedName>
    <definedName name="IntIncomeCC30">#REF!</definedName>
    <definedName name="INV">#REF!</definedName>
    <definedName name="INV_JRNL">#REF!</definedName>
    <definedName name="Iowa_Depreciation">#REF!</definedName>
    <definedName name="Iowa_UL_array">#REF!</definedName>
    <definedName name="IPATH">"I:\Compleo\Compleo IDF"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ROWTH_1" hidden="1">"c157"</definedName>
    <definedName name="IQ_EBIT_GROWTH_2" hidden="1">"c161"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ROWTH_1" hidden="1">"c156"</definedName>
    <definedName name="IQ_EBITDA_GROWTH_2" hidden="1">"c160"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1" hidden="1">"c189"</definedName>
    <definedName name="IQ_EPS_EST_CIQ" hidden="1">"c4994"</definedName>
    <definedName name="IQ_EPS_EST_REUT" hidden="1">"c5453"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PRIMARY" hidden="1">"c2232"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BUY_REUT" hidden="1">"c3869"</definedName>
    <definedName name="IQ_EST_NUM_BUY_THOM" hidden="1">"c5165"</definedName>
    <definedName name="IQ_EST_NUM_HOLD" hidden="1">"c1761"</definedName>
    <definedName name="IQ_EST_NUM_HOLD_REUT" hidden="1">"c3871"</definedName>
    <definedName name="IQ_EST_NUM_HOLD_THOM" hidden="1">"c5167"</definedName>
    <definedName name="IQ_EST_NUM_NO_OPINION" hidden="1">"c1758"</definedName>
    <definedName name="IQ_EST_NUM_OUTPERFORM" hidden="1">"c1760"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"c165"</definedName>
    <definedName name="IQ_EV_OVER_REVENUE_EST_1" hidden="1">"c166"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>"assign"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TDDEV_EST" hidden="1">"c422"</definedName>
    <definedName name="IQ_FH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AMOUNT" hidden="1">"c240"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AMOUNT" hidden="1">"c236"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42443.5659490741</definedName>
    <definedName name="IQ_NAMES_REVISION_DATE__1" hidden="1">41365.714224537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"c158"</definedName>
    <definedName name="IQ_NET_INC_GROWTH_2" hidden="1">"c162"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TDDEV_EST" hidden="1">"c1721"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OFFIC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FLOAT" hidden="1">"c227"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EPS_EST" hidden="1">"c174"</definedName>
    <definedName name="IQ_PRICE_OVER_EPS_EST_1" hidden="1">"c175"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_THOM" hidden="1">"c5297"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1" hidden="1">"c190"</definedName>
    <definedName name="IQ_REVENUE_EST_CIQ" hidden="1">"c3616"</definedName>
    <definedName name="IQ_REVENUE_EST_REUT" hidden="1">"c3634"</definedName>
    <definedName name="IQ_REVENUE_GROWTH_1" hidden="1">"c155"</definedName>
    <definedName name="IQ_REVENUE_GROWTH_2" hidden="1">"c159"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RISK_WEIGHTED_ASSETS_FDIC" hidden="1">"c6370"</definedName>
    <definedName name="IQ_ROYALTY_REVENUE_COAL" hidden="1">"c15932"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INTEREST_VOLUME" hidden="1">"c228"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B14" hidden="1">"$B$15:$B$518"</definedName>
    <definedName name="IQRB16" hidden="1">"$B$17:$B$520"</definedName>
    <definedName name="IQRB17" hidden="1">"$B$18:$B$122"</definedName>
    <definedName name="IQRB18" hidden="1">"$B$19:$B$522"</definedName>
    <definedName name="IQRBB17" hidden="1">"$BB$18:$BB$1299"</definedName>
    <definedName name="IQRC14" hidden="1">"$C$15:$C$119"</definedName>
    <definedName name="IQRD108" hidden="1">"$D$109:$D$111"</definedName>
    <definedName name="IQRD11" hidden="1">"$D$12:$D$21"</definedName>
    <definedName name="IQRD14" hidden="1">"$D$15:$D$38"</definedName>
    <definedName name="IQRD22" hidden="1">"$D$23:$D$25"</definedName>
    <definedName name="IQRD44" hidden="1">"$D$45:$D$53"</definedName>
    <definedName name="IQRD66" hidden="1">"$D$67:$D$69"</definedName>
    <definedName name="IQRD77" hidden="1">"$D$78:$D$87"</definedName>
    <definedName name="IQRLiquidityO5" hidden="1">#REF!</definedName>
    <definedName name="IQRLiquidityU5" hidden="1">#REF!</definedName>
    <definedName name="IQRLiquidityZ5" hidden="1">#REF!</definedName>
    <definedName name="IQRTKTMRawDataA3" hidden="1">#REF!</definedName>
    <definedName name="IS_CATEGORIES">#REF!</definedName>
    <definedName name="IS_MGMT">#REF!</definedName>
    <definedName name="isl">#REF!</definedName>
    <definedName name="Italy" hidden="1">#REF!</definedName>
    <definedName name="Items1997">#REF!,#REF!,#REF!,#REF!,#REF!</definedName>
    <definedName name="Items98">#REF!,#REF!,#REF!,#REF!,#REF!,#REF!,#REF!,#REF!,#REF!,#REF!,#REF!</definedName>
    <definedName name="IUE">#REF!</definedName>
    <definedName name="j" localSheetId="6" hidden="1">{#N/A,#N/A,FALSE,"Aging Summary";#N/A,#N/A,FALSE,"Ratio Analysis";#N/A,#N/A,FALSE,"Test 120 Day Accts";#N/A,#N/A,FALSE,"Tickmarks"}</definedName>
    <definedName name="j" hidden="1">{#N/A,#N/A,FALSE,"Aging Summary";#N/A,#N/A,FALSE,"Ratio Analysis";#N/A,#N/A,FALSE,"Test 120 Day Accts";#N/A,#N/A,FALSE,"Tickmarks"}</definedName>
    <definedName name="Jan_03_Estimate_p1">#REF!</definedName>
    <definedName name="Jan_03_Estimate_p2">#REF!</definedName>
    <definedName name="Jan_03_p3">#REF!</definedName>
    <definedName name="Jan_03_p4">#REF!</definedName>
    <definedName name="JBNAM">"WOANALYSIS"</definedName>
    <definedName name="JBNMB">"935083"</definedName>
    <definedName name="JCM_kWAC">#REF!</definedName>
    <definedName name="JCM_kWDC">#REF!</definedName>
    <definedName name="JCM_OH">#REF!</definedName>
    <definedName name="JCM_Potential_Inv">#REF!</definedName>
    <definedName name="JCM_Total_Inv">#REF!</definedName>
    <definedName name="jgg" localSheetId="6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localSheetId="6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localSheetId="6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j" localSheetId="6" hidden="1">{#N/A,#N/A,FALSE,"Aging Summary";#N/A,#N/A,FALSE,"Ratio Analysis";#N/A,#N/A,FALSE,"Test 120 Day Accts";#N/A,#N/A,FALSE,"Tickmarks"}</definedName>
    <definedName name="jhgjhgjhgj" hidden="1">{#N/A,#N/A,FALSE,"Aging Summary";#N/A,#N/A,FALSE,"Ratio Analysis";#N/A,#N/A,FALSE,"Test 120 Day Accts";#N/A,#N/A,FALSE,"Tickmarks"}</definedName>
    <definedName name="jhnhgg" localSheetId="6" hidden="1">{#N/A,#N/A,FALSE,"Aging Summary";#N/A,#N/A,FALSE,"Ratio Analysis";#N/A,#N/A,FALSE,"Test 120 Day Accts";#N/A,#N/A,FALSE,"Tickmarks"}</definedName>
    <definedName name="jhnhgg" hidden="1">{#N/A,#N/A,FALSE,"Aging Summary";#N/A,#N/A,FALSE,"Ratio Analysis";#N/A,#N/A,FALSE,"Test 120 Day Accts";#N/A,#N/A,FALSE,"Tickmarks"}</definedName>
    <definedName name="jj" localSheetId="6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>#REF!</definedName>
    <definedName name="john">#REF!</definedName>
    <definedName name="K" localSheetId="6" hidden="1">{#N/A,#N/A,FALSE,"Aging Summary";#N/A,#N/A,FALSE,"Ratio Analysis";#N/A,#N/A,FALSE,"Test 120 Day Accts";#N/A,#N/A,FALSE,"Tickmarks"}</definedName>
    <definedName name="K" hidden="1">{#N/A,#N/A,FALSE,"Aging Summary";#N/A,#N/A,FALSE,"Ratio Analysis";#N/A,#N/A,FALSE,"Test 120 Day Accts";#N/A,#N/A,FALSE,"Tickmarks"}</definedName>
    <definedName name="KFACTOR">#REF!</definedName>
    <definedName name="KK" localSheetId="6" hidden="1">{#N/A,#N/A,FALSE,"Aging Summary";#N/A,#N/A,FALSE,"Ratio Analysis";#N/A,#N/A,FALSE,"Test 120 Day Accts";#N/A,#N/A,FALSE,"Tickmarks"}</definedName>
    <definedName name="KK" hidden="1">{#N/A,#N/A,FALSE,"Aging Summary";#N/A,#N/A,FALSE,"Ratio Analysis";#N/A,#N/A,FALSE,"Test 120 Day Accts";#N/A,#N/A,FALSE,"Tickmarks"}</definedName>
    <definedName name="Kraft" localSheetId="6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Kraft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l" localSheetId="6" hidden="1">{#N/A,#N/A,FALSE,"Aging Summary";#N/A,#N/A,FALSE,"Ratio Analysis";#N/A,#N/A,FALSE,"Test 120 Day Accts";#N/A,#N/A,FALSE,"Tickmarks"}</definedName>
    <definedName name="l" hidden="1">{#N/A,#N/A,FALSE,"Aging Summary";#N/A,#N/A,FALSE,"Ratio Analysis";#N/A,#N/A,FALSE,"Test 120 Day Accts";#N/A,#N/A,FALSE,"Tickmarks"}</definedName>
    <definedName name="LabourHours">#REF!</definedName>
    <definedName name="labourlist">#REF!</definedName>
    <definedName name="Language">#REF!</definedName>
    <definedName name="LARGEUSER">#REF!</definedName>
    <definedName name="LARGEUSER_1">#REF!</definedName>
    <definedName name="LastSheet" hidden="1">"Total Bill Impacts_All Customer"</definedName>
    <definedName name="LASTYR">#REF!</definedName>
    <definedName name="lastyrcap">#REF!</definedName>
    <definedName name="lastyrop">#REF!</definedName>
    <definedName name="LBRYTD">OFFSET(#REF!,0,0,#REF!)</definedName>
    <definedName name="LCS">#REF!</definedName>
    <definedName name="LCSB">#REF!</definedName>
    <definedName name="LDC">#REF!</definedName>
    <definedName name="LDC\NAME">#REF!</definedName>
    <definedName name="LDC_LIST">#REF!</definedName>
    <definedName name="LDC_NAMES">#REF!</definedName>
    <definedName name="LDCkWh">#REF!</definedName>
    <definedName name="LDCkWh2">#REF!</definedName>
    <definedName name="LDCkWh3">#REF!</definedName>
    <definedName name="LDCLoads">#REF!</definedName>
    <definedName name="LDCNAME">#REF!</definedName>
    <definedName name="LDCNAME1">#REF!</definedName>
    <definedName name="LDCRates">#REF!</definedName>
    <definedName name="LDCRates2">#REF!</definedName>
    <definedName name="LEAD">#REF!</definedName>
    <definedName name="LEASHOLDIMPROV">#REF!</definedName>
    <definedName name="LHI_UL">#REF!</definedName>
    <definedName name="Life">#REF!</definedName>
    <definedName name="LIMIT">#REF!</definedName>
    <definedName name="LIN">#REF!</definedName>
    <definedName name="LINB">#REF!</definedName>
    <definedName name="list">#REF!,#REF!,#REF!,#REF!,#REF!,#REF!,#REF!,#REF!,#REF!,#REF!</definedName>
    <definedName name="List2001">#REF!,#REF!,#REF!,#REF!,#REF!,#REF!,#REF!,#REF!,#REF!,#REF!</definedName>
    <definedName name="listlist" hidden="1">#REF!</definedName>
    <definedName name="ListOffset" hidden="1">1</definedName>
    <definedName name="ListOfPrograms">#REF!</definedName>
    <definedName name="LKASFDH" hidden="1">#REF!</definedName>
    <definedName name="LLC">#REF!</definedName>
    <definedName name="LLCB">#REF!</definedName>
    <definedName name="LMA">#REF!</definedName>
    <definedName name="LMAB">#REF!</definedName>
    <definedName name="LME">#REF!</definedName>
    <definedName name="LMEB">#REF!</definedName>
    <definedName name="LoadForecast">#REF!</definedName>
    <definedName name="Loads">#REF!</definedName>
    <definedName name="Location">#REF!</definedName>
    <definedName name="LossFactors">#REF!</definedName>
    <definedName name="LU">#REF!</definedName>
    <definedName name="LYN">#REF!</definedName>
    <definedName name="m" localSheetId="6" hidden="1">{#N/A,#N/A,FALSE,"Aging Summary";#N/A,#N/A,FALSE,"Ratio Analysis";#N/A,#N/A,FALSE,"Test 120 Day Accts";#N/A,#N/A,FALSE,"Tickmarks"}</definedName>
    <definedName name="m" hidden="1">{#N/A,#N/A,FALSE,"Aging Summary";#N/A,#N/A,FALSE,"Ratio Analysis";#N/A,#N/A,FALSE,"Test 120 Day Accts";#N/A,#N/A,FALSE,"Tickmarks"}</definedName>
    <definedName name="MACRO">#REF!</definedName>
    <definedName name="Macro1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IN">#REF!</definedName>
    <definedName name="MAJTOOLCAPBUD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datoryTF">#REF!</definedName>
    <definedName name="MANEND">#REF!</definedName>
    <definedName name="Mann_kWAC">#REF!</definedName>
    <definedName name="Mann_kWDC">#REF!</definedName>
    <definedName name="Mann_OH">#REF!</definedName>
    <definedName name="Mann_Potential_Inv">#REF!</definedName>
    <definedName name="Mann_Total_Inv">#REF!</definedName>
    <definedName name="manNYbud">#REF!</definedName>
    <definedName name="manpower_costs">#REF!</definedName>
    <definedName name="manPYACT">#REF!</definedName>
    <definedName name="MANSTART">#REF!</definedName>
    <definedName name="Maple_kWAC">#REF!</definedName>
    <definedName name="Maple_kWDC">#REF!</definedName>
    <definedName name="Maple_OH">#REF!</definedName>
    <definedName name="Maple_Potential_Inv">#REF!</definedName>
    <definedName name="Maple_Total_Inv">#REF!</definedName>
    <definedName name="Market_Curve_Depreciation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ax">#REF!</definedName>
    <definedName name="Max_Mat">#REF!</definedName>
    <definedName name="MBUD">#REF!</definedName>
    <definedName name="MCYR">#REF!</definedName>
    <definedName name="MEAStats">#REF!</definedName>
    <definedName name="METERCAPBUD">#REF!</definedName>
    <definedName name="metricbridge" localSheetId="6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localSheetId="6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ULoads">#REF!</definedName>
    <definedName name="MEUR">#REF!</definedName>
    <definedName name="MEURates">#REF!</definedName>
    <definedName name="MEURTXLoad">#REF!</definedName>
    <definedName name="MEURTXRate">#REF!</definedName>
    <definedName name="mil">#REF!</definedName>
    <definedName name="million">#REF!</definedName>
    <definedName name="MIN">"28"</definedName>
    <definedName name="MINI">#REF!</definedName>
    <definedName name="Minimum_Percent_Good">#REF!</definedName>
    <definedName name="misc1">#REF!</definedName>
    <definedName name="misc2">#REF!</definedName>
    <definedName name="misc3">#REF!</definedName>
    <definedName name="misc4">#REF!</definedName>
    <definedName name="misc5">#REF!</definedName>
    <definedName name="misc6">#REF!</definedName>
    <definedName name="MissingEmployees">#REF!</definedName>
    <definedName name="Mississauga">#REF!</definedName>
    <definedName name="Mississauga___St._Catherines">#REF!</definedName>
    <definedName name="MM" hidden="1">#N/A</definedName>
    <definedName name="MMM">"MAR"</definedName>
    <definedName name="Mnum">#REF!</definedName>
    <definedName name="Model_Organization">#REF!</definedName>
    <definedName name="MofF">#REF!</definedName>
    <definedName name="Month">#REF!</definedName>
    <definedName name="MONTH_A">#REF!</definedName>
    <definedName name="MONTH_LONG">#REF!</definedName>
    <definedName name="Month2">OFFSET(#REF!,0,0,2,#REF!)</definedName>
    <definedName name="MONTHS">#REF!</definedName>
    <definedName name="MonthVAR">OFFSET(INDEX(#REF!,#REF!),0,0,#REF!)</definedName>
    <definedName name="MonthVAR2">OFFSET(INDEX(#REF!,#REF!),0,0,1,5)</definedName>
    <definedName name="MonthVARYTD">OFFSET(INDEX(#REF!,#REF!),0,0,1,5)</definedName>
    <definedName name="MonthYTD">OFFSET(#REF!,0,0,#REF!)</definedName>
    <definedName name="MPYR">#REF!</definedName>
    <definedName name="MSColorIndexBegin">#REF!</definedName>
    <definedName name="MULT">#REF!</definedName>
    <definedName name="MUNICPCAPBUD">#REF!</definedName>
    <definedName name="MUNM">#REF!</definedName>
    <definedName name="n">#REF!</definedName>
    <definedName name="NBV">#REF!</definedName>
    <definedName name="NBV_DISPOSALS">#REF!</definedName>
    <definedName name="NCCA">#REF!</definedName>
    <definedName name="NE">OFFSET(#REF!,0,0,1,#REF!)</definedName>
    <definedName name="NEB">OFFSET(#REF!,0,0,1,#REF!)</definedName>
    <definedName name="NegTaxesOK">#REF!</definedName>
    <definedName name="NELDC_kWhs">#REF!</definedName>
    <definedName name="NELY">OFFSET(#REF!,0,0,1,#REF!)</definedName>
    <definedName name="NETINT">#REF!</definedName>
    <definedName name="NewAccts">#REF!</definedName>
    <definedName name="NewAcctsEnd">#REF!</definedName>
    <definedName name="NewAcctsStart">#REF!</definedName>
    <definedName name="newrates">#REF!</definedName>
    <definedName name="newrates2">#REF!</definedName>
    <definedName name="NNELDCkWhs">#REF!</definedName>
    <definedName name="nnn">#REF!</definedName>
    <definedName name="NONBENF">#REF!</definedName>
    <definedName name="NonPayment">#REF!</definedName>
    <definedName name="nonreg">#REF!</definedName>
    <definedName name="nonregf">#REF!</definedName>
    <definedName name="NorB">#REF!</definedName>
    <definedName name="NOTE">#REF!</definedName>
    <definedName name="note5d">#REF!</definedName>
    <definedName name="NOTETOP">#REF!</definedName>
    <definedName name="NumOfPCs">#REF!</definedName>
    <definedName name="NvsAnswerCol">"[B0096.xls]Sheet1!$A$8:$A$426"</definedName>
    <definedName name="NvsASD">"V2001-12-31"</definedName>
    <definedName name="NvsAutoDrillOk">"VN"</definedName>
    <definedName name="NvsElapsedTime">0.000189120364666451</definedName>
    <definedName name="NvsEndTime">37266.6058056713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"%,X,RZF..OHnplode,CZF.."</definedName>
    <definedName name="NvsPanelBusUnit">"V"</definedName>
    <definedName name="NvsPanelEffdt">"V1901-01-01"</definedName>
    <definedName name="NvsPanelSetid">"V900"</definedName>
    <definedName name="NvsParentRef">#REF!</definedName>
    <definedName name="NvsReqBU">"V900"</definedName>
    <definedName name="NvsReqBUOnly">"VN"</definedName>
    <definedName name="NvsTransLed">"VN"</definedName>
    <definedName name="NvsTreeASD">"V2001-12-31"</definedName>
    <definedName name="NvsValTbl.ACCOUNT">"GL_ACCOUNT_TBL"</definedName>
    <definedName name="NvsValTbl.BUSINESS_UNIT">"BUS_UNIT_TBL_GL"</definedName>
    <definedName name="NvsValTbl.CURRENCY_CD">"CURRENCY_CD_TBL"</definedName>
    <definedName name="NvsValTbl.PROJECT_ID">"OH_P300_TREE_VW"</definedName>
    <definedName name="NvsValTbl.RESOURCE_TYPE">"PROJ_RES_TYPE"</definedName>
    <definedName name="o" localSheetId="6" hidden="1">{#N/A,#N/A,FALSE,"New Depr Sch-150% DB";#N/A,#N/A,FALSE,"Cash Flows RLP";#N/A,#N/A,FALSE,"IRR";#N/A,#N/A,FALSE,"Proforma IS";#N/A,#N/A,FALSE,"Assumptions"}</definedName>
    <definedName name="o" hidden="1">{#N/A,#N/A,FALSE,"New Depr Sch-150% DB";#N/A,#N/A,FALSE,"Cash Flows RLP";#N/A,#N/A,FALSE,"IRR";#N/A,#N/A,FALSE,"Proforma IS";#N/A,#N/A,FALSE,"Assumptions"}</definedName>
    <definedName name="ODataRow">#REF!</definedName>
    <definedName name="ODataRowStart">#REF!</definedName>
    <definedName name="OEB_LIST">#REF!</definedName>
    <definedName name="OEB_Lookup">#REF!</definedName>
    <definedName name="OEBcodes">#REF!</definedName>
    <definedName name="OEBName">#REF!</definedName>
    <definedName name="OEConstraint10Yr1">#REF!</definedName>
    <definedName name="OEConstraint10Yr10">#REF!</definedName>
    <definedName name="OEConstraint10Yr2">#REF!</definedName>
    <definedName name="OEConstraint10Yr3">#REF!</definedName>
    <definedName name="OEConstraint10Yr4">#REF!</definedName>
    <definedName name="OEConstraint10Yr5">#REF!</definedName>
    <definedName name="OEConstraint10Yr6">#REF!</definedName>
    <definedName name="OEConstraint10Yr7">#REF!</definedName>
    <definedName name="OEConstraint10Yr8">#REF!</definedName>
    <definedName name="OEConstraint10Yr9">#REF!</definedName>
    <definedName name="OEConstraint11Yr1">#REF!</definedName>
    <definedName name="OEConstraint11Yr10">#REF!</definedName>
    <definedName name="OEConstraint11Yr2">#REF!</definedName>
    <definedName name="OEConstraint11Yr3">#REF!</definedName>
    <definedName name="OEConstraint11Yr4">#REF!</definedName>
    <definedName name="OEConstraint11Yr5">#REF!</definedName>
    <definedName name="OEConstraint11Yr6">#REF!</definedName>
    <definedName name="OEConstraint11Yr7">#REF!</definedName>
    <definedName name="OEConstraint11Yr8">#REF!</definedName>
    <definedName name="OEConstraint11Yr9">#REF!</definedName>
    <definedName name="OEConstraint12Yr1">#REF!</definedName>
    <definedName name="OEConstraint12Yr10">#REF!</definedName>
    <definedName name="OEConstraint12Yr2">#REF!</definedName>
    <definedName name="OEConstraint12Yr3">#REF!</definedName>
    <definedName name="OEConstraint12Yr4">#REF!</definedName>
    <definedName name="OEConstraint12Yr5">#REF!</definedName>
    <definedName name="OEConstraint12Yr6">#REF!</definedName>
    <definedName name="OEConstraint12Yr7">#REF!</definedName>
    <definedName name="OEConstraint12Yr8">#REF!</definedName>
    <definedName name="OEConstraint12Yr9">#REF!</definedName>
    <definedName name="OEConstraint13Yr1">#REF!</definedName>
    <definedName name="OEConstraint13Yr10">#REF!</definedName>
    <definedName name="OEConstraint13Yr2">#REF!</definedName>
    <definedName name="OEConstraint13Yr3">#REF!</definedName>
    <definedName name="OEConstraint13Yr4">#REF!</definedName>
    <definedName name="OEConstraint13Yr5">#REF!</definedName>
    <definedName name="OEConstraint13Yr6">#REF!</definedName>
    <definedName name="OEConstraint13Yr7">#REF!</definedName>
    <definedName name="OEConstraint13Yr8">#REF!</definedName>
    <definedName name="OEConstraint13Yr9">#REF!</definedName>
    <definedName name="OEConstraint1Yr1">#REF!</definedName>
    <definedName name="OEConstraint1Yr10">#REF!</definedName>
    <definedName name="OEConstraint1Yr2">#REF!</definedName>
    <definedName name="OEConstraint1Yr3">#REF!</definedName>
    <definedName name="OEConstraint1Yr4">#REF!</definedName>
    <definedName name="OEConstraint1Yr5">#REF!</definedName>
    <definedName name="OEConstraint1Yr6">#REF!</definedName>
    <definedName name="OEConstraint1Yr7">#REF!</definedName>
    <definedName name="OEConstraint1Yr8">#REF!</definedName>
    <definedName name="OEConstraint1Yr9">#REF!</definedName>
    <definedName name="OEConstraint2Yr1">#REF!</definedName>
    <definedName name="OEConstraint2Yr10">#REF!</definedName>
    <definedName name="OEConstraint2Yr2">#REF!</definedName>
    <definedName name="OEConstraint2Yr3">#REF!</definedName>
    <definedName name="OEConstraint2Yr4">#REF!</definedName>
    <definedName name="OEConstraint2Yr5">#REF!</definedName>
    <definedName name="OEConstraint2Yr6">#REF!</definedName>
    <definedName name="OEConstraint2Yr7">#REF!</definedName>
    <definedName name="OEConstraint2Yr8">#REF!</definedName>
    <definedName name="OEConstraint2Yr9">#REF!</definedName>
    <definedName name="OEConstraint3Yr1">#REF!</definedName>
    <definedName name="OEConstraint3Yr10">#REF!</definedName>
    <definedName name="OEConstraint3Yr2">#REF!</definedName>
    <definedName name="OEConstraint3Yr3">#REF!</definedName>
    <definedName name="OEConstraint3Yr4">#REF!</definedName>
    <definedName name="OEConstraint3Yr5">#REF!</definedName>
    <definedName name="OEConstraint3Yr6">#REF!</definedName>
    <definedName name="OEConstraint3Yr7">#REF!</definedName>
    <definedName name="OEConstraint3Yr8">#REF!</definedName>
    <definedName name="OEConstraint3Yr9">#REF!</definedName>
    <definedName name="OEConstraint4Yr1">#REF!</definedName>
    <definedName name="OEConstraint4Yr10">#REF!</definedName>
    <definedName name="OEConstraint4Yr2">#REF!</definedName>
    <definedName name="OEConstraint4Yr3">#REF!</definedName>
    <definedName name="OEConstraint4Yr4">#REF!</definedName>
    <definedName name="OEConstraint4Yr5">#REF!</definedName>
    <definedName name="OEConstraint4Yr6">#REF!</definedName>
    <definedName name="OEConstraint4Yr7">#REF!</definedName>
    <definedName name="OEConstraint4Yr8">#REF!</definedName>
    <definedName name="OEConstraint4Yr9">#REF!</definedName>
    <definedName name="OEConstraint5Yr1">#REF!</definedName>
    <definedName name="OEConstraint5Yr10">#REF!</definedName>
    <definedName name="OEConstraint5Yr2">#REF!</definedName>
    <definedName name="OEConstraint5Yr3">#REF!</definedName>
    <definedName name="OEConstraint5Yr4">#REF!</definedName>
    <definedName name="OEConstraint5Yr5">#REF!</definedName>
    <definedName name="OEConstraint5Yr6">#REF!</definedName>
    <definedName name="OEConstraint5Yr7">#REF!</definedName>
    <definedName name="OEConstraint5Yr8">#REF!</definedName>
    <definedName name="OEConstraint5Yr9">#REF!</definedName>
    <definedName name="OEConstraint6Yr1">#REF!</definedName>
    <definedName name="OEConstraint6Yr10">#REF!</definedName>
    <definedName name="OEConstraint6Yr2">#REF!</definedName>
    <definedName name="OEConstraint6Yr3">#REF!</definedName>
    <definedName name="OEConstraint6Yr4">#REF!</definedName>
    <definedName name="OEConstraint6Yr5">#REF!</definedName>
    <definedName name="OEConstraint6Yr6">#REF!</definedName>
    <definedName name="OEConstraint6Yr7">#REF!</definedName>
    <definedName name="OEConstraint6Yr8">#REF!</definedName>
    <definedName name="OEConstraint6Yr9">#REF!</definedName>
    <definedName name="OEConstraint7Yr1">#REF!</definedName>
    <definedName name="OEConstraint7Yr10">#REF!</definedName>
    <definedName name="OEConstraint7Yr2">#REF!</definedName>
    <definedName name="OEConstraint7Yr3">#REF!</definedName>
    <definedName name="OEConstraint7Yr4">#REF!</definedName>
    <definedName name="OEConstraint7Yr5">#REF!</definedName>
    <definedName name="OEConstraint7Yr6">#REF!</definedName>
    <definedName name="OEConstraint7Yr7">#REF!</definedName>
    <definedName name="OEConstraint7Yr8">#REF!</definedName>
    <definedName name="OEConstraint7Yr9">#REF!</definedName>
    <definedName name="OEConstraint8Yr1">#REF!</definedName>
    <definedName name="OEConstraint8Yr10">#REF!</definedName>
    <definedName name="OEConstraint8Yr2">#REF!</definedName>
    <definedName name="OEConstraint8Yr3">#REF!</definedName>
    <definedName name="OEConstraint8Yr4">#REF!</definedName>
    <definedName name="OEConstraint8Yr5">#REF!</definedName>
    <definedName name="OEConstraint8Yr6">#REF!</definedName>
    <definedName name="OEConstraint8Yr7">#REF!</definedName>
    <definedName name="OEConstraint8Yr8">#REF!</definedName>
    <definedName name="OEConstraint8Yr9">#REF!</definedName>
    <definedName name="OEConstraint9Yr1">#REF!</definedName>
    <definedName name="OEConstraint9Yr10">#REF!</definedName>
    <definedName name="OEConstraint9Yr2">#REF!</definedName>
    <definedName name="OEConstraint9Yr3">#REF!</definedName>
    <definedName name="OEConstraint9Yr4">#REF!</definedName>
    <definedName name="OEConstraint9Yr5">#REF!</definedName>
    <definedName name="OEConstraint9Yr6">#REF!</definedName>
    <definedName name="OEConstraint9Yr7">#REF!</definedName>
    <definedName name="OEConstraint9Yr8">#REF!</definedName>
    <definedName name="OEConstraint9Yr9">#REF!</definedName>
    <definedName name="OEOptimized1">#REF!</definedName>
    <definedName name="OEOptimized10">#REF!</definedName>
    <definedName name="OEOptimized11">#REF!</definedName>
    <definedName name="OEOptimized12">#REF!</definedName>
    <definedName name="OEOptimized13">#REF!</definedName>
    <definedName name="OEOptimized2">#REF!</definedName>
    <definedName name="OEOptimized3">#REF!</definedName>
    <definedName name="OEOptimized4">#REF!</definedName>
    <definedName name="OEOptimized5">#REF!</definedName>
    <definedName name="OEOptimized6">#REF!</definedName>
    <definedName name="OEOptimized7">#REF!</definedName>
    <definedName name="OEOptimized8">#REF!</definedName>
    <definedName name="OEOptimized9">#REF!</definedName>
    <definedName name="OEquipment">#REF!</definedName>
    <definedName name="OESolverUnitsSelected">#REF!</definedName>
    <definedName name="OFFEQPCAPBUD">#REF!</definedName>
    <definedName name="OFFLEASCAPBUD">#REF!</definedName>
    <definedName name="OHLINCAPBUD">#REF!</definedName>
    <definedName name="oi" localSheetId="6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nventory">#REF!</definedName>
    <definedName name="OLabour">#REF!</definedName>
    <definedName name="Old_Print_Area_A">#REF!</definedName>
    <definedName name="OMACAP">#REF!</definedName>
    <definedName name="ONT_STATS">#REF!</definedName>
    <definedName name="oo" localSheetId="6" hidden="1">{#N/A,#N/A,FALSE,"Aging Summary";#N/A,#N/A,FALSE,"Ratio Analysis";#N/A,#N/A,FALSE,"Test 120 Day Accts";#N/A,#N/A,FALSE,"Tickmarks"}</definedName>
    <definedName name="oo" hidden="1">{#N/A,#N/A,FALSE,"Aging Summary";#N/A,#N/A,FALSE,"Ratio Analysis";#N/A,#N/A,FALSE,"Test 120 Day Accts";#N/A,#N/A,FALSE,"Tickmarks"}</definedName>
    <definedName name="OPACR">OFFSET(#REF!,0,0,1,#REF!)</definedName>
    <definedName name="OPACRBGT">OFFSET(#REF!,0,0,1,#REF!)</definedName>
    <definedName name="OpCosts10">#REF!</definedName>
    <definedName name="OpCostsAG30">#REF!</definedName>
    <definedName name="OpCostsCC30">#REF!</definedName>
    <definedName name="operating">#REF!</definedName>
    <definedName name="OPERATING_TOWN">#REF!</definedName>
    <definedName name="OPERATINGDIRECT">#REF!</definedName>
    <definedName name="OPERST_VARIANCE">#REF!</definedName>
    <definedName name="OpgTotals1">#REF!</definedName>
    <definedName name="OpgTotals2">#REF!</definedName>
    <definedName name="OpgTotals3">#REF!</definedName>
    <definedName name="OpgTotals4">#REF!</definedName>
    <definedName name="OpgTotals5">#REF!</definedName>
    <definedName name="OpgTotals6">#REF!</definedName>
    <definedName name="OpgTotals7">#REF!</definedName>
    <definedName name="OpgTotals8">#REF!</definedName>
    <definedName name="OpsTrialBalance">#REF!</definedName>
    <definedName name="opsupplier">#REF!</definedName>
    <definedName name="OPtimizationAnalysisStart">#REF!</definedName>
    <definedName name="OptimizedValue">#REF!</definedName>
    <definedName name="OQLIB">"QUSRSYS"</definedName>
    <definedName name="OQNAM">"COMPLEO"</definedName>
    <definedName name="OR">OFFSET(#REF!,0,0,1,#REF!)</definedName>
    <definedName name="Order" hidden="1">255</definedName>
    <definedName name="OrderCount">#REF!</definedName>
    <definedName name="ORLY">OFFSET(#REF!,0,0,1,#REF!)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">#REF!</definedName>
    <definedName name="other_costs">#REF!</definedName>
    <definedName name="OTHERBUD">#REF!</definedName>
    <definedName name="OtherRateCharges">#REF!</definedName>
    <definedName name="OTHERYTD">OFFSET(#REF!,0,0,#REF!)</definedName>
    <definedName name="othNYbud">#REF!</definedName>
    <definedName name="othPYACT">#REF!</definedName>
    <definedName name="OTHSTART">#REF!</definedName>
    <definedName name="OTotalsRow">#REF!</definedName>
    <definedName name="OUploadData">#REF!</definedName>
    <definedName name="overhead">#REF!</definedName>
    <definedName name="OZZ_kWAC">#REF!</definedName>
    <definedName name="OZZ_kWDC">#REF!</definedName>
    <definedName name="OZZ_OH">#REF!</definedName>
    <definedName name="OZZ_Potential_Inv">#REF!</definedName>
    <definedName name="OZZ_Total_Inv">#REF!</definedName>
    <definedName name="p" localSheetId="6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age_Count">#REF!</definedName>
    <definedName name="page3">#REF!</definedName>
    <definedName name="page7a">#REF!</definedName>
    <definedName name="PageAll">#REF!,#REF!,#REF!,#REF!,#REF!,#REF!,#REF!,#REF!,#REF!</definedName>
    <definedName name="PagePart">#REF!,#REF!,#REF!,#REF!</definedName>
    <definedName name="Pages2000a">#REF!,#REF!,#REF!,#REF!,#REF!,#REF!</definedName>
    <definedName name="Pages2000b">#REF!,#REF!,#REF!,#REF!,#REF!,#REF!,#REF!</definedName>
    <definedName name="PagesAll">#REF!,#REF!,#REF!,#REF!,#REF!,#REF!,#REF!,#REF!,#REF!,#REF!,#REF!,#REF!</definedName>
    <definedName name="PAGEW">"132"</definedName>
    <definedName name="Pal_Workbook_GUID" hidden="1">"CJIDBG9LAGS8VPF2DQK4XUW3"</definedName>
    <definedName name="payroll">#REF!+#REF!</definedName>
    <definedName name="PBT">#REF!</definedName>
    <definedName name="PC">#REF!</definedName>
    <definedName name="PCDAT">"3/7/2012"</definedName>
    <definedName name="PCDAY">"07"</definedName>
    <definedName name="PCDT2">"20120307"</definedName>
    <definedName name="PCMON">"03"</definedName>
    <definedName name="PCTIM">"12:28:39 PM"</definedName>
    <definedName name="PCYEA">"2012"</definedName>
    <definedName name="PeerGroup1">#REF!</definedName>
    <definedName name="PeerGroup2">#REF!</definedName>
    <definedName name="PeerGroup3">#REF!</definedName>
    <definedName name="PeerGroup4">#REF!</definedName>
    <definedName name="PeerGroup5">#REF!</definedName>
    <definedName name="PeerGroup6">#REF!</definedName>
    <definedName name="pemployee">#REF!</definedName>
    <definedName name="PEP">#REF!</definedName>
    <definedName name="Percent_Area">#REF!,#REF!,#REF!,#REF!</definedName>
    <definedName name="Percent_Surviving">INDEX(#REF!,MATCH(ROUND(#REF!/#REF!*100,0),#REF!,0))</definedName>
    <definedName name="PERFORM">#REF!</definedName>
    <definedName name="PERIOD">"PERIOD  JAN 2015"</definedName>
    <definedName name="PERIOD_CUTOFF">#REF!</definedName>
    <definedName name="PG" localSheetId="6">(1+[0]!Real_Return)^Probable_Life-1</definedName>
    <definedName name="PG">(1+Real_Return)^Probable_Life-1</definedName>
    <definedName name="PGM">"GL06C"</definedName>
    <definedName name="PIVA">#REF!</definedName>
    <definedName name="PorW">#REF!</definedName>
    <definedName name="pp" localSheetId="6" hidden="1">{#N/A,#N/A,FALSE,"Aging Summary";#N/A,#N/A,FALSE,"Ratio Analysis";#N/A,#N/A,FALSE,"Test 120 Day Accts";#N/A,#N/A,FALSE,"Tickmarks"}</definedName>
    <definedName name="pp" hidden="1">{#N/A,#N/A,FALSE,"Aging Summary";#N/A,#N/A,FALSE,"Ratio Analysis";#N/A,#N/A,FALSE,"Test 120 Day Accts";#N/A,#N/A,FALSE,"Tickmarks"}</definedName>
    <definedName name="PREPAIDS">#REF!</definedName>
    <definedName name="PriceCapParams">#REF!</definedName>
    <definedName name="primary">#REF!,#REF!,#REF!</definedName>
    <definedName name="prin">#REF!</definedName>
    <definedName name="Print">#REF!</definedName>
    <definedName name="Print_1">#REF!</definedName>
    <definedName name="Print_2">#REF!</definedName>
    <definedName name="_xlnm.Print_Area" localSheetId="3">'ERZ - 2013'!$A$1:$V$102</definedName>
    <definedName name="_xlnm.Print_Area" localSheetId="2">'ERZ - 2014'!$A$1:$W$111</definedName>
    <definedName name="_xlnm.Print_Area" localSheetId="1">'ERZ - 2015'!$A$1:$W$113</definedName>
    <definedName name="_xlnm.Print_Area" localSheetId="0">'ERZ - 2016'!$A$1:$X$118</definedName>
    <definedName name="_xlnm.Print_Area">#REF!</definedName>
    <definedName name="Print_Area2">#REF!</definedName>
    <definedName name="print_end">#REF!</definedName>
    <definedName name="Print_List">#REF!</definedName>
    <definedName name="PRINT_OPTIONS">#REF!</definedName>
    <definedName name="Print_Preview">#REF!</definedName>
    <definedName name="_xlnm.Print_Titles" localSheetId="3">'ERZ - 2013'!$6:$8</definedName>
    <definedName name="_xlnm.Print_Titles" localSheetId="2">'ERZ - 2014'!$6:$8</definedName>
    <definedName name="_xlnm.Print_Titles" localSheetId="1">'ERZ - 2015'!$6:$8</definedName>
    <definedName name="_xlnm.Print_Titles" localSheetId="0">'ERZ - 2016'!$6:$8</definedName>
    <definedName name="_xlnm.Print_Titles">#N/A</definedName>
    <definedName name="Print1">#REF!</definedName>
    <definedName name="Print2">#REF!</definedName>
    <definedName name="PRINT2000">#REF!</definedName>
    <definedName name="Print3">#REF!</definedName>
    <definedName name="Print4">#REF!</definedName>
    <definedName name="Print5">#REF!</definedName>
    <definedName name="Print6">#REF!</definedName>
    <definedName name="PRINT93">#REF!</definedName>
    <definedName name="PRINT94">#REF!</definedName>
    <definedName name="PRINT95">#REF!</definedName>
    <definedName name="PRINT96">#REF!</definedName>
    <definedName name="PRINT97">#REF!</definedName>
    <definedName name="PRINT98">#REF!</definedName>
    <definedName name="PRINT99">#REF!</definedName>
    <definedName name="PRINTALL">#REF!</definedName>
    <definedName name="PrintAP">#REF!</definedName>
    <definedName name="PrintAR">#REF!</definedName>
    <definedName name="PRINTCCAMORTIZN">#REF!</definedName>
    <definedName name="Printpref">#REF!</definedName>
    <definedName name="PRINTPROJN">#REF!</definedName>
    <definedName name="PRINTSCH">#REF!</definedName>
    <definedName name="PRIOR">" 5"</definedName>
    <definedName name="PRNTAREA">#REF!</definedName>
    <definedName name="PROGRAM">"GRWO144"</definedName>
    <definedName name="Proj01">#REF!</definedName>
    <definedName name="Proj01_CopyOH1">#REF!</definedName>
    <definedName name="Proj01_CopyOH2">#REF!</definedName>
    <definedName name="Proj01_CopyOH3">#REF!</definedName>
    <definedName name="Proj01_CopyOH4">#REF!</definedName>
    <definedName name="Proj01_CopyOH5">#REF!</definedName>
    <definedName name="Proj01_CopyOH6">#REF!</definedName>
    <definedName name="Proj01_CopyRange1">#REF!</definedName>
    <definedName name="Proj01_CopyRange2">#REF!</definedName>
    <definedName name="Proj01_CopyRange3">#REF!</definedName>
    <definedName name="Proj01_CopyUG1">#REF!</definedName>
    <definedName name="Proj01_CopyUG2">#REF!</definedName>
    <definedName name="Proj01_CopyUG3">#REF!</definedName>
    <definedName name="Proj01_CopyUG4">#REF!</definedName>
    <definedName name="Proj01_CopyUG5">#REF!</definedName>
    <definedName name="Proj01_CopyUG6">#REF!</definedName>
    <definedName name="Proj01_CopyUG7">#REF!</definedName>
    <definedName name="PROJECT">#REF!</definedName>
    <definedName name="ProjectCount">#REF!</definedName>
    <definedName name="projectemployee">#REF!</definedName>
    <definedName name="projectname">#REF!</definedName>
    <definedName name="PROPERTYTAX">#REF!</definedName>
    <definedName name="PROPTAX">#REF!</definedName>
    <definedName name="PROTAX">#REF!</definedName>
    <definedName name="PROXY_REV_REQ">#REF!</definedName>
    <definedName name="Prudential_2002">#REF!</definedName>
    <definedName name="Prudential_2003">#REF!</definedName>
    <definedName name="PS_kWAC">#REF!</definedName>
    <definedName name="PS_kWDC">#REF!</definedName>
    <definedName name="PS_OH">#REF!</definedName>
    <definedName name="PS_Total_Inv">#REF!</definedName>
    <definedName name="PT">#N/A</definedName>
    <definedName name="PTI">#REF!</definedName>
    <definedName name="PV_Rate">#REF!</definedName>
    <definedName name="PVFloorCost">#REF!</definedName>
    <definedName name="PVStartCost">#REF!</definedName>
    <definedName name="Q_Exl_Payroll_W">#REF!</definedName>
    <definedName name="q1bpe">#REF!</definedName>
    <definedName name="qbs_table">#REF!</definedName>
    <definedName name="Qend">#REF!</definedName>
    <definedName name="QEWR" localSheetId="6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EWR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UARTER">#REF!</definedName>
    <definedName name="R_">#REF!</definedName>
    <definedName name="RADIO_PHONE">#REF!</definedName>
    <definedName name="RADIOCAPBUD">#REF!</definedName>
    <definedName name="range1">#REF!</definedName>
    <definedName name="Rate_Class">#REF!</definedName>
    <definedName name="Rate_Riders">#REF!</definedName>
    <definedName name="Rate100">#REF!</definedName>
    <definedName name="Rate125">#REF!</definedName>
    <definedName name="Rate25">#REF!</definedName>
    <definedName name="Rate50">#REF!</definedName>
    <definedName name="Rate80">#REF!</definedName>
    <definedName name="Ratebase">#REF!</definedName>
    <definedName name="ratedescription">#REF!</definedName>
    <definedName name="RateLookup">#REF!</definedName>
    <definedName name="RatesScenarios">#REF!</definedName>
    <definedName name="RBU">#REF!</definedName>
    <definedName name="RCN">#REF!</definedName>
    <definedName name="RCN_Weighted_Age">#REF!</definedName>
    <definedName name="RCN_Weighted_Book_Life">#REF!</definedName>
    <definedName name="RCN_Weighted_NUL">#REF!</definedName>
    <definedName name="RCN_Weighted_RUL">#REF!</definedName>
    <definedName name="Real_Return">#REF!</definedName>
    <definedName name="rearrange95">#REF!,#REF!,#REF!</definedName>
    <definedName name="REASON_CODES">#REF!</definedName>
    <definedName name="RebaseYear">#REF!</definedName>
    <definedName name="Recalculation_Flag">#REF!</definedName>
    <definedName name="Recover">#REF!</definedName>
    <definedName name="REG_SWITCH">#REF!</definedName>
    <definedName name="REIMBURSE">#REF!</definedName>
    <definedName name="REIMBURSET">#REF!</definedName>
    <definedName name="Renewal_Detail">#REF!</definedName>
    <definedName name="Report_Date">#REF!</definedName>
    <definedName name="Report_Month">#REF!</definedName>
    <definedName name="res">#REF!</definedName>
    <definedName name="RESIDENT_1">#REF!</definedName>
    <definedName name="RESIDENTIAL">#REF!</definedName>
    <definedName name="RESIDENTIAL_1">#REF!</definedName>
    <definedName name="ret">#REF!</definedName>
    <definedName name="Retailers_1505">#REF!</definedName>
    <definedName name="RetailRates">#REF!</definedName>
    <definedName name="RETAIN">#REF!</definedName>
    <definedName name="Retearn">#REF!</definedName>
    <definedName name="REV">#REF!</definedName>
    <definedName name="REV_REQ_MANUAL_ADJ">#REF!</definedName>
    <definedName name="RevAG30">#REF!</definedName>
    <definedName name="RevCC30">#REF!</definedName>
    <definedName name="REVERSAL_VAL">#REF!</definedName>
    <definedName name="Reversing">#REF!</definedName>
    <definedName name="Revised_PV_Rates">#REF!</definedName>
    <definedName name="RevWHAG30">#REF!</definedName>
    <definedName name="RevWHCC30">#REF!</definedName>
    <definedName name="RIA_ADJ">#REF!</definedName>
    <definedName name="RID">#REF!</definedName>
    <definedName name="RIP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hartEquations">#REF!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SwapState" hidden="1">TRUE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MDepr">#REF!</definedName>
    <definedName name="RNDS">#REF!</definedName>
    <definedName name="RNDSB">#REF!</definedName>
    <definedName name="RNDT">#REF!</definedName>
    <definedName name="RNDTB">#REF!</definedName>
    <definedName name="ROH" localSheetId="6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ROH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Role">#REF!</definedName>
    <definedName name="Round">#REF!</definedName>
    <definedName name="RPP_Data">#REF!</definedName>
    <definedName name="rr" localSheetId="6" hidden="1">{#N/A,#N/A,FALSE,"Aging Summary";#N/A,#N/A,FALSE,"Ratio Analysis";#N/A,#N/A,FALSE,"Test 120 Day Accts";#N/A,#N/A,FALSE,"Tickmarks"}</definedName>
    <definedName name="rr" hidden="1">{#N/A,#N/A,FALSE,"Aging Summary";#N/A,#N/A,FALSE,"Ratio Analysis";#N/A,#N/A,FALSE,"Test 120 Day Accts";#N/A,#N/A,FALSE,"Tickmarks"}</definedName>
    <definedName name="rrr">#REF!</definedName>
    <definedName name="rtyr" localSheetId="6" hidden="1">{#N/A,#N/A,FALSE,"Aging Summary";#N/A,#N/A,FALSE,"Ratio Analysis";#N/A,#N/A,FALSE,"Test 120 Day Accts";#N/A,#N/A,FALSE,"Tickmarks"}</definedName>
    <definedName name="rtyr" hidden="1">{#N/A,#N/A,FALSE,"Aging Summary";#N/A,#N/A,FALSE,"Ratio Analysis";#N/A,#N/A,FALSE,"Test 120 Day Accts";#N/A,#N/A,FALSE,"Tickmarks"}</definedName>
    <definedName name="RUL_RANGE">#REF!</definedName>
    <definedName name="RZNUM">#REF!</definedName>
    <definedName name="sa" hidden="1">#REF!</definedName>
    <definedName name="SAINVCAT">#REF!</definedName>
    <definedName name="SalAndBen10">#REF!</definedName>
    <definedName name="SalAndBenAG30">#REF!</definedName>
    <definedName name="SalAndBenCC30">#REF!</definedName>
    <definedName name="SALBENF">#REF!</definedName>
    <definedName name="salreg">#REF!</definedName>
    <definedName name="SALREGF">#REF!</definedName>
    <definedName name="SAPBEXrevision" hidden="1">9</definedName>
    <definedName name="SAPBEXsysID" hidden="1">"BWP"</definedName>
    <definedName name="SAPBEXwbID" hidden="1">"451N6G6HNH5M7RVWKXOTIVLAA"</definedName>
    <definedName name="SCADACAPBUD">#REF!</definedName>
    <definedName name="SCHANGES">#REF!</definedName>
    <definedName name="SCN">#REF!</definedName>
    <definedName name="SDF" localSheetId="6" hidden="1">{#N/A,#N/A,FALSE,"Aging Summary";#N/A,#N/A,FALSE,"Ratio Analysis";#N/A,#N/A,FALSE,"Test 120 Day Accts";#N/A,#N/A,FALSE,"Tickmarks"}</definedName>
    <definedName name="SDF" hidden="1">{#N/A,#N/A,FALSE,"Aging Summary";#N/A,#N/A,FALSE,"Ratio Analysis";#N/A,#N/A,FALSE,"Test 120 Day Accts";#N/A,#N/A,FALSE,"Tickmarks"}</definedName>
    <definedName name="sdfasd" localSheetId="6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sdfas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sdfg" localSheetId="6" hidden="1">{#N/A,#N/A,FALSE,"Aging Summary";#N/A,#N/A,FALSE,"Ratio Analysis";#N/A,#N/A,FALSE,"Test 120 Day Accts";#N/A,#N/A,FALSE,"Tickmarks"}</definedName>
    <definedName name="sdfg" hidden="1">{#N/A,#N/A,FALSE,"Aging Summary";#N/A,#N/A,FALSE,"Ratio Analysis";#N/A,#N/A,FALSE,"Test 120 Day Accts";#N/A,#N/A,FALSE,"Tickmarks"}</definedName>
    <definedName name="sdfvsdfv" localSheetId="6" hidden="1">{#N/A,#N/A,FALSE,"Aging Summary";#N/A,#N/A,FALSE,"Ratio Analysis";#N/A,#N/A,FALSE,"Test 120 Day Accts";#N/A,#N/A,FALSE,"Tickmarks"}</definedName>
    <definedName name="sdfvsdfv" hidden="1">{#N/A,#N/A,FALSE,"Aging Summary";#N/A,#N/A,FALSE,"Ratio Analysis";#N/A,#N/A,FALSE,"Test 120 Day Accts";#N/A,#N/A,FALSE,"Tickmarks"}</definedName>
    <definedName name="Se" localSheetId="6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cndquart">#REF!</definedName>
    <definedName name="Security_Detail">#REF!</definedName>
    <definedName name="sen" localSheetId="6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n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NDTO">"JBENITEZ"</definedName>
    <definedName name="SENTINEL">#REF!</definedName>
    <definedName name="SENTINEL_1">#REF!</definedName>
    <definedName name="servco_switch">#REF!</definedName>
    <definedName name="Service_Factor" localSheetId="6">(1-[0]!Service_Life)*(Probable_Life-#REF!)/Probable_Life+[0]!Service_Life</definedName>
    <definedName name="Service_Factor">(1-Service_Life)*(Probable_Life-#REF!)/Probable_Life+Service_Life</definedName>
    <definedName name="Service_Life">#REF!</definedName>
    <definedName name="SFV">#REF!</definedName>
    <definedName name="SGDP">#REF!</definedName>
    <definedName name="SheetLockPW">#REF!</definedName>
    <definedName name="siofjej">#REF!</definedName>
    <definedName name="Size1_1_1">#REF!</definedName>
    <definedName name="Size1_1_2">#REF!</definedName>
    <definedName name="Size1_1_3">#REF!</definedName>
    <definedName name="Size1_1_4">#REF!</definedName>
    <definedName name="Size1_2_1">#REF!</definedName>
    <definedName name="Size1_2_2">#REF!</definedName>
    <definedName name="Size1_2_3">#REF!</definedName>
    <definedName name="Size1_2_4">#REF!</definedName>
    <definedName name="Size1_3_1">#REF!</definedName>
    <definedName name="Size1_3_2">#REF!</definedName>
    <definedName name="Size1_3_3">#REF!</definedName>
    <definedName name="Size1_3_4">#REF!</definedName>
    <definedName name="Size1_4_1">#REF!</definedName>
    <definedName name="Size1_4_2">#REF!</definedName>
    <definedName name="Size1_4_3">#REF!</definedName>
    <definedName name="Size1_4_4">#REF!</definedName>
    <definedName name="Size1OneOne">#REF!</definedName>
    <definedName name="Size1OneThree">#REF!</definedName>
    <definedName name="Size1OneTwo">#REF!</definedName>
    <definedName name="Size2_1_1">#REF!</definedName>
    <definedName name="Size2_1_2">#REF!</definedName>
    <definedName name="Size2_1_3">#REF!</definedName>
    <definedName name="Size2_1_4">#REF!</definedName>
    <definedName name="Size2_2_1">#REF!</definedName>
    <definedName name="Size2_2_2">#REF!</definedName>
    <definedName name="Size2_2_3">#REF!</definedName>
    <definedName name="Size2_2_4">#REF!</definedName>
    <definedName name="Size2_3_1">#REF!</definedName>
    <definedName name="Size2_3_2">#REF!</definedName>
    <definedName name="Size2_3_3">#REF!</definedName>
    <definedName name="Size2_3_4">#REF!</definedName>
    <definedName name="Size2_4_1">#REF!</definedName>
    <definedName name="Size2_4_2">#REF!</definedName>
    <definedName name="Size2_4_3">#REF!</definedName>
    <definedName name="Size2_4_4">#REF!</definedName>
    <definedName name="skycity">#REF!</definedName>
    <definedName name="SOLARMULT">#REF!</definedName>
    <definedName name="SOPieColorsList">#REF!</definedName>
    <definedName name="SOPW">#REF!</definedName>
    <definedName name="Sort" localSheetId="6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or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ortData">#REF!</definedName>
    <definedName name="SOSO10Weight">#REF!</definedName>
    <definedName name="SOSO1Weight">#REF!</definedName>
    <definedName name="SOSO2Weight">#REF!</definedName>
    <definedName name="SOSO3Weight">#REF!</definedName>
    <definedName name="SOSO4Weight">#REF!</definedName>
    <definedName name="SOSO5Weight">#REF!</definedName>
    <definedName name="SOSO6Weight">#REF!</definedName>
    <definedName name="SOSO7Weight">#REF!</definedName>
    <definedName name="SOSO8Weight">#REF!</definedName>
    <definedName name="SOSO9Weight">#REF!</definedName>
    <definedName name="SPATH">"S1042357:\QUSRSYS\COMPLEO"</definedName>
    <definedName name="SPATH0">"S1042357:"</definedName>
    <definedName name="SPATH1">"QUSRSYS"</definedName>
    <definedName name="SPATH10">""</definedName>
    <definedName name="SPATH11">""</definedName>
    <definedName name="SPATH12">""</definedName>
    <definedName name="SPATH13">""</definedName>
    <definedName name="SPATH14">""</definedName>
    <definedName name="SPATH15">""</definedName>
    <definedName name="SPATH16">""</definedName>
    <definedName name="SPATH17">""</definedName>
    <definedName name="SPATH18">""</definedName>
    <definedName name="SPATH19">""</definedName>
    <definedName name="SPATH2">"ISPRT1"</definedName>
    <definedName name="SPATH20">""</definedName>
    <definedName name="SPATH21">""</definedName>
    <definedName name="SPATH22">""</definedName>
    <definedName name="SPATH23">""</definedName>
    <definedName name="SPATH24">""</definedName>
    <definedName name="SPATH25">""</definedName>
    <definedName name="SPATH26">""</definedName>
    <definedName name="SPATH27">""</definedName>
    <definedName name="SPATH28">""</definedName>
    <definedName name="SPATH29">""</definedName>
    <definedName name="SPATH3">""</definedName>
    <definedName name="SPATH4">""</definedName>
    <definedName name="SPATH5">""</definedName>
    <definedName name="SPATH6">""</definedName>
    <definedName name="SPATH7">""</definedName>
    <definedName name="SPATH8">""</definedName>
    <definedName name="SPATH9">""</definedName>
    <definedName name="SPDAT">"3/7/2012"</definedName>
    <definedName name="SPDAY">"07"</definedName>
    <definedName name="SPDT2">"20120307"</definedName>
    <definedName name="Split_kWh_First___Balance_040212b_Summary_Query">#REF!</definedName>
    <definedName name="SPMON">"03"</definedName>
    <definedName name="SPN_kWAC">#REF!</definedName>
    <definedName name="SPN_kWDC">#REF!</definedName>
    <definedName name="SPN_OH">#REF!</definedName>
    <definedName name="SPN_Potential_Inv">#REF!</definedName>
    <definedName name="SPN_Total_Inv">#REF!</definedName>
    <definedName name="SPNAM">"QSYSPRT"</definedName>
    <definedName name="SPNMB">"1"</definedName>
    <definedName name="SPTIM">"12:28:01"</definedName>
    <definedName name="SPTM2">"122839"</definedName>
    <definedName name="SPYEA">"2012"</definedName>
    <definedName name="SR">OFFSET(#REF!,0,0,1,#REF!)</definedName>
    <definedName name="SRBGT">OFFSET(#REF!,0,0,1,#REF!)</definedName>
    <definedName name="srdfg" localSheetId="6" hidden="1">{#N/A,#N/A,FALSE,"Aging Summary";#N/A,#N/A,FALSE,"Ratio Analysis";#N/A,#N/A,FALSE,"Test 120 Day Accts";#N/A,#N/A,FALSE,"Tickmarks"}</definedName>
    <definedName name="srdfg" hidden="1">{#N/A,#N/A,FALSE,"Aging Summary";#N/A,#N/A,FALSE,"Ratio Analysis";#N/A,#N/A,FALSE,"Test 120 Day Accts";#N/A,#N/A,FALSE,"Tickmarks"}</definedName>
    <definedName name="SRINVCAT">#REF!</definedName>
    <definedName name="SS">"01"</definedName>
    <definedName name="SSINVCAT">#REF!</definedName>
    <definedName name="sss">#REF!</definedName>
    <definedName name="St._Catherines">#REF!</definedName>
    <definedName name="St._Thomas_Energy_Inc.">#REF!</definedName>
    <definedName name="Start_31">#REF!</definedName>
    <definedName name="Start_32">#REF!</definedName>
    <definedName name="START_YR">#REF!</definedName>
    <definedName name="STARTCWIP">#REF!</definedName>
    <definedName name="STATE">"*READY"</definedName>
    <definedName name="STCYBUDFYGP">#REF!</definedName>
    <definedName name="STCYFORFYGP">#REF!</definedName>
    <definedName name="stdhg" localSheetId="6" hidden="1">{#N/A,#N/A,FALSE,"Aging Summary";#N/A,#N/A,FALSE,"Ratio Analysis";#N/A,#N/A,FALSE,"Test 120 Day Accts";#N/A,#N/A,FALSE,"Tickmarks"}</definedName>
    <definedName name="stdhg" hidden="1">{#N/A,#N/A,FALSE,"Aging Summary";#N/A,#N/A,FALSE,"Ratio Analysis";#N/A,#N/A,FALSE,"Test 120 Day Accts";#N/A,#N/A,FALSE,"Tickmarks"}</definedName>
    <definedName name="STORESCAPBUD">#REF!</definedName>
    <definedName name="STPYCUMACTGP">#REF!</definedName>
    <definedName name="STREETLITE">#REF!</definedName>
    <definedName name="STREETLITE_1">#REF!</definedName>
    <definedName name="StrObj10MainOE">#REF!</definedName>
    <definedName name="StrObj10SubList">#REF!</definedName>
    <definedName name="StrObj10SubOE">#REF!</definedName>
    <definedName name="StrObj1MainOE">#REF!</definedName>
    <definedName name="StrObj1SubList">#REF!</definedName>
    <definedName name="StrObj1SubOE">#REF!</definedName>
    <definedName name="StrObj2MainOE">#REF!</definedName>
    <definedName name="StrObj2SubList">#REF!</definedName>
    <definedName name="StrObj2SubOE">#REF!</definedName>
    <definedName name="StrObj3MainOE">#REF!</definedName>
    <definedName name="StrObj3SubList">#REF!</definedName>
    <definedName name="StrObj3SubOE">#REF!</definedName>
    <definedName name="StrObj4MainOE">#REF!</definedName>
    <definedName name="StrObj4SubList">#REF!</definedName>
    <definedName name="StrObj4SubOE">#REF!</definedName>
    <definedName name="StrObj5MainOE">#REF!</definedName>
    <definedName name="StrObj5SubList">#REF!</definedName>
    <definedName name="StrObj5SubOE">#REF!</definedName>
    <definedName name="StrObj6MainOE">#REF!</definedName>
    <definedName name="StrObj6SubList">#REF!</definedName>
    <definedName name="StrObj6SubOE">#REF!</definedName>
    <definedName name="StrObj7MainOE">#REF!</definedName>
    <definedName name="StrObj7SubList">#REF!</definedName>
    <definedName name="StrObj7SubOE">#REF!</definedName>
    <definedName name="StrObj8MainOE">#REF!</definedName>
    <definedName name="StrObj8SubList">#REF!</definedName>
    <definedName name="StrObj8SubOE">#REF!</definedName>
    <definedName name="StrObj9MainOE">#REF!</definedName>
    <definedName name="StrObj9SubList">#REF!</definedName>
    <definedName name="StrObj9SubOE">#REF!</definedName>
    <definedName name="StrObjMaster">#REF!</definedName>
    <definedName name="stsg" localSheetId="6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tsg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UB">#REF!</definedName>
    <definedName name="sub_table">#REF!</definedName>
    <definedName name="SubacctGrp">#REF!</definedName>
    <definedName name="SUBCLUSTER_LIST">#REF!</definedName>
    <definedName name="subtrans">#REF!,#REF!,#REF!,#REF!,#REF!</definedName>
    <definedName name="SUMMARY">#REF!</definedName>
    <definedName name="SUMMARY_IS">#REF!</definedName>
    <definedName name="SUPPLMT">#REF!</definedName>
    <definedName name="SUPPS">#REF!</definedName>
    <definedName name="SUR">#REF!</definedName>
    <definedName name="Surtax">#REF!</definedName>
    <definedName name="switch_mergeES">#REF!</definedName>
    <definedName name="switch_mergeHOB">#REF!</definedName>
    <definedName name="switch_mergeHZ">#REF!</definedName>
    <definedName name="switch_mergePS">#REF!</definedName>
    <definedName name="SysPageAll">#REF!,#REF!,#REF!,#REF!,#REF!,#REF!</definedName>
    <definedName name="SYSTEM">#REF!,#REF!,#REF!,#REF!,#REF!,#REF!,#REF!,#REF!</definedName>
    <definedName name="T">#REF!</definedName>
    <definedName name="TableLarge">#REF!,#REF!,#REF!,#REF!</definedName>
    <definedName name="TableName">"Dummy"</definedName>
    <definedName name="TableReportAll">#REF!,#REF!,#REF!</definedName>
    <definedName name="Target">#REF!</definedName>
    <definedName name="taxrate06">#REF!</definedName>
    <definedName name="taxrate08">#REF!</definedName>
    <definedName name="taxrate09">#REF!</definedName>
    <definedName name="taxrate10">#REF!</definedName>
    <definedName name="TaxYear">#REF!</definedName>
    <definedName name="TELECAPBUD">#REF!</definedName>
    <definedName name="temp">#REF!</definedName>
    <definedName name="TEMPA">#REF!</definedName>
    <definedName name="terr_name">#REF!</definedName>
    <definedName name="test" localSheetId="6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2" localSheetId="6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est2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estYear">#REF!</definedName>
    <definedName name="TFP_PG_Comp_121307_b">#REF!</definedName>
    <definedName name="thou">#REF!</definedName>
    <definedName name="Timing06A">#REF!</definedName>
    <definedName name="Timing06B">#REF!</definedName>
    <definedName name="Timing06F">#REF!</definedName>
    <definedName name="Timing07B">#REF!</definedName>
    <definedName name="Timing07C">#REF!</definedName>
    <definedName name="TITLE">"GAAP   CP batches from DEC 2014 to DEC 2014"</definedName>
    <definedName name="Title1">#REF!</definedName>
    <definedName name="Title2">#REF!</definedName>
    <definedName name="Title3">#REF!</definedName>
    <definedName name="TM1REBUILDOPTION">1</definedName>
    <definedName name="TorF">#REF!</definedName>
    <definedName name="total">#REF!,#REF!,#REF!,#REF!,#REF!,#REF!,#REF!,#REF!</definedName>
    <definedName name="total_dept">#REF!</definedName>
    <definedName name="Total_Email_Users_to_Migrate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otalAM">OFFSET(INDEX(#REF!,#REF!),0,0,#REF!)</definedName>
    <definedName name="TotalCapital">#REF!</definedName>
    <definedName name="TotalCORP">OFFSET(INDEX(#REF!,#REF!),0,0,#REF!)</definedName>
    <definedName name="TotalCS">OFFSET(INDEX(#REF!,#REF!),0,0,#REF!)</definedName>
    <definedName name="TotalFIN">OFFSET(INDEX(#REF!,#REF!),0,0,#REF!)</definedName>
    <definedName name="TotalLYYTD">OFFSET(#REF!,0,0,#REF!)</definedName>
    <definedName name="Totals1">#REF!</definedName>
    <definedName name="Totals2">#REF!</definedName>
    <definedName name="Totals3">#REF!</definedName>
    <definedName name="Totals4">#REF!</definedName>
    <definedName name="Totals5">#REF!</definedName>
    <definedName name="Totals6">#REF!</definedName>
    <definedName name="Totals7">#REF!</definedName>
    <definedName name="TotalVAR">OFFSET(INDEX(#REF!,#REF!),0,0,#REF!)</definedName>
    <definedName name="TotalYTD">OFFSET(#REF!,0,0,#REF!)</definedName>
    <definedName name="TotImpl">#REF!</definedName>
    <definedName name="TOTPG">"1"</definedName>
    <definedName name="TotRenovation">#REF!</definedName>
    <definedName name="TotTestComp">#REF!</definedName>
    <definedName name="TotTestIntg">#REF!</definedName>
    <definedName name="TotTestPlan">#REF!</definedName>
    <definedName name="TPATH">"C:\Documents and Settings\All Users\Application Data\Symtrax\Compleo Suite 4\Temp\e28ba150-e788-403e-a1b0-986113841a4f"</definedName>
    <definedName name="TR">#REF!</definedName>
    <definedName name="Trade_Month">#REF!</definedName>
    <definedName name="TRANBUD">#REF!</definedName>
    <definedName name="TRANEND">#REF!</definedName>
    <definedName name="transportation_costs">#REF!</definedName>
    <definedName name="TRANSTART">#REF!</definedName>
    <definedName name="TRCYBUDFYGP">#REF!</definedName>
    <definedName name="TRCYCUMACTGP">#REF!</definedName>
    <definedName name="TRCYCUMBUDGP">#REF!</definedName>
    <definedName name="TRCYFORFYGP">#REF!</definedName>
    <definedName name="Trend">#REF!</definedName>
    <definedName name="TREND_FACTORS">#REF!</definedName>
    <definedName name="Trend_Index">#REF!</definedName>
    <definedName name="tretert" hidden="1">#REF!</definedName>
    <definedName name="TrialBalance02">#REF!</definedName>
    <definedName name="TrialBalance03">#REF!</definedName>
    <definedName name="TrialBalance04">#REF!</definedName>
    <definedName name="TrialBalance05">#REF!</definedName>
    <definedName name="TrialBalance06">#REF!</definedName>
    <definedName name="TrialBalance07">#REF!</definedName>
    <definedName name="TrialBalance08">#REF!</definedName>
    <definedName name="TrialBalance09">#REF!</definedName>
    <definedName name="TrialBalance10">#REF!</definedName>
    <definedName name="TrialBalance11">#REF!</definedName>
    <definedName name="TrialBalance89">#REF!</definedName>
    <definedName name="TrialBalance90">#REF!</definedName>
    <definedName name="TrialBalance91">#REF!</definedName>
    <definedName name="Trialbalance92">#REF!</definedName>
    <definedName name="TrialBalance93">#REF!</definedName>
    <definedName name="TrialBalance94">#REF!</definedName>
    <definedName name="TrialBalance95">#REF!</definedName>
    <definedName name="TrialBalance96">#REF!</definedName>
    <definedName name="TrialBalance97">#REF!</definedName>
    <definedName name="TrialBalance98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TRNSOHCAPBUD">#REF!</definedName>
    <definedName name="TRNSSTNCAPBUD">#REF!</definedName>
    <definedName name="TRNSUGCAPBUD">#REF!</definedName>
    <definedName name="TRPYCUMACTGP">#REF!</definedName>
    <definedName name="tryytry" localSheetId="6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T" localSheetId="6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t" localSheetId="6" hidden="1">{#N/A,#N/A,FALSE,"Aging Summary";#N/A,#N/A,FALSE,"Ratio Analysis";#N/A,#N/A,FALSE,"Test 120 Day Accts";#N/A,#N/A,FALSE,"Tickmarks"}</definedName>
    <definedName name="ttt" hidden="1">{#N/A,#N/A,FALSE,"Aging Summary";#N/A,#N/A,FALSE,"Ratio Analysis";#N/A,#N/A,FALSE,"Test 120 Day Accts";#N/A,#N/A,FALSE,"Tickmarks"}</definedName>
    <definedName name="TTTLE">"G/L ACCOUNT 4006  Residential Energy S
                                   STAT"</definedName>
    <definedName name="tutu" hidden="1">#REF!</definedName>
    <definedName name="TWENTY_FIVE_YEAR_CLUB">#REF!</definedName>
    <definedName name="TXLDCLoad">#REF!</definedName>
    <definedName name="TXLDCRate">#REF!</definedName>
    <definedName name="u" localSheetId="6" hidden="1">{#N/A,#N/A,FALSE,"Aging Summary";#N/A,#N/A,FALSE,"Ratio Analysis";#N/A,#N/A,FALSE,"Test 120 Day Accts";#N/A,#N/A,FALSE,"Tickmarks"}</definedName>
    <definedName name="u" hidden="1">{#N/A,#N/A,FALSE,"Aging Summary";#N/A,#N/A,FALSE,"Ratio Analysis";#N/A,#N/A,FALSE,"Test 120 Day Accts";#N/A,#N/A,FALSE,"Tickmarks"}</definedName>
    <definedName name="UGLINCAPBUD">#REF!</definedName>
    <definedName name="UL01_FixedCopy">#REF!</definedName>
    <definedName name="UL01_FixedPaste">#REF!</definedName>
    <definedName name="UL01_PasteRange1">#REF!</definedName>
    <definedName name="UL01_PasteRange2">#REF!</definedName>
    <definedName name="UL01_PasteRange3">#REF!</definedName>
    <definedName name="UL01_PasteUG">#REF!</definedName>
    <definedName name="UL01_PasteUG1">#REF!</definedName>
    <definedName name="UL01_PasteUGOH">#REF!</definedName>
    <definedName name="unbuntrans">#REF!</definedName>
    <definedName name="UnionStaff">#REF!</definedName>
    <definedName name="UnionTitles">#REF!</definedName>
    <definedName name="Units">#REF!</definedName>
    <definedName name="Untitled">#REF!</definedName>
    <definedName name="Update_Date">#REF!</definedName>
    <definedName name="USD">#REF!</definedName>
    <definedName name="USDAT">"GRWO19B_1"</definedName>
    <definedName name="UsefulLife">#REF!</definedName>
    <definedName name="USNAM">"SPRESSEAUL"</definedName>
    <definedName name="USOA">#REF!</definedName>
    <definedName name="USoATB">#REF!</definedName>
    <definedName name="usofa">#REF!</definedName>
    <definedName name="Utility">#REF!</definedName>
    <definedName name="UtilityInfo">#REF!</definedName>
    <definedName name="Utilization">#REF!</definedName>
    <definedName name="utitliy1">#REF!</definedName>
    <definedName name="uu" localSheetId="6" hidden="1">{#N/A,#N/A,FALSE,"Aging Summary";#N/A,#N/A,FALSE,"Ratio Analysis";#N/A,#N/A,FALSE,"Test 120 Day Accts";#N/A,#N/A,FALSE,"Tickmarks"}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localSheetId="6" hidden="1">{#N/A,#N/A,FALSE,"Aging Summary";#N/A,#N/A,FALSE,"Ratio Analysis";#N/A,#N/A,FALSE,"Test 120 Day Accts";#N/A,#N/A,FALSE,"Tickmarks"}</definedName>
    <definedName name="uuuu" hidden="1">{#N/A,#N/A,FALSE,"Aging Summary";#N/A,#N/A,FALSE,"Ratio Analysis";#N/A,#N/A,FALSE,"Test 120 Day Accts";#N/A,#N/A,FALSE,"Tickmarks"}</definedName>
    <definedName name="uv">#REF!</definedName>
    <definedName name="v">#REF!</definedName>
    <definedName name="Valuation_Date">#REF!</definedName>
    <definedName name="ValueAchievedYr1">#REF!</definedName>
    <definedName name="ValueAchievedYr10">#REF!</definedName>
    <definedName name="ValueAchievedYr2">#REF!</definedName>
    <definedName name="ValueAchievedYr3">#REF!</definedName>
    <definedName name="ValueAchievedYr4">#REF!</definedName>
    <definedName name="ValueAchievedYr5">#REF!</definedName>
    <definedName name="ValueAchievedYr6">#REF!</definedName>
    <definedName name="ValueAchievedYr7">#REF!</definedName>
    <definedName name="ValueAchievedYr8">#REF!</definedName>
    <definedName name="ValueAchievedYr9">#REF!</definedName>
    <definedName name="VARIANCECOMMENTS">#REF!</definedName>
    <definedName name="VarSum">#REF!</definedName>
    <definedName name="Vaughan">#REF!</definedName>
    <definedName name="Vaughan___Hamilton">#REF!</definedName>
    <definedName name="Vaughan___Mississauga">#REF!</definedName>
    <definedName name="Vaughan___St._Catherines">#REF!</definedName>
    <definedName name="vbbbbbbbbb" localSheetId="6" hidden="1">{#N/A,#N/A,FALSE,"Aging Summary";#N/A,#N/A,FALSE,"Ratio Analysis";#N/A,#N/A,FALSE,"Test 120 Day Accts";#N/A,#N/A,FALSE,"Tickmarks"}</definedName>
    <definedName name="vbbbbbbbbb" hidden="1">{#N/A,#N/A,FALSE,"Aging Summary";#N/A,#N/A,FALSE,"Ratio Analysis";#N/A,#N/A,FALSE,"Test 120 Day Accts";#N/A,#N/A,FALSE,"Tickmarks"}</definedName>
    <definedName name="VEHCAPBUD">#REF!</definedName>
    <definedName name="vehicle">#REF!</definedName>
    <definedName name="VehicleHours">#REF!</definedName>
    <definedName name="vehiclelookup">#REF!</definedName>
    <definedName name="VEHLEASCAPBUD">#REF!</definedName>
    <definedName name="VOLVERC">#REF!</definedName>
    <definedName name="VV" localSheetId="6" hidden="1">{#N/A,#N/A,FALSE,"Aging Summary";#N/A,#N/A,FALSE,"Ratio Analysis";#N/A,#N/A,FALSE,"Test 120 Day Accts";#N/A,#N/A,FALSE,"Tickmarks"}</definedName>
    <definedName name="VV" hidden="1">{#N/A,#N/A,FALSE,"Aging Summary";#N/A,#N/A,FALSE,"Ratio Analysis";#N/A,#N/A,FALSE,"Test 120 Day Accts";#N/A,#N/A,FALSE,"Tickmarks"}</definedName>
    <definedName name="w" localSheetId="6" hidden="1">{#N/A,#N/A,FALSE,"Aging Summary";#N/A,#N/A,FALSE,"Ratio Analysis";#N/A,#N/A,FALSE,"Test 120 Day Accts";#N/A,#N/A,FALSE,"Tickmarks"}</definedName>
    <definedName name="w" hidden="1">{#N/A,#N/A,FALSE,"Aging Summary";#N/A,#N/A,FALSE,"Ratio Analysis";#N/A,#N/A,FALSE,"Test 120 Day Accts";#N/A,#N/A,FALSE,"Tickmarks"}</definedName>
    <definedName name="WAGBENF">#REF!</definedName>
    <definedName name="wagdob">#REF!</definedName>
    <definedName name="wagdobf">#REF!</definedName>
    <definedName name="Wage_Inflation_Rate">#REF!</definedName>
    <definedName name="wageinfl06">#REF!</definedName>
    <definedName name="wageinfl08">#REF!</definedName>
    <definedName name="wageinfl09">#REF!</definedName>
    <definedName name="wageinfl10">#REF!</definedName>
    <definedName name="wageinfla09">#REF!</definedName>
    <definedName name="wageinfla10">#REF!</definedName>
    <definedName name="wagreg">#REF!</definedName>
    <definedName name="wagregf">#REF!</definedName>
    <definedName name="waresd" localSheetId="6" hidden="1">{#N/A,#N/A,FALSE,"Aging Summary";#N/A,#N/A,FALSE,"Ratio Analysis";#N/A,#N/A,FALSE,"Test 120 Day Accts";#N/A,#N/A,FALSE,"Tickmarks"}</definedName>
    <definedName name="waresd" hidden="1">{#N/A,#N/A,FALSE,"Aging Summary";#N/A,#N/A,FALSE,"Ratio Analysis";#N/A,#N/A,FALSE,"Test 120 Day Accts";#N/A,#N/A,FALSE,"Tickmarks"}</definedName>
    <definedName name="WECYACT">#REF!</definedName>
    <definedName name="WECYACTCONT">#REF!</definedName>
    <definedName name="WECYBUD">#REF!</definedName>
    <definedName name="WECYBUDCONT">#REF!</definedName>
    <definedName name="WECYBUDFY">#REF!</definedName>
    <definedName name="WECYBUDFYCONT">#REF!</definedName>
    <definedName name="WECYCUMACT">#REF!</definedName>
    <definedName name="WECYCUMACTCONT">#REF!</definedName>
    <definedName name="WECYCUMBUD">#REF!</definedName>
    <definedName name="WECYCUMBUDCONT">#REF!</definedName>
    <definedName name="WECYFORFY">#REF!</definedName>
    <definedName name="WECYFORFYCONT">#REF!</definedName>
    <definedName name="wemployee">#REF!</definedName>
    <definedName name="WEPYACT">#REF!</definedName>
    <definedName name="WEPYACTCONT">#REF!</definedName>
    <definedName name="WEPYCUMACT">#REF!</definedName>
    <definedName name="WEPYCUMACTCONT">#REF!</definedName>
    <definedName name="WHEATCAPBUD">#REF!</definedName>
    <definedName name="WIP_ACCRUAL">#REF!</definedName>
    <definedName name="WLI">#REF!</definedName>
    <definedName name="wlkednjfc" localSheetId="6" hidden="1">{#N/A,#N/A,FALSE,"Aging Summary";#N/A,#N/A,FALSE,"Ratio Analysis";#N/A,#N/A,FALSE,"Test 120 Day Accts";#N/A,#N/A,FALSE,"Tickmarks"}</definedName>
    <definedName name="wlkednjfc" hidden="1">{#N/A,#N/A,FALSE,"Aging Summary";#N/A,#N/A,FALSE,"Ratio Analysis";#N/A,#N/A,FALSE,"Test 120 Day Accts";#N/A,#N/A,FALSE,"Tickmarks"}</definedName>
    <definedName name="wn.revenue" localSheetId="6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n.revenue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orkemployee">#REF!</definedName>
    <definedName name="Working_Version">"Retrieve_1"</definedName>
    <definedName name="workname">#REF!</definedName>
    <definedName name="woysum">#REF!</definedName>
    <definedName name="WRFIND">#REF!</definedName>
    <definedName name="wrn.1996._.PROPERTY._.AND._.BUSINESS._.INTERRUPTION._.VALUES." localSheetId="6" hidden="1">{#N/A,#N/A,TRUE,"96PROP"}</definedName>
    <definedName name="wrn.1996._.PROPERTY._.AND._.BUSINESS._.INTERRUPTION._.VALUES." hidden="1">{#N/A,#N/A,TRUE,"96PROP"}</definedName>
    <definedName name="wrn.5._.Year._.Plan." localSheetId="6" hidden="1">{#N/A,#N/A,FALSE,"Cover";#N/A,#N/A,FALSE,"Key Assumptions";#N/A,#N/A,FALSE,"Assum1";#N/A,#N/A,FALSE,"Revenue";#N/A,#N/A,FALSE,"Operating Income";#N/A,#N/A,FALSE,"Capital employed";#N/A,#N/A,FALSE,"Cap Emp WS"}</definedName>
    <definedName name="wrn.5._.Year._.Plan." hidden="1">{#N/A,#N/A,FALSE,"Cover";#N/A,#N/A,FALSE,"Key Assumptions";#N/A,#N/A,FALSE,"Assum1";#N/A,#N/A,FALSE,"Revenue";#N/A,#N/A,FALSE,"Operating Income";#N/A,#N/A,FALSE,"Capital employed";#N/A,#N/A,FALSE,"Cap Emp WS"}</definedName>
    <definedName name="wrn.AccumDepr." localSheetId="6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FE._.REGISTER." localSheetId="6" hidden="1">{#N/A,#N/A,FALSE,"CLAIMS";#N/A,#N/A,FALSE,"EXPENSE";#N/A,#N/A,FALSE,"CAPITAL"}</definedName>
    <definedName name="wrn.AFE._.REGISTER." hidden="1">{#N/A,#N/A,FALSE,"CLAIMS";#N/A,#N/A,FALSE,"EXPENSE";#N/A,#N/A,FALSE,"CAPITAL"}</definedName>
    <definedName name="wrn.Aging._.and._.Trend._.Analysis." localSheetId="6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_.Exhibits." localSheetId="6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Exhibits.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STATEMENTS." localSheetId="6" hidden="1">{"BALANCE SHEET",#N/A,FALSE,"Balance Sheet";"INCOME STATEMENT",#N/A,FALSE,"Income Statement";"STMT OF CASH FLOWS",#N/A,FALSE,"Cash Flows Indirect";"PARTNERS CAPITAL STMT",#N/A,FALSE,"Partners Capital"}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PCT." localSheetId="6" hidden="1">{"Page1",#N/A,FALSE,"APCT";"Page2",#N/A,FALSE,"APCT"}</definedName>
    <definedName name="wrn.APCT." hidden="1">{"Page1",#N/A,FALSE,"APCT";"Page2",#N/A,FALSE,"APCT"}</definedName>
    <definedName name="wrn.APL." localSheetId="6" hidden="1">{"Page1",#N/A,FALSE,"APL";"Page2",#N/A,FALSE,"APL"}</definedName>
    <definedName name="wrn.APL." hidden="1">{"Page1",#N/A,FALSE,"APL";"Page2",#N/A,FALSE,"APL"}</definedName>
    <definedName name="wrn.Appendixes._.for._.OEB." localSheetId="6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ssumptions." localSheetId="6" hidden="1">{"assumptions1",#N/A,FALSE,"Valuation Analysis";"assumptions2",#N/A,FALSE,"Valuation Analysis"}</definedName>
    <definedName name="wrn.assumptions." hidden="1">{"assumptions1",#N/A,FALSE,"Valuation Analysis";"assumptions2",#N/A,FALSE,"Valuation Analysis"}</definedName>
    <definedName name="wrn.backups._.for._.appendixes." localSheetId="6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lance._.sheet." localSheetId="6" hidden="1">{"bs",#N/A,FALSE,"SCF"}</definedName>
    <definedName name="wrn.balance._.sheet." hidden="1">{"bs",#N/A,FALSE,"SCF"}</definedName>
    <definedName name="wrn.Basic._.Report." localSheetId="6" hidden="1">{#N/A,#N/A,FALSE,"New Depr Sch-150% DB";#N/A,#N/A,FALSE,"Cash Flows RLP";#N/A,#N/A,FALSE,"IRR";#N/A,#N/A,FALSE,"Proforma IS";#N/A,#N/A,FALSE,"Assumptions"}</definedName>
    <definedName name="wrn.Basic._.Report." hidden="1">{#N/A,#N/A,FALSE,"New Depr Sch-150% DB";#N/A,#N/A,FALSE,"Cash Flows RLP";#N/A,#N/A,FALSE,"IRR";#N/A,#N/A,FALSE,"Proforma IS";#N/A,#N/A,FALSE,"Assumptions"}</definedName>
    <definedName name="wrn.clientcopy." localSheetId="6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ompare." localSheetId="6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localSheetId="6" hidden="1">{"year1",#N/A,FALSE,"compare";"year2",#N/A,FALSE,"compare";"year3",#N/A,FALSE,"compare";"year4",#N/A,FALSE,"compare";"year5",#N/A,FALSE,"compare"}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mplete._.Report." localSheetId="6" hidden="1">{#N/A,#N/A,FALSE,"Assumptions";#N/A,#N/A,FALSE,"Proforma IS";#N/A,#N/A,FALSE,"Cash Flows RLP";#N/A,#N/A,FALSE,"IRR";#N/A,#N/A,FALSE,"New Depr Sch-150% DB";#N/A,#N/A,FALSE,"Comments"}</definedName>
    <definedName name="wrn.Complete._.Report." hidden="1">{#N/A,#N/A,FALSE,"Assumptions";#N/A,#N/A,FALSE,"Proforma IS";#N/A,#N/A,FALSE,"Cash Flows RLP";#N/A,#N/A,FALSE,"IRR";#N/A,#N/A,FALSE,"New Depr Sch-150% DB";#N/A,#N/A,FALSE,"Comments"}</definedName>
    <definedName name="wrn.contributory._.asset._.charges." localSheetId="6" hidden="1">{"contributory1",#N/A,FALSE,"Contributory Assets Detail";"contributory2",#N/A,FALSE,"Contributory Assets Detail"}</definedName>
    <definedName name="wrn.contributory._.asset._.charges." hidden="1">{"contributory1",#N/A,FALSE,"Contributory Assets Detail";"contributory2",#N/A,FALSE,"Contributory Assets Detail"}</definedName>
    <definedName name="wrn.Coprorate._.Package." localSheetId="6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prorate._.Package.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SA._.FS._.국문." localSheetId="6" hidden="1">{#N/A,#N/A,FALSE,"BS";#N/A,#N/A,FALSE,"PL";#N/A,#N/A,FALSE,"처분";#N/A,#N/A,FALSE,"현금";#N/A,#N/A,FALSE,"매출";#N/A,#N/A,FALSE,"원가";#N/A,#N/A,FALSE,"경영"}</definedName>
    <definedName name="wrn.COSA._.FS._.국문." hidden="1">{#N/A,#N/A,FALSE,"BS";#N/A,#N/A,FALSE,"PL";#N/A,#N/A,FALSE,"처분";#N/A,#N/A,FALSE,"현금";#N/A,#N/A,FALSE,"매출";#N/A,#N/A,FALSE,"원가";#N/A,#N/A,FALSE,"경영"}</definedName>
    <definedName name="wrn.costs." localSheetId="6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rrent._.Year._.Plan._.Only." localSheetId="6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rrent._.Year._.Plan._.Only.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stadds_volumes." localSheetId="6" hidden="1">{"datatable",#N/A,FALSE,"Cust.Adds_Volumes"}</definedName>
    <definedName name="wrn.custadds_volumes." hidden="1">{"datatable",#N/A,FALSE,"Cust.Adds_Volumes"}</definedName>
    <definedName name="wrn.Depreciation._.Expense." localSheetId="6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ocumentation." localSheetId="6" hidden="1">{"documentation1",#N/A,FALSE,"Documentation";"documentation2",#N/A,FALSE,"Documentation"}</definedName>
    <definedName name="wrn.documentation." hidden="1">{"documentation1",#N/A,FALSE,"Documentation";"documentation2",#N/A,FALSE,"Documentation"}</definedName>
    <definedName name="wrn.Effective._.Capital._.Expenditures." localSheetId="6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ntitiesWithReclasses." localSheetId="6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ntitiesWithReclasses.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xception._.Report." localSheetId="6" hidden="1">{#N/A,#N/A,FALSE,"Exception Report"}</definedName>
    <definedName name="wrn.Exception._.Report." hidden="1">{#N/A,#N/A,FALSE,"Exception Report"}</definedName>
    <definedName name="wrn.Exhibit_draft_report." localSheetId="6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_draft_report.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S." localSheetId="6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filecopy." localSheetId="6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ve._.Year._.Plan." localSheetId="6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ive._.Year._.Plan.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OOTNOTES." localSheetId="6" hidden="1">{"Footnotespg1",#N/A,FALSE,"Footnotes";"Footnotespg2",#N/A,FALSE,"Footnotes"}</definedName>
    <definedName name="wrn.FOOTNOTES." hidden="1">{"Footnotespg1",#N/A,FALSE,"Footnotes";"Footnotespg2",#N/A,FALSE,"Footnotes"}</definedName>
    <definedName name="wrn.Full._.Business._.Plan._.Package." localSheetId="6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Full._.Business._.Plan._.Package.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GARNISH." localSheetId="6" hidden="1">{#N/A,#N/A,FALSE,"HIBBARD";#N/A,#N/A,FALSE,"BEATON";#N/A,#N/A,FALSE,"CLARKSON";#N/A,#N/A,FALSE,"HARTMAN";#N/A,#N/A,FALSE,"SAMSON";#N/A,#N/A,FALSE,"VENSKAITIS";#N/A,#N/A,FALSE,"MCNEIL"}</definedName>
    <definedName name="wrn.GARNISH." hidden="1">{#N/A,#N/A,FALSE,"HIBBARD";#N/A,#N/A,FALSE,"BEATON";#N/A,#N/A,FALSE,"CLARKSON";#N/A,#N/A,FALSE,"HARTMAN";#N/A,#N/A,FALSE,"SAMSON";#N/A,#N/A,FALSE,"VENSKAITIS";#N/A,#N/A,FALSE,"MCNEIL"}</definedName>
    <definedName name="wrn.GGR._.Network._.Exhibit." localSheetId="6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GR._.Network._.Exhibit.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ross._.margin._.detail." localSheetId="6" hidden="1">{"gross_margin1",#N/A,FALSE,"Gross Margin Detail";"gross_margin2",#N/A,FALSE,"Gross Margin Detail"}</definedName>
    <definedName name="wrn.gross._.margin._.detail." hidden="1">{"gross_margin1",#N/A,FALSE,"Gross Margin Detail";"gross_margin2",#N/A,FALSE,"Gross Margin Detail"}</definedName>
    <definedName name="wrn.Gross._.PPE." localSheetId="6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historical._.performance." localSheetId="6" hidden="1">{"historical acquirer",#N/A,FALSE,"Historical Performance";"historical target",#N/A,FALSE,"Historical Performance"}</definedName>
    <definedName name="wrn.historical._.performance." hidden="1">{"historical acquirer",#N/A,FALSE,"Historical Performance";"historical target",#N/A,FALSE,"Historical Performance"}</definedName>
    <definedName name="wrn.income." localSheetId="6" hidden="1">{"income",#N/A,FALSE,"income_statement"}</definedName>
    <definedName name="wrn.income." hidden="1">{"income",#N/A,FALSE,"income_statement"}</definedName>
    <definedName name="wrn.INCOME._.STATEMENT." localSheetId="6" hidden="1">{"INCOME STATEMENT",#N/A,FALSE,"Income Statement"}</definedName>
    <definedName name="wrn.INCOME._.STATEMENT." hidden="1">{"INCOME STATEMENT",#N/A,FALSE,"Income Statement"}</definedName>
    <definedName name="wrn.incomestmt." localSheetId="6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comestmt.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put._.Items." localSheetId="6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sheet." localSheetId="6" hidden="1">{#N/A,#N/A,FALSE,"TICKERS INPUT SHEET"}</definedName>
    <definedName name="wrn.input._.sheet." hidden="1">{#N/A,#N/A,FALSE,"TICKERS INPUT SHEET"}</definedName>
    <definedName name="wrn.Lead._.Schedule." localSheetId="6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PNL." localSheetId="6" hidden="1">{"LPNL1",#N/A,FALSE,"EntitiesWithReclasses";"LPNL2",#N/A,FALSE,"EntitiesWithReclasses";"LPNL3",#N/A,FALSE,"EntitiesWithReclasses"}</definedName>
    <definedName name="wrn.LPNL." hidden="1">{"LPNL1",#N/A,FALSE,"EntitiesWithReclasses";"LPNL2",#N/A,FALSE,"EntitiesWithReclasses";"LPNL3",#N/A,FALSE,"EntitiesWithReclasses"}</definedName>
    <definedName name="wrn.Multiples._.Calculation." localSheetId="6" hidden="1">{#N/A,#N/A,FALSE,"GCM Data Sum";#N/A,#N/A,FALSE,"TIC-Calculation";#N/A,#N/A,FALSE,"TIC  Multiples";#N/A,#N/A,FALSE,"P-E &amp; Price to Book Multiples";#N/A,#N/A,FALSE,"Margins-EBITDA-to-Growth"}</definedName>
    <definedName name="wrn.Multiples._.Calculation." hidden="1">{#N/A,#N/A,FALSE,"GCM Data Sum";#N/A,#N/A,FALSE,"TIC-Calculation";#N/A,#N/A,FALSE,"TIC  Multiples";#N/A,#N/A,FALSE,"P-E &amp; Price to Book Multiples";#N/A,#N/A,FALSE,"Margins-EBITDA-to-Growth"}</definedName>
    <definedName name="wrn.OMreport." localSheetId="6" hidden="1">{"OM_data",#N/A,FALSE,"O&amp;M Data Table";"OM_regulatory_adjustments",#N/A,FALSE,"O&amp;M Data Table";"OM_select_data",#N/A,FALSE,"O&amp;M Data Table"}</definedName>
    <definedName name="wrn.OMreport." hidden="1">{"OM_data",#N/A,FALSE,"O&amp;M Data Table";"OM_regulatory_adjustments",#N/A,FALSE,"O&amp;M Data Table";"OM_select_data",#N/A,FALSE,"O&amp;M Data Table"}</definedName>
    <definedName name="wrn.PARTNERS._.CAPITAL._.STMT." localSheetId="6" hidden="1">{"PARTNERS CAPITAL STMT",#N/A,FALSE,"Partners Capital"}</definedName>
    <definedName name="wrn.PARTNERS._.CAPITAL._.STMT." hidden="1">{"PARTNERS CAPITAL STMT",#N/A,FALSE,"Partners Capital"}</definedName>
    <definedName name="wrn.Plan._.Support._.Only." localSheetId="6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lan._.Support._.Only.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reliminary._.Plan." localSheetId="6" hidden="1">{#N/A,#N/A,FALSE,"Part E";#N/A,#N/A,FALSE,"E.1 Prelim Earnings Plan"}</definedName>
    <definedName name="wrn.Preliminary._.Plan." hidden="1">{#N/A,#N/A,FALSE,"Part E";#N/A,#N/A,FALSE,"E.1 Prelim Earnings Plan"}</definedName>
    <definedName name="wrn.President._.Report." localSheetId="6" hidden="1">{#N/A,#N/A,FALSE,"President's Cover";#N/A,#N/A,FALSE,"A.1 1998 Objectives";#N/A,#N/A,FALSE,"A.2 President's Measures";#N/A,#N/A,FALSE,"A.3 Commentary"}</definedName>
    <definedName name="wrn.President._.Report." hidden="1">{#N/A,#N/A,FALSE,"President's Cover";#N/A,#N/A,FALSE,"A.1 1998 Objectives";#N/A,#N/A,FALSE,"A.2 President's Measures";#N/A,#N/A,FALSE,"A.3 Commentary"}</definedName>
    <definedName name="wrn.print." localSheetId="6" hidden="1">{#N/A,#N/A,FALSE,"Japan 2003";#N/A,#N/A,FALSE,"Sheet2"}</definedName>
    <definedName name="wrn.print." hidden="1">{#N/A,#N/A,FALSE,"Japan 2003";#N/A,#N/A,FALSE,"Sheet2"}</definedName>
    <definedName name="wrn.Print._.All._.Exhibits." localSheetId="6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sheets." localSheetId="6" hidden="1">{"summary",#N/A,FALSE,"Valuation Analysis";"assumptions1",#N/A,FALSE,"Valuation Analysis";"assumptions2",#N/A,FALSE,"Valuation Analysis"}</definedName>
    <definedName name="wrn.print._.all._.sheets." hidden="1">{"summary",#N/A,FALSE,"Valuation Analysis";"assumptions1",#N/A,FALSE,"Valuation Analysis";"assumptions2",#N/A,FALSE,"Valuation Analysis"}</definedName>
    <definedName name="wrn.Print._.Blank._.Exhibit." localSheetId="6" hidden="1">{"Extra 1",#N/A,FALSE,"Blank"}</definedName>
    <definedName name="wrn.Print._.Blank._.Exhibit." hidden="1">{"Extra 1",#N/A,FALSE,"Blank"}</definedName>
    <definedName name="wrn.Print._.BS._.Exhibits." localSheetId="6" hidden="1">{"BS Dollar",#N/A,FALSE,"BS";"BS CS",#N/A,FALSE,"BS"}</definedName>
    <definedName name="wrn.Print._.BS._.Exhibits." hidden="1">{"BS Dollar",#N/A,FALSE,"BS";"BS CS",#N/A,FALSE,"BS"}</definedName>
    <definedName name="wrn.Print._.CF._.Exhibit." localSheetId="6" hidden="1">{"CF Dollar",#N/A,FALSE,"CF"}</definedName>
    <definedName name="wrn.Print._.CF._.Exhibit." hidden="1">{"CF Dollar",#N/A,FALSE,"CF"}</definedName>
    <definedName name="wrn.Print._.Everything." localSheetId="6" hidden="1">{#N/A,#N/A,FALSE,"Pace Margin Data";"FMVaveragerefiningmargin",#N/A,FALSE,"Refinery FMV-EDC Index";"FMVmargincalcs",#N/A,FALSE,"Refinery FMV-EDC Index";"FMVtotalEDC",#N/A,FALSE,"Refinery FMV-EDC Index";"FMVdollarsperEDC",#N/A,FALSE,"Refinery FMV-EDC Index";"FMVOutput",#N/A,FALSE,"Refinery FMV-EDC Index";"RCNAssumptions",#N/A,FALSE,"Refinery-RCN";"RCNOutput",#N/A,FALSE,"Refinery-RCN";#N/A,#N/A,FALSE,"FMV-1995";#N/A,#N/A,FALSE,"FMV-1997";#N/A,#N/A,FALSE,"FMV-2000";#N/A,#N/A,FALSE,"FMV-2001";#N/A,#N/A,FALSE,"FMV-2002"}</definedName>
    <definedName name="wrn.Print._.Everything." hidden="1">{#N/A,#N/A,FALSE,"Pace Margin Data";"FMVaveragerefiningmargin",#N/A,FALSE,"Refinery FMV-EDC Index";"FMVmargincalcs",#N/A,FALSE,"Refinery FMV-EDC Index";"FMVtotalEDC",#N/A,FALSE,"Refinery FMV-EDC Index";"FMVdollarsperEDC",#N/A,FALSE,"Refinery FMV-EDC Index";"FMVOutput",#N/A,FALSE,"Refinery FMV-EDC Index";"RCNAssumptions",#N/A,FALSE,"Refinery-RCN";"RCNOutput",#N/A,FALSE,"Refinery-RCN";#N/A,#N/A,FALSE,"FMV-1995";#N/A,#N/A,FALSE,"FMV-1997";#N/A,#N/A,FALSE,"FMV-2000";#N/A,#N/A,FALSE,"FMV-2001";#N/A,#N/A,FALSE,"FMV-2002"}</definedName>
    <definedName name="wrn.Print._.IS._.Exhibits." localSheetId="6" hidden="1">{"Inc Stmt Dollar",#N/A,FALSE,"IS";"Inc Stmt CS",#N/A,FALSE,"IS"}</definedName>
    <definedName name="wrn.Print._.IS._.Exhibits." hidden="1">{"Inc Stmt Dollar",#N/A,FALSE,"IS";"Inc Stmt CS",#N/A,FALSE,"IS"}</definedName>
    <definedName name="wrn.Print._.Ratio._.Exhibits." localSheetId="6" hidden="1">{"Ratio No.1",#N/A,FALSE,"Ratio";"Ratio No.2",#N/A,FALSE,"Ratio"}</definedName>
    <definedName name="wrn.Print._.Ratio._.Exhibits." hidden="1">{"Ratio No.1",#N/A,FALSE,"Ratio";"Ratio No.2",#N/A,FALSE,"Ratio"}</definedName>
    <definedName name="wrn.Projected._.Data._.and._.Subject._.Company._.Data." localSheetId="6" hidden="1">{#N/A,#N/A,FALSE,"Projected Data &amp; SUBJECT-INPUTS"}</definedName>
    <definedName name="wrn.Projected._.Data._.and._.Subject._.Company._.Data." hidden="1">{#N/A,#N/A,FALSE,"Projected Data &amp; SUBJECT-INPUTS"}</definedName>
    <definedName name="wrn.Quarter._.1._.Forecast." localSheetId="6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1._.Forecast.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2._.Forecast." localSheetId="6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2._.Forecast.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3._.Forecast." localSheetId="6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._.3._.Forecast.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ly._.Consolidation._.Report." localSheetId="6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Quarterly._.Consolidation._.Report.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Range._.Values." localSheetId="6" hidden="1">{"page1",#N/A,FALSE,"Range Value - Incl Reclasses";"page2",#N/A,FALSE,"Range Value - Incl Reclasses";"page3",#N/A,FALSE,"Range Value - Incl Reclasses"}</definedName>
    <definedName name="wrn.Range._.Values." hidden="1">{"page1",#N/A,FALSE,"Range Value - Incl Reclasses";"page2",#N/A,FALSE,"Range Value - Incl Reclasses";"page3",#N/A,FALSE,"Range Value - Incl Reclasses"}</definedName>
    <definedName name="wrn.Report._.Exhibits." localSheetId="6" hidden="1">{"Inc Stmt Exhibit",#N/A,FALSE,"IS";"BS Exhibit",#N/A,FALSE,"BS";"Ratio No.1",#N/A,FALSE,"Ratio";"Ratio No.2",#N/A,FALSE,"Ratio"}</definedName>
    <definedName name="wrn.Report._.Exhibits." hidden="1">{"Inc Stmt Exhibit",#N/A,FALSE,"IS";"BS Exhibit",#N/A,FALSE,"BS";"Ratio No.1",#N/A,FALSE,"Ratio";"Ratio No.2",#N/A,FALSE,"Ratio"}</definedName>
    <definedName name="wrn.revenue." localSheetId="6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.detail." localSheetId="6" hidden="1">{"revenue detail 1",#N/A,FALSE,"Revenue Detail";"revenue detail 2",#N/A,FALSE,"Revenue Detail";"revenue detail 3",#N/A,FALSE,"Revenue Detail";"revenue detail 4",#N/A,FALSE,"Revenue Detail"}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graph." localSheetId="6" hidden="1">{"revenue graph",#N/A,FALSE,"Revenue Graph"}</definedName>
    <definedName name="wrn.revenue._.graph." hidden="1">{"revenue graph",#N/A,FALSE,"Revenue Graph"}</definedName>
    <definedName name="wrn.sample." localSheetId="6" hidden="1">{"sample",#N/A,FALSE,"Client Input Sheet"}</definedName>
    <definedName name="wrn.sample." hidden="1">{"sample",#N/A,FALSE,"Client Input Sheet"}</definedName>
    <definedName name="wrn.Shorten._.Version." localSheetId="6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horten._.Version.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tandard." localSheetId="6" hidden="1">{#N/A,#N/A,FALSE,"IS US";#N/A,#N/A,FALSE,"BS US";#N/A,#N/A,FALSE,"IS LOCAL";#N/A,#N/A,FALSE,"BS INPUT";#N/A,#N/A,FALSE,"EQUITY";#N/A,#N/A,FALSE,"LOCAL ADJ";#N/A,#N/A,FALSE,"GAAP ADJ"}</definedName>
    <definedName name="wrn.Standard." hidden="1">{#N/A,#N/A,FALSE,"IS US";#N/A,#N/A,FALSE,"BS US";#N/A,#N/A,FALSE,"IS LOCAL";#N/A,#N/A,FALSE,"BS INPUT";#N/A,#N/A,FALSE,"EQUITY";#N/A,#N/A,FALSE,"LOCAL ADJ";#N/A,#N/A,FALSE,"GAAP ADJ"}</definedName>
    <definedName name="wrn.STMT._.OF._.CASH._.FLOWS." localSheetId="6" hidden="1">{"STMT OF CASH FLOWS",#N/A,FALSE,"Cash Flows Indirect"}</definedName>
    <definedName name="wrn.STMT._.OF._.CASH._.FLOWS." hidden="1">{"STMT OF CASH FLOWS",#N/A,FALSE,"Cash Flows Indirect"}</definedName>
    <definedName name="wrn.summary." localSheetId="6" hidden="1">{"summary",#N/A,FALSE,"Valuation Analysis"}</definedName>
    <definedName name="wrn.summary." hidden="1">{"summary",#N/A,FALSE,"Valuation Analysis"}</definedName>
    <definedName name="wrn.summary._.schedules." localSheetId="6" hidden="1">{"summary1",#N/A,FALSE,"Summary of Values";"summary2",#N/A,FALSE,"Summary of Values"}</definedName>
    <definedName name="wrn.summary._.schedules." hidden="1">{"summary1",#N/A,FALSE,"Summary of Values";"summary2",#N/A,FALSE,"Summary of Values"}</definedName>
    <definedName name="wrn.Supplemental._.Pkg.." localSheetId="6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Supplemental._.Pkg..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TB._.ALL._.ACCTS." localSheetId="6" hidden="1">{"BALANCE SHEET ACCOUNTS",#N/A,TRUE,"Working Trial Balance";"INCOME ACCOUNTS",#N/A,TRUE,"Working Trial Balance"}</definedName>
    <definedName name="wrn.TB._.ALL._.ACCTS." hidden="1">{"BALANCE SHEET ACCOUNTS",#N/A,TRUE,"Working Trial Balance";"INCOME ACCOUNTS",#N/A,TRUE,"Working Trial Balance"}</definedName>
    <definedName name="wrn.TB._.BALANCE._.SHEET." localSheetId="6" hidden="1">{"BALANCE SHEET ACCOUNTS",#N/A,FALSE,"Working Trial Balance"}</definedName>
    <definedName name="wrn.TB._.BALANCE._.SHEET." hidden="1">{"BALANCE SHEET ACCOUNTS",#N/A,FALSE,"Working Trial Balance"}</definedName>
    <definedName name="wrn.TB._.EXPLANATIONS." localSheetId="6" hidden="1">{"EXPLANATIONS",#N/A,FALSE,"Working Trial Balance"}</definedName>
    <definedName name="wrn.TB._.EXPLANATIONS." hidden="1">{"EXPLANATIONS",#N/A,FALSE,"Working Trial Balance"}</definedName>
    <definedName name="wrn.TB._.INCOME._.STMT." localSheetId="6" hidden="1">{"INCOME ACCOUNTS",#N/A,FALSE,"Working Trial Balance"}</definedName>
    <definedName name="wrn.TB._.INCOME._.STMT." hidden="1">{"INCOME ACCOUNTS",#N/A,FALSE,"Working Trial Balance"}</definedName>
    <definedName name="wrn.technology." localSheetId="6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rademark._.and._.trade._.name." localSheetId="6" hidden="1">{"trademark1",#N/A,FALSE,"Trademark(s) and Trade Name(s)"}</definedName>
    <definedName name="wrn.trademark._.and._.trade._.name." hidden="1">{"trademark1",#N/A,FALSE,"Trademark(s) and Trade Name(s)"}</definedName>
    <definedName name="wrn.Worcester._.Model._._._.Full." localSheetId="6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wrn.Worcester._.Model._._._.Full.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wrn.work._.paper._.shcedules." localSheetId="6" hidden="1">{"summary1",#N/A,FALSE,"Summary of Values";"summary2",#N/A,FALSE,"Summary of Values";"weighted average returns",#N/A,FALSE,"WACC and WARA";"fixed asset detail",#N/A,FALSE,"Fixed Asset Detail"}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X140." localSheetId="6" hidden="1">{"page1",#N/A,FALSE,"X140withReclasses";"page2",#N/A,FALSE,"X140withReclasses";"page3",#N/A,FALSE,"X140withReclasses"}</definedName>
    <definedName name="wrn.X140." hidden="1">{"page1",#N/A,FALSE,"X140withReclasses";"page2",#N/A,FALSE,"X140withReclasses";"page3",#N/A,FALSE,"X140withReclasses"}</definedName>
    <definedName name="wrn.Year._.End._.Reporting._.Pkg.." localSheetId="6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Year._.End._.Reporting._.Pkg..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土地." localSheetId="6" hidden="1">{"土地",#N/A,FALSE,"土地建物"}</definedName>
    <definedName name="wrn.土地." hidden="1">{"土地",#N/A,FALSE,"土地建物"}</definedName>
    <definedName name="wrn.建物." localSheetId="6" hidden="1">{"建物",#N/A,FALSE,"土地建物"}</definedName>
    <definedName name="wrn.建物." hidden="1">{"建物",#N/A,FALSE,"土地建物"}</definedName>
    <definedName name="WS">#REF!</definedName>
    <definedName name="wwwwww">#REF!</definedName>
    <definedName name="x">#REF!</definedName>
    <definedName name="XK_by_Peer_Group">#REF!</definedName>
    <definedName name="xxx">#REF!</definedName>
    <definedName name="xxxxxx">#REF!</definedName>
    <definedName name="xxxxxxx" localSheetId="6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xxxxxxx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YEAR">#REF!</definedName>
    <definedName name="YEAR_LIST">#REF!</definedName>
    <definedName name="YearList">#REF!</definedName>
    <definedName name="YearTag">#REF!</definedName>
    <definedName name="Yr1Depr">#REF!</definedName>
    <definedName name="yrh" localSheetId="6" hidden="1">{#N/A,#N/A,FALSE,"Aging Summary";#N/A,#N/A,FALSE,"Ratio Analysis";#N/A,#N/A,FALSE,"Test 120 Day Accts";#N/A,#N/A,FALSE,"Tickmarks"}</definedName>
    <definedName name="yrh" hidden="1">{#N/A,#N/A,FALSE,"Aging Summary";#N/A,#N/A,FALSE,"Ratio Analysis";#N/A,#N/A,FALSE,"Test 120 Day Accts";#N/A,#N/A,FALSE,"Tickmarks"}</definedName>
    <definedName name="YTD_LAB">#REF!</definedName>
    <definedName name="YTD_LAB_VA">#REF!</definedName>
    <definedName name="YTD_RNM">#REF!</definedName>
    <definedName name="YTD_RNM_VA">#REF!</definedName>
    <definedName name="YTDAct01">#REF!</definedName>
    <definedName name="YTDAct02">#REF!</definedName>
    <definedName name="YTDAct03">#REF!</definedName>
    <definedName name="YTDAct04">#REF!</definedName>
    <definedName name="YTDAct05">#REF!</definedName>
    <definedName name="YTDAct06">#REF!</definedName>
    <definedName name="YTDAct07">#REF!</definedName>
    <definedName name="YTDAct08">#REF!</definedName>
    <definedName name="YTDAct09">#REF!</definedName>
    <definedName name="YTDAct10">#REF!</definedName>
    <definedName name="YTDAct11">#REF!</definedName>
    <definedName name="YTDAct12">#REF!</definedName>
    <definedName name="YTDActual">#REF!</definedName>
    <definedName name="YTDActualsTiming">#REF!</definedName>
    <definedName name="YTDBudg01">#REF!</definedName>
    <definedName name="YTDBudg02">#REF!</definedName>
    <definedName name="YTDBudg03">#REF!</definedName>
    <definedName name="YTDBudg04">#REF!</definedName>
    <definedName name="YTDBudg05">#REF!</definedName>
    <definedName name="YTDBudg06">#REF!</definedName>
    <definedName name="YTDBudg07">#REF!</definedName>
    <definedName name="YTDBudg08">#REF!</definedName>
    <definedName name="YTDBudg09">#REF!</definedName>
    <definedName name="YTDBudg10">#REF!</definedName>
    <definedName name="YTDBudg11">#REF!</definedName>
    <definedName name="YTDBudg12">#REF!</definedName>
    <definedName name="YTDBudget">#REF!</definedName>
    <definedName name="YTDBudgetTiming">#REF!</definedName>
    <definedName name="YTDvar">#REF!</definedName>
    <definedName name="ytrytry" localSheetId="6" hidden="1">{#N/A,#N/A,FALSE,"Aging Summary";#N/A,#N/A,FALSE,"Ratio Analysis";#N/A,#N/A,FALSE,"Test 120 Day Accts";#N/A,#N/A,FALSE,"Tickmarks"}</definedName>
    <definedName name="ytrytry" hidden="1">{#N/A,#N/A,FALSE,"Aging Summary";#N/A,#N/A,FALSE,"Ratio Analysis";#N/A,#N/A,FALSE,"Test 120 Day Accts";#N/A,#N/A,FALSE,"Tickmarks"}</definedName>
    <definedName name="yy" localSheetId="6" hidden="1">{#N/A,#N/A,FALSE,"Aging Summary";#N/A,#N/A,FALSE,"Ratio Analysis";#N/A,#N/A,FALSE,"Test 120 Day Accts";#N/A,#N/A,FALSE,"Tickmarks"}</definedName>
    <definedName name="yy" hidden="1">{#N/A,#N/A,FALSE,"Aging Summary";#N/A,#N/A,FALSE,"Ratio Analysis";#N/A,#N/A,FALSE,"Test 120 Day Accts";#N/A,#N/A,FALSE,"Tickmarks"}</definedName>
    <definedName name="yytr" localSheetId="6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YY">"2012"</definedName>
    <definedName name="z">#REF!</definedName>
    <definedName name="Z_Factor_Analysis">#REF!</definedName>
    <definedName name="zzz" localSheetId="6" hidden="1">{#N/A,#N/A,FALSE,"Aging Summary";#N/A,#N/A,FALSE,"Ratio Analysis";#N/A,#N/A,FALSE,"Test 120 Day Accts";#N/A,#N/A,FALSE,"Tickmarks"}</definedName>
    <definedName name="zzz" hidden="1">{#N/A,#N/A,FALSE,"Aging Summary";#N/A,#N/A,FALSE,"Ratio Analysis";#N/A,#N/A,FALSE,"Test 120 Day Accts";#N/A,#N/A,FALSE,"Tickmarks"}</definedName>
    <definedName name="건가new" localSheetId="6" hidden="1">{#N/A,#N/A,FALSE,"BS";#N/A,#N/A,FALSE,"PL";#N/A,#N/A,FALSE,"처분";#N/A,#N/A,FALSE,"현금";#N/A,#N/A,FALSE,"매출";#N/A,#N/A,FALSE,"원가";#N/A,#N/A,FALSE,"경영"}</definedName>
    <definedName name="건가new" hidden="1">{#N/A,#N/A,FALSE,"BS";#N/A,#N/A,FALSE,"PL";#N/A,#N/A,FALSE,"처분";#N/A,#N/A,FALSE,"현금";#N/A,#N/A,FALSE,"매출";#N/A,#N/A,FALSE,"원가";#N/A,#N/A,FALSE,"경영"}</definedName>
    <definedName name="결맹" localSheetId="6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맹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산공고" localSheetId="6" hidden="1">{#N/A,#N/A,FALSE,"BS";#N/A,#N/A,FALSE,"PL";#N/A,#N/A,FALSE,"처분";#N/A,#N/A,FALSE,"현금";#N/A,#N/A,FALSE,"매출";#N/A,#N/A,FALSE,"원가";#N/A,#N/A,FALSE,"경영"}</definedName>
    <definedName name="결산공고" hidden="1">{#N/A,#N/A,FALSE,"BS";#N/A,#N/A,FALSE,"PL";#N/A,#N/A,FALSE,"처분";#N/A,#N/A,FALSE,"현금";#N/A,#N/A,FALSE,"매출";#N/A,#N/A,FALSE,"원가";#N/A,#N/A,FALSE,"경영"}</definedName>
    <definedName name="결손" localSheetId="6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손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손금" localSheetId="6" hidden="1">{#N/A,#N/A,FALSE,"BS";#N/A,#N/A,FALSE,"PL";#N/A,#N/A,FALSE,"처분";#N/A,#N/A,FALSE,"현금";#N/A,#N/A,FALSE,"매출";#N/A,#N/A,FALSE,"원가";#N/A,#N/A,FALSE,"경영"}</definedName>
    <definedName name="결손금" hidden="1">{#N/A,#N/A,FALSE,"BS";#N/A,#N/A,FALSE,"PL";#N/A,#N/A,FALSE,"처분";#N/A,#N/A,FALSE,"현금";#N/A,#N/A,FALSE,"매출";#N/A,#N/A,FALSE,"원가";#N/A,#N/A,FALSE,"경영"}</definedName>
    <definedName name="ㄴㅇ" localSheetId="6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ㄴㅇ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ㅇㄴ" localSheetId="6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ㅇㄴ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편집" localSheetId="6" hidden="1">{#N/A,#N/A,FALSE,"BS";#N/A,#N/A,FALSE,"PL";#N/A,#N/A,FALSE,"처분";#N/A,#N/A,FALSE,"현금";#N/A,#N/A,FALSE,"매출";#N/A,#N/A,FALSE,"원가";#N/A,#N/A,FALSE,"경영"}</definedName>
    <definedName name="편집" hidden="1">{#N/A,#N/A,FALSE,"BS";#N/A,#N/A,FALSE,"PL";#N/A,#N/A,FALSE,"처분";#N/A,#N/A,FALSE,"현금";#N/A,#N/A,FALSE,"매출";#N/A,#N/A,FALSE,"원가";#N/A,#N/A,FALSE,"경영"}</definedName>
    <definedName name="현금및등가물" localSheetId="6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현금및등가물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6" l="1"/>
  <c r="K76" i="9"/>
  <c r="J81" i="9"/>
  <c r="J80" i="9"/>
  <c r="J79" i="8"/>
  <c r="J78" i="8"/>
  <c r="M79" i="8"/>
  <c r="N79" i="8" s="1"/>
  <c r="K19" i="8"/>
  <c r="L70" i="8"/>
  <c r="K70" i="8"/>
  <c r="J70" i="8"/>
  <c r="F70" i="8"/>
  <c r="G70" i="8"/>
  <c r="E70" i="8"/>
  <c r="J58" i="8"/>
  <c r="L80" i="8"/>
  <c r="K80" i="8"/>
  <c r="G80" i="8"/>
  <c r="F80" i="8"/>
  <c r="E80" i="8"/>
  <c r="H78" i="8"/>
  <c r="H80" i="8" s="1"/>
  <c r="J80" i="8" l="1"/>
  <c r="M78" i="8"/>
  <c r="N71" i="9"/>
  <c r="M81" i="9"/>
  <c r="N81" i="9" s="1"/>
  <c r="L84" i="9"/>
  <c r="F84" i="9"/>
  <c r="G84" i="9"/>
  <c r="H84" i="9"/>
  <c r="E84" i="9"/>
  <c r="L82" i="9"/>
  <c r="K82" i="9"/>
  <c r="F82" i="9"/>
  <c r="G82" i="9"/>
  <c r="H82" i="9"/>
  <c r="E82" i="9"/>
  <c r="H80" i="9"/>
  <c r="M80" i="8" l="1"/>
  <c r="N78" i="8"/>
  <c r="N80" i="8" s="1"/>
  <c r="J82" i="9" l="1"/>
  <c r="J84" i="9" s="1"/>
  <c r="M80" i="9"/>
  <c r="N80" i="9" l="1"/>
  <c r="N82" i="9" s="1"/>
  <c r="M82" i="9"/>
  <c r="F7" i="6" l="1"/>
  <c r="L78" i="9" l="1"/>
  <c r="G78" i="9"/>
  <c r="M77" i="9"/>
  <c r="F78" i="9"/>
  <c r="H77" i="9"/>
  <c r="K78" i="9"/>
  <c r="K84" i="9" s="1"/>
  <c r="J78" i="9"/>
  <c r="H76" i="9"/>
  <c r="L72" i="9"/>
  <c r="J72" i="9"/>
  <c r="F72" i="9"/>
  <c r="E72" i="9"/>
  <c r="K72" i="9"/>
  <c r="M71" i="9"/>
  <c r="M72" i="9" s="1"/>
  <c r="G72" i="9"/>
  <c r="H71" i="9"/>
  <c r="L69" i="9"/>
  <c r="G69" i="9"/>
  <c r="E69" i="9"/>
  <c r="M68" i="9"/>
  <c r="F69" i="9"/>
  <c r="H68" i="9"/>
  <c r="H67" i="9"/>
  <c r="K69" i="9"/>
  <c r="J69" i="9"/>
  <c r="H66" i="9"/>
  <c r="H69" i="9" s="1"/>
  <c r="B66" i="9"/>
  <c r="M63" i="9"/>
  <c r="B63" i="9"/>
  <c r="M62" i="9"/>
  <c r="B62" i="9"/>
  <c r="M61" i="9"/>
  <c r="B61" i="9"/>
  <c r="M59" i="9"/>
  <c r="H59" i="9"/>
  <c r="N59" i="9" s="1"/>
  <c r="B59" i="9"/>
  <c r="M58" i="9"/>
  <c r="H58" i="9"/>
  <c r="B58" i="9"/>
  <c r="M57" i="9"/>
  <c r="H57" i="9"/>
  <c r="N57" i="9" s="1"/>
  <c r="B57" i="9"/>
  <c r="M56" i="9"/>
  <c r="H56" i="9"/>
  <c r="M55" i="9"/>
  <c r="H55" i="9"/>
  <c r="M54" i="9"/>
  <c r="H54" i="9"/>
  <c r="N54" i="9" s="1"/>
  <c r="M53" i="9"/>
  <c r="H53" i="9"/>
  <c r="M52" i="9"/>
  <c r="H52" i="9"/>
  <c r="H51" i="9"/>
  <c r="H50" i="9"/>
  <c r="H49" i="9"/>
  <c r="H48" i="9"/>
  <c r="M47" i="9"/>
  <c r="M45" i="9"/>
  <c r="M44" i="9"/>
  <c r="H44" i="9"/>
  <c r="N44" i="9" s="1"/>
  <c r="M43" i="9"/>
  <c r="H43" i="9"/>
  <c r="M42" i="9"/>
  <c r="H42" i="9"/>
  <c r="M41" i="9"/>
  <c r="H41" i="9"/>
  <c r="M40" i="9"/>
  <c r="H40" i="9"/>
  <c r="H38" i="9"/>
  <c r="M37" i="9"/>
  <c r="H37" i="9"/>
  <c r="M36" i="9"/>
  <c r="H36" i="9"/>
  <c r="M35" i="9"/>
  <c r="M33" i="9"/>
  <c r="M32" i="9"/>
  <c r="H32" i="9"/>
  <c r="N32" i="9" s="1"/>
  <c r="M31" i="9"/>
  <c r="H31" i="9"/>
  <c r="M30" i="9"/>
  <c r="H30" i="9"/>
  <c r="N30" i="9" s="1"/>
  <c r="M29" i="9"/>
  <c r="H29" i="9"/>
  <c r="M28" i="9"/>
  <c r="H28" i="9"/>
  <c r="H27" i="9"/>
  <c r="H26" i="9"/>
  <c r="M25" i="9"/>
  <c r="H25" i="9"/>
  <c r="N25" i="9" s="1"/>
  <c r="M24" i="9"/>
  <c r="H24" i="9"/>
  <c r="N24" i="9" s="1"/>
  <c r="M23" i="9"/>
  <c r="M21" i="9"/>
  <c r="M20" i="9"/>
  <c r="H20" i="9"/>
  <c r="M19" i="9"/>
  <c r="H19" i="9"/>
  <c r="M18" i="9"/>
  <c r="H18" i="9"/>
  <c r="N18" i="9" s="1"/>
  <c r="M17" i="9"/>
  <c r="H17" i="9"/>
  <c r="M16" i="9"/>
  <c r="H16" i="9"/>
  <c r="N16" i="9" s="1"/>
  <c r="H15" i="9"/>
  <c r="H14" i="9"/>
  <c r="H13" i="9"/>
  <c r="H12" i="9"/>
  <c r="M11" i="9"/>
  <c r="L60" i="9"/>
  <c r="L64" i="9" s="1"/>
  <c r="K60" i="9"/>
  <c r="K64" i="9" s="1"/>
  <c r="M9" i="9"/>
  <c r="G60" i="9"/>
  <c r="G64" i="9" s="1"/>
  <c r="F60" i="9"/>
  <c r="F64" i="9" s="1"/>
  <c r="L76" i="8"/>
  <c r="H76" i="8"/>
  <c r="M75" i="8"/>
  <c r="N75" i="8"/>
  <c r="E75" i="8"/>
  <c r="N74" i="8"/>
  <c r="K76" i="8"/>
  <c r="E74" i="8"/>
  <c r="G76" i="8"/>
  <c r="M71" i="8"/>
  <c r="N71" i="8" s="1"/>
  <c r="M69" i="8"/>
  <c r="M70" i="8" s="1"/>
  <c r="H69" i="8"/>
  <c r="J67" i="8"/>
  <c r="G67" i="8"/>
  <c r="M66" i="8"/>
  <c r="E67" i="8"/>
  <c r="E72" i="8" s="1"/>
  <c r="M65" i="8"/>
  <c r="H65" i="8"/>
  <c r="N65" i="8" s="1"/>
  <c r="M64" i="8"/>
  <c r="L67" i="8"/>
  <c r="K67" i="8"/>
  <c r="F67" i="8"/>
  <c r="M61" i="8"/>
  <c r="H61" i="8"/>
  <c r="N61" i="8" s="1"/>
  <c r="M60" i="8"/>
  <c r="H60" i="8"/>
  <c r="M59" i="8"/>
  <c r="H59" i="8"/>
  <c r="N59" i="8" s="1"/>
  <c r="M57" i="8"/>
  <c r="H57" i="8"/>
  <c r="N57" i="8" s="1"/>
  <c r="M56" i="8"/>
  <c r="H56" i="8"/>
  <c r="M55" i="8"/>
  <c r="H55" i="8"/>
  <c r="N55" i="8" s="1"/>
  <c r="M54" i="8"/>
  <c r="H54" i="8"/>
  <c r="N54" i="8" s="1"/>
  <c r="M53" i="8"/>
  <c r="H53" i="8"/>
  <c r="M52" i="8"/>
  <c r="H52" i="8"/>
  <c r="N52" i="8" s="1"/>
  <c r="M51" i="8"/>
  <c r="H51" i="8"/>
  <c r="N51" i="8" s="1"/>
  <c r="M50" i="8"/>
  <c r="H50" i="8"/>
  <c r="M49" i="8"/>
  <c r="H49" i="8"/>
  <c r="N49" i="8" s="1"/>
  <c r="M48" i="8"/>
  <c r="N48" i="8" s="1"/>
  <c r="M47" i="8"/>
  <c r="H47" i="8"/>
  <c r="M46" i="8"/>
  <c r="H46" i="8"/>
  <c r="N46" i="8" s="1"/>
  <c r="M45" i="8"/>
  <c r="H45" i="8"/>
  <c r="M44" i="8"/>
  <c r="H44" i="8"/>
  <c r="M43" i="8"/>
  <c r="H43" i="8"/>
  <c r="M42" i="8"/>
  <c r="H42" i="8"/>
  <c r="M41" i="8"/>
  <c r="N41" i="8" s="1"/>
  <c r="M40" i="8"/>
  <c r="H40" i="8"/>
  <c r="M39" i="8"/>
  <c r="H39" i="8"/>
  <c r="M38" i="8"/>
  <c r="H38" i="8"/>
  <c r="M37" i="8"/>
  <c r="H37" i="8"/>
  <c r="M36" i="8"/>
  <c r="H36" i="8"/>
  <c r="M35" i="8"/>
  <c r="H35" i="8"/>
  <c r="N35" i="8" s="1"/>
  <c r="M34" i="8"/>
  <c r="H34" i="8"/>
  <c r="M33" i="8"/>
  <c r="H33" i="8"/>
  <c r="M32" i="8"/>
  <c r="H32" i="8"/>
  <c r="M31" i="8"/>
  <c r="H31" i="8"/>
  <c r="M30" i="8"/>
  <c r="H30" i="8"/>
  <c r="M29" i="8"/>
  <c r="H29" i="8"/>
  <c r="N29" i="8" s="1"/>
  <c r="M28" i="8"/>
  <c r="H28" i="8"/>
  <c r="M27" i="8"/>
  <c r="H27" i="8"/>
  <c r="M26" i="8"/>
  <c r="H26" i="8"/>
  <c r="M25" i="8"/>
  <c r="H25" i="8"/>
  <c r="M24" i="8"/>
  <c r="H24" i="8"/>
  <c r="M23" i="8"/>
  <c r="H23" i="8"/>
  <c r="N23" i="8" s="1"/>
  <c r="M22" i="8"/>
  <c r="H22" i="8"/>
  <c r="M21" i="8"/>
  <c r="H21" i="8"/>
  <c r="M20" i="8"/>
  <c r="H20" i="8"/>
  <c r="M19" i="8"/>
  <c r="H19" i="8"/>
  <c r="M18" i="8"/>
  <c r="H18" i="8"/>
  <c r="M17" i="8"/>
  <c r="H17" i="8"/>
  <c r="N17" i="8" s="1"/>
  <c r="M16" i="8"/>
  <c r="H16" i="8"/>
  <c r="M15" i="8"/>
  <c r="H15" i="8"/>
  <c r="M14" i="8"/>
  <c r="H14" i="8"/>
  <c r="M13" i="8"/>
  <c r="H13" i="8"/>
  <c r="M12" i="8"/>
  <c r="H12" i="8"/>
  <c r="M11" i="8"/>
  <c r="H11" i="8"/>
  <c r="N11" i="8" s="1"/>
  <c r="L58" i="8"/>
  <c r="L62" i="8" s="1"/>
  <c r="K58" i="8"/>
  <c r="K62" i="8" s="1"/>
  <c r="J62" i="8"/>
  <c r="H10" i="8"/>
  <c r="M9" i="8"/>
  <c r="G58" i="8"/>
  <c r="G62" i="8" s="1"/>
  <c r="F58" i="8"/>
  <c r="F62" i="8" s="1"/>
  <c r="E58" i="8"/>
  <c r="E62" i="8" s="1"/>
  <c r="I16" i="6"/>
  <c r="H37" i="6"/>
  <c r="F95" i="7"/>
  <c r="I93" i="7"/>
  <c r="H93" i="7"/>
  <c r="G93" i="7"/>
  <c r="F93" i="7"/>
  <c r="E93" i="7"/>
  <c r="I92" i="7"/>
  <c r="I91" i="7"/>
  <c r="H89" i="7"/>
  <c r="H95" i="7" s="1"/>
  <c r="G89" i="7"/>
  <c r="G95" i="7" s="1"/>
  <c r="F89" i="7"/>
  <c r="E89" i="7"/>
  <c r="E95" i="7" s="1"/>
  <c r="E97" i="7" s="1"/>
  <c r="I88" i="7"/>
  <c r="I87" i="7"/>
  <c r="I89" i="7" s="1"/>
  <c r="I95" i="7" s="1"/>
  <c r="I83" i="7"/>
  <c r="I81" i="7"/>
  <c r="H76" i="7"/>
  <c r="G76" i="7"/>
  <c r="F76" i="7"/>
  <c r="E76" i="7"/>
  <c r="I74" i="7"/>
  <c r="I73" i="7"/>
  <c r="I72" i="7"/>
  <c r="I71" i="7"/>
  <c r="I70" i="7"/>
  <c r="I69" i="7"/>
  <c r="I68" i="7"/>
  <c r="I67" i="7"/>
  <c r="I66" i="7"/>
  <c r="I65" i="7"/>
  <c r="I76" i="7" s="1"/>
  <c r="I64" i="7"/>
  <c r="I63" i="7"/>
  <c r="I62" i="7"/>
  <c r="I61" i="7"/>
  <c r="I60" i="7"/>
  <c r="I59" i="7"/>
  <c r="I58" i="7"/>
  <c r="I57" i="7"/>
  <c r="I56" i="7"/>
  <c r="H50" i="7"/>
  <c r="H78" i="7" s="1"/>
  <c r="G50" i="7"/>
  <c r="G78" i="7" s="1"/>
  <c r="F50" i="7"/>
  <c r="F78" i="7" s="1"/>
  <c r="E50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H6" i="7"/>
  <c r="G6" i="7"/>
  <c r="F6" i="7"/>
  <c r="I4" i="7"/>
  <c r="I6" i="7" s="1"/>
  <c r="I2" i="7"/>
  <c r="J36" i="6"/>
  <c r="I36" i="6"/>
  <c r="H36" i="6"/>
  <c r="H38" i="6" s="1"/>
  <c r="E36" i="6"/>
  <c r="D36" i="6"/>
  <c r="C36" i="6"/>
  <c r="K33" i="6"/>
  <c r="F33" i="6"/>
  <c r="K32" i="6"/>
  <c r="F32" i="6"/>
  <c r="K31" i="6"/>
  <c r="F31" i="6"/>
  <c r="K30" i="6"/>
  <c r="F30" i="6"/>
  <c r="K29" i="6"/>
  <c r="F29" i="6"/>
  <c r="L29" i="6" s="1"/>
  <c r="K28" i="6"/>
  <c r="F28" i="6"/>
  <c r="L28" i="6" s="1"/>
  <c r="K27" i="6"/>
  <c r="F27" i="6"/>
  <c r="K26" i="6"/>
  <c r="F26" i="6"/>
  <c r="K25" i="6"/>
  <c r="F25" i="6"/>
  <c r="L25" i="6" s="1"/>
  <c r="K24" i="6"/>
  <c r="F24" i="6"/>
  <c r="L24" i="6" s="1"/>
  <c r="K23" i="6"/>
  <c r="F23" i="6"/>
  <c r="L23" i="6" s="1"/>
  <c r="K22" i="6"/>
  <c r="F22" i="6"/>
  <c r="K21" i="6"/>
  <c r="F21" i="6"/>
  <c r="K20" i="6"/>
  <c r="F20" i="6"/>
  <c r="K19" i="6"/>
  <c r="F19" i="6"/>
  <c r="L19" i="6" s="1"/>
  <c r="K18" i="6"/>
  <c r="F18" i="6"/>
  <c r="K17" i="6"/>
  <c r="F17" i="6"/>
  <c r="L17" i="6" s="1"/>
  <c r="K16" i="6"/>
  <c r="F16" i="6"/>
  <c r="K15" i="6"/>
  <c r="F15" i="6"/>
  <c r="K14" i="6"/>
  <c r="F14" i="6"/>
  <c r="K13" i="6"/>
  <c r="F13" i="6"/>
  <c r="L13" i="6" s="1"/>
  <c r="K12" i="6"/>
  <c r="F12" i="6"/>
  <c r="L12" i="6" s="1"/>
  <c r="K11" i="6"/>
  <c r="F11" i="6"/>
  <c r="L11" i="6" s="1"/>
  <c r="K10" i="6"/>
  <c r="F10" i="6"/>
  <c r="K9" i="6"/>
  <c r="F9" i="6"/>
  <c r="K8" i="6"/>
  <c r="F8" i="6"/>
  <c r="K7" i="6"/>
  <c r="L7" i="6"/>
  <c r="L6" i="6"/>
  <c r="K6" i="6"/>
  <c r="I6" i="6"/>
  <c r="H6" i="6"/>
  <c r="E6" i="6"/>
  <c r="F58" i="2"/>
  <c r="P111" i="2"/>
  <c r="E113" i="2"/>
  <c r="AA114" i="5"/>
  <c r="AA113" i="5"/>
  <c r="AA112" i="5"/>
  <c r="AA93" i="5"/>
  <c r="AA91" i="5"/>
  <c r="AA90" i="5"/>
  <c r="AA89" i="5"/>
  <c r="AA88" i="5"/>
  <c r="AA78" i="5"/>
  <c r="AA77" i="5"/>
  <c r="AA72" i="5"/>
  <c r="AA71" i="5"/>
  <c r="AA70" i="5"/>
  <c r="AA69" i="5"/>
  <c r="AA68" i="5"/>
  <c r="AA67" i="5"/>
  <c r="AA66" i="5"/>
  <c r="AA65" i="5"/>
  <c r="AA64" i="5"/>
  <c r="AA63" i="5"/>
  <c r="AA62" i="5"/>
  <c r="AA60" i="5"/>
  <c r="AA59" i="5"/>
  <c r="AA58" i="5"/>
  <c r="AA57" i="5"/>
  <c r="AA56" i="5"/>
  <c r="AA55" i="5"/>
  <c r="AA41" i="5"/>
  <c r="AA34" i="5"/>
  <c r="AA32" i="5"/>
  <c r="AA30" i="5"/>
  <c r="AA28" i="5"/>
  <c r="AA24" i="5"/>
  <c r="AA19" i="5"/>
  <c r="AA10" i="5"/>
  <c r="Z77" i="5"/>
  <c r="V115" i="5"/>
  <c r="U115" i="5"/>
  <c r="T115" i="5"/>
  <c r="Q115" i="5"/>
  <c r="L115" i="5"/>
  <c r="K115" i="5"/>
  <c r="J115" i="5"/>
  <c r="H115" i="5"/>
  <c r="F115" i="5"/>
  <c r="M114" i="5"/>
  <c r="M113" i="5"/>
  <c r="M112" i="5"/>
  <c r="S110" i="5"/>
  <c r="W110" i="5" s="1"/>
  <c r="I110" i="5"/>
  <c r="I115" i="5" s="1"/>
  <c r="W109" i="5"/>
  <c r="M109" i="5"/>
  <c r="W108" i="5"/>
  <c r="M108" i="5"/>
  <c r="W107" i="5"/>
  <c r="M107" i="5"/>
  <c r="W106" i="5"/>
  <c r="M106" i="5"/>
  <c r="W105" i="5"/>
  <c r="M105" i="5"/>
  <c r="W104" i="5"/>
  <c r="M104" i="5"/>
  <c r="W103" i="5"/>
  <c r="M103" i="5"/>
  <c r="W102" i="5"/>
  <c r="M102" i="5"/>
  <c r="W101" i="5"/>
  <c r="M101" i="5"/>
  <c r="X101" i="5" s="1"/>
  <c r="W100" i="5"/>
  <c r="M100" i="5"/>
  <c r="W99" i="5"/>
  <c r="M99" i="5"/>
  <c r="G115" i="5"/>
  <c r="W94" i="5"/>
  <c r="V94" i="5"/>
  <c r="U94" i="5"/>
  <c r="T94" i="5"/>
  <c r="S94" i="5"/>
  <c r="R94" i="5"/>
  <c r="L94" i="5"/>
  <c r="K94" i="5"/>
  <c r="J94" i="5"/>
  <c r="I94" i="5"/>
  <c r="H94" i="5"/>
  <c r="F94" i="5"/>
  <c r="M93" i="5"/>
  <c r="M92" i="5"/>
  <c r="X92" i="5" s="1"/>
  <c r="M91" i="5"/>
  <c r="X91" i="5" s="1"/>
  <c r="M90" i="5"/>
  <c r="X90" i="5" s="1"/>
  <c r="G94" i="5"/>
  <c r="M89" i="5"/>
  <c r="X89" i="5" s="1"/>
  <c r="M88" i="5"/>
  <c r="V86" i="5"/>
  <c r="T86" i="5"/>
  <c r="S86" i="5"/>
  <c r="S95" i="5" s="1"/>
  <c r="Q86" i="5"/>
  <c r="Q95" i="5" s="1"/>
  <c r="J86" i="5"/>
  <c r="F86" i="5"/>
  <c r="M85" i="5"/>
  <c r="W84" i="5"/>
  <c r="M84" i="5"/>
  <c r="W83" i="5"/>
  <c r="M83" i="5"/>
  <c r="W82" i="5"/>
  <c r="I82" i="5"/>
  <c r="I86" i="5" s="1"/>
  <c r="W81" i="5"/>
  <c r="M81" i="5"/>
  <c r="U86" i="5"/>
  <c r="U95" i="5" s="1"/>
  <c r="W80" i="5"/>
  <c r="M80" i="5"/>
  <c r="W79" i="5"/>
  <c r="M79" i="5"/>
  <c r="L86" i="5"/>
  <c r="K86" i="5"/>
  <c r="M78" i="5"/>
  <c r="W74" i="5"/>
  <c r="V74" i="5"/>
  <c r="U74" i="5"/>
  <c r="T74" i="5"/>
  <c r="S74" i="5"/>
  <c r="R74" i="5"/>
  <c r="L74" i="5"/>
  <c r="K74" i="5"/>
  <c r="J74" i="5"/>
  <c r="I74" i="5"/>
  <c r="H74" i="5"/>
  <c r="F74" i="5"/>
  <c r="M73" i="5"/>
  <c r="M72" i="5"/>
  <c r="X72" i="5" s="1"/>
  <c r="M71" i="5"/>
  <c r="X71" i="5" s="1"/>
  <c r="M70" i="5"/>
  <c r="M69" i="5"/>
  <c r="M68" i="5"/>
  <c r="M67" i="5"/>
  <c r="M66" i="5"/>
  <c r="M65" i="5"/>
  <c r="X65" i="5" s="1"/>
  <c r="M64" i="5"/>
  <c r="M63" i="5"/>
  <c r="M62" i="5"/>
  <c r="M61" i="5"/>
  <c r="M60" i="5"/>
  <c r="M59" i="5"/>
  <c r="M58" i="5"/>
  <c r="M57" i="5"/>
  <c r="M56" i="5"/>
  <c r="G74" i="5"/>
  <c r="Q53" i="5"/>
  <c r="Q75" i="5" s="1"/>
  <c r="I53" i="5"/>
  <c r="F53" i="5"/>
  <c r="W52" i="5"/>
  <c r="M52" i="5"/>
  <c r="W51" i="5"/>
  <c r="M51" i="5"/>
  <c r="W50" i="5"/>
  <c r="M50" i="5"/>
  <c r="W49" i="5"/>
  <c r="M49" i="5"/>
  <c r="W48" i="5"/>
  <c r="M48" i="5"/>
  <c r="W47" i="5"/>
  <c r="M47" i="5"/>
  <c r="W46" i="5"/>
  <c r="M46" i="5"/>
  <c r="W45" i="5"/>
  <c r="M45" i="5"/>
  <c r="S53" i="5"/>
  <c r="W44" i="5"/>
  <c r="M44" i="5"/>
  <c r="V53" i="5"/>
  <c r="W43" i="5"/>
  <c r="M43" i="5"/>
  <c r="W42" i="5"/>
  <c r="M42" i="5"/>
  <c r="W41" i="5"/>
  <c r="M41" i="5"/>
  <c r="W40" i="5"/>
  <c r="M40" i="5"/>
  <c r="W39" i="5"/>
  <c r="M39" i="5"/>
  <c r="W38" i="5"/>
  <c r="M38" i="5"/>
  <c r="W37" i="5"/>
  <c r="M37" i="5"/>
  <c r="W36" i="5"/>
  <c r="M36" i="5"/>
  <c r="W35" i="5"/>
  <c r="M35" i="5"/>
  <c r="W34" i="5"/>
  <c r="M34" i="5"/>
  <c r="W33" i="5"/>
  <c r="M33" i="5"/>
  <c r="W32" i="5"/>
  <c r="M32" i="5"/>
  <c r="W31" i="5"/>
  <c r="M31" i="5"/>
  <c r="W30" i="5"/>
  <c r="M30" i="5"/>
  <c r="W29" i="5"/>
  <c r="M29" i="5"/>
  <c r="W28" i="5"/>
  <c r="M28" i="5"/>
  <c r="W27" i="5"/>
  <c r="M27" i="5"/>
  <c r="W26" i="5"/>
  <c r="M26" i="5"/>
  <c r="W25" i="5"/>
  <c r="M25" i="5"/>
  <c r="W24" i="5"/>
  <c r="M24" i="5"/>
  <c r="W23" i="5"/>
  <c r="M23" i="5"/>
  <c r="W22" i="5"/>
  <c r="M22" i="5"/>
  <c r="W21" i="5"/>
  <c r="M21" i="5"/>
  <c r="W20" i="5"/>
  <c r="M20" i="5"/>
  <c r="W19" i="5"/>
  <c r="M19" i="5"/>
  <c r="W18" i="5"/>
  <c r="M18" i="5"/>
  <c r="W17" i="5"/>
  <c r="M17" i="5"/>
  <c r="W16" i="5"/>
  <c r="M16" i="5"/>
  <c r="W15" i="5"/>
  <c r="M15" i="5"/>
  <c r="W14" i="5"/>
  <c r="M14" i="5"/>
  <c r="W13" i="5"/>
  <c r="M13" i="5"/>
  <c r="W12" i="5"/>
  <c r="M12" i="5"/>
  <c r="U53" i="5"/>
  <c r="T53" i="5"/>
  <c r="R53" i="5"/>
  <c r="M11" i="5"/>
  <c r="L53" i="5"/>
  <c r="K53" i="5"/>
  <c r="J53" i="5"/>
  <c r="H53" i="5"/>
  <c r="G53" i="5"/>
  <c r="Z110" i="4"/>
  <c r="Z109" i="4"/>
  <c r="Z108" i="4"/>
  <c r="Z89" i="4"/>
  <c r="Z88" i="4"/>
  <c r="Z86" i="4"/>
  <c r="Z85" i="4"/>
  <c r="Z77" i="4"/>
  <c r="Z72" i="4"/>
  <c r="Z71" i="4"/>
  <c r="Z70" i="4"/>
  <c r="Z69" i="4"/>
  <c r="Z68" i="4"/>
  <c r="Z67" i="4"/>
  <c r="Z66" i="4"/>
  <c r="Z65" i="4"/>
  <c r="Z63" i="4"/>
  <c r="Z62" i="4"/>
  <c r="Z61" i="4"/>
  <c r="Z60" i="4"/>
  <c r="Z59" i="4"/>
  <c r="Z58" i="4"/>
  <c r="Z57" i="4"/>
  <c r="Z56" i="4"/>
  <c r="Z55" i="4"/>
  <c r="Z41" i="4"/>
  <c r="Z34" i="4"/>
  <c r="Z32" i="4"/>
  <c r="Z30" i="4"/>
  <c r="Z28" i="4"/>
  <c r="Z24" i="4"/>
  <c r="Z19" i="4"/>
  <c r="Z10" i="4"/>
  <c r="N69" i="8" l="1"/>
  <c r="N70" i="8" s="1"/>
  <c r="H70" i="8"/>
  <c r="N42" i="8"/>
  <c r="F72" i="8"/>
  <c r="N43" i="8"/>
  <c r="N13" i="8"/>
  <c r="N25" i="8"/>
  <c r="M67" i="8"/>
  <c r="N14" i="8"/>
  <c r="N20" i="8"/>
  <c r="N26" i="8"/>
  <c r="N32" i="8"/>
  <c r="N45" i="8"/>
  <c r="N19" i="8"/>
  <c r="N16" i="8"/>
  <c r="N28" i="8"/>
  <c r="N34" i="8"/>
  <c r="N47" i="8"/>
  <c r="N53" i="8"/>
  <c r="N60" i="8"/>
  <c r="G72" i="8"/>
  <c r="G82" i="8" s="1"/>
  <c r="N12" i="8"/>
  <c r="N18" i="8"/>
  <c r="N24" i="8"/>
  <c r="N30" i="8"/>
  <c r="N36" i="8"/>
  <c r="N31" i="8"/>
  <c r="N37" i="8"/>
  <c r="K72" i="8"/>
  <c r="K82" i="8" s="1"/>
  <c r="N44" i="8"/>
  <c r="N50" i="8"/>
  <c r="N56" i="8"/>
  <c r="L72" i="8"/>
  <c r="L82" i="8" s="1"/>
  <c r="N15" i="8"/>
  <c r="N21" i="8"/>
  <c r="N27" i="8"/>
  <c r="N33" i="8"/>
  <c r="N39" i="8"/>
  <c r="L74" i="9"/>
  <c r="N42" i="9"/>
  <c r="N52" i="9"/>
  <c r="N19" i="9"/>
  <c r="N20" i="9"/>
  <c r="N29" i="9"/>
  <c r="N37" i="9"/>
  <c r="N55" i="9"/>
  <c r="I50" i="7"/>
  <c r="C38" i="6" s="1"/>
  <c r="F85" i="7"/>
  <c r="F97" i="7" s="1"/>
  <c r="L31" i="6"/>
  <c r="L32" i="6"/>
  <c r="L14" i="6"/>
  <c r="K74" i="9"/>
  <c r="N77" i="9"/>
  <c r="N28" i="9"/>
  <c r="N31" i="9"/>
  <c r="N36" i="9"/>
  <c r="N41" i="9"/>
  <c r="N58" i="9"/>
  <c r="N67" i="9"/>
  <c r="N53" i="9"/>
  <c r="F74" i="9"/>
  <c r="N40" i="9"/>
  <c r="N43" i="9"/>
  <c r="N72" i="9"/>
  <c r="H72" i="9"/>
  <c r="H78" i="9"/>
  <c r="N14" i="9"/>
  <c r="N56" i="9"/>
  <c r="N17" i="9"/>
  <c r="N68" i="9"/>
  <c r="G74" i="9"/>
  <c r="E60" i="9"/>
  <c r="E64" i="9" s="1"/>
  <c r="E74" i="9" s="1"/>
  <c r="H11" i="9"/>
  <c r="N11" i="9" s="1"/>
  <c r="M15" i="9"/>
  <c r="N15" i="9" s="1"/>
  <c r="H23" i="9"/>
  <c r="N23" i="9" s="1"/>
  <c r="M27" i="9"/>
  <c r="N27" i="9" s="1"/>
  <c r="H35" i="9"/>
  <c r="N35" i="9" s="1"/>
  <c r="M39" i="9"/>
  <c r="N39" i="9" s="1"/>
  <c r="H47" i="9"/>
  <c r="N47" i="9" s="1"/>
  <c r="M51" i="9"/>
  <c r="N51" i="9" s="1"/>
  <c r="H61" i="9"/>
  <c r="N61" i="9" s="1"/>
  <c r="H62" i="9"/>
  <c r="N62" i="9" s="1"/>
  <c r="H63" i="9"/>
  <c r="N63" i="9" s="1"/>
  <c r="M67" i="9"/>
  <c r="M76" i="9"/>
  <c r="N76" i="9" s="1"/>
  <c r="H10" i="9"/>
  <c r="M14" i="9"/>
  <c r="H22" i="9"/>
  <c r="M26" i="9"/>
  <c r="N26" i="9" s="1"/>
  <c r="H34" i="9"/>
  <c r="N34" i="9" s="1"/>
  <c r="M38" i="9"/>
  <c r="N38" i="9" s="1"/>
  <c r="H46" i="9"/>
  <c r="M50" i="9"/>
  <c r="N50" i="9" s="1"/>
  <c r="M66" i="9"/>
  <c r="N66" i="9" s="1"/>
  <c r="H33" i="9"/>
  <c r="N33" i="9" s="1"/>
  <c r="H45" i="9"/>
  <c r="N45" i="9" s="1"/>
  <c r="M49" i="9"/>
  <c r="N49" i="9" s="1"/>
  <c r="M48" i="9"/>
  <c r="N48" i="9" s="1"/>
  <c r="J60" i="9"/>
  <c r="J64" i="9" s="1"/>
  <c r="J74" i="9" s="1"/>
  <c r="E78" i="9"/>
  <c r="H21" i="9"/>
  <c r="N21" i="9" s="1"/>
  <c r="H9" i="9"/>
  <c r="M13" i="9"/>
  <c r="N13" i="9" s="1"/>
  <c r="M10" i="9"/>
  <c r="M22" i="9"/>
  <c r="M46" i="9"/>
  <c r="M12" i="9"/>
  <c r="N12" i="9" s="1"/>
  <c r="M34" i="9"/>
  <c r="J72" i="8"/>
  <c r="E76" i="8"/>
  <c r="E82" i="8" s="1"/>
  <c r="N40" i="8"/>
  <c r="N22" i="8"/>
  <c r="N38" i="8"/>
  <c r="N76" i="8"/>
  <c r="M76" i="8"/>
  <c r="H9" i="8"/>
  <c r="H66" i="8"/>
  <c r="N66" i="8" s="1"/>
  <c r="M10" i="8"/>
  <c r="M58" i="8" s="1"/>
  <c r="M62" i="8" s="1"/>
  <c r="M72" i="8" s="1"/>
  <c r="F76" i="8"/>
  <c r="H64" i="8"/>
  <c r="J76" i="8"/>
  <c r="L16" i="6"/>
  <c r="G85" i="7"/>
  <c r="G97" i="7" s="1"/>
  <c r="H85" i="7"/>
  <c r="H97" i="7" s="1"/>
  <c r="L10" i="6"/>
  <c r="L8" i="6"/>
  <c r="L20" i="6"/>
  <c r="L22" i="6"/>
  <c r="L30" i="6"/>
  <c r="L26" i="6"/>
  <c r="L18" i="6"/>
  <c r="K36" i="6"/>
  <c r="L9" i="6"/>
  <c r="L15" i="6"/>
  <c r="L21" i="6"/>
  <c r="L27" i="6"/>
  <c r="L33" i="6"/>
  <c r="F36" i="6"/>
  <c r="X83" i="5"/>
  <c r="S75" i="5"/>
  <c r="S96" i="5" s="1"/>
  <c r="S116" i="5" s="1"/>
  <c r="R75" i="5"/>
  <c r="K95" i="5"/>
  <c r="K96" i="5" s="1"/>
  <c r="K116" i="5" s="1"/>
  <c r="F75" i="5"/>
  <c r="T95" i="5"/>
  <c r="H75" i="5"/>
  <c r="X79" i="5"/>
  <c r="V95" i="5"/>
  <c r="V75" i="5"/>
  <c r="K75" i="5"/>
  <c r="U75" i="5"/>
  <c r="U96" i="5" s="1"/>
  <c r="U116" i="5" s="1"/>
  <c r="L95" i="5"/>
  <c r="G75" i="5"/>
  <c r="Q96" i="5"/>
  <c r="Q116" i="5" s="1"/>
  <c r="I95" i="5"/>
  <c r="J95" i="5"/>
  <c r="J75" i="5"/>
  <c r="M110" i="5"/>
  <c r="X110" i="5" s="1"/>
  <c r="F95" i="5"/>
  <c r="S115" i="5"/>
  <c r="L75" i="5"/>
  <c r="I75" i="5"/>
  <c r="T75" i="5"/>
  <c r="X28" i="5"/>
  <c r="X41" i="5"/>
  <c r="X48" i="5"/>
  <c r="X21" i="5"/>
  <c r="X80" i="5"/>
  <c r="X18" i="5"/>
  <c r="X17" i="5"/>
  <c r="X52" i="5"/>
  <c r="X73" i="5"/>
  <c r="X68" i="5"/>
  <c r="X93" i="5"/>
  <c r="X100" i="5"/>
  <c r="X35" i="5"/>
  <c r="X36" i="5"/>
  <c r="X43" i="5"/>
  <c r="X26" i="5"/>
  <c r="X29" i="5"/>
  <c r="X24" i="5"/>
  <c r="X49" i="5"/>
  <c r="X84" i="5"/>
  <c r="X15" i="5"/>
  <c r="X57" i="5"/>
  <c r="X31" i="5"/>
  <c r="X39" i="5"/>
  <c r="X40" i="5"/>
  <c r="X58" i="5"/>
  <c r="X107" i="5"/>
  <c r="X114" i="5"/>
  <c r="X32" i="5"/>
  <c r="X34" i="5"/>
  <c r="X38" i="5"/>
  <c r="X42" i="5"/>
  <c r="X44" i="5"/>
  <c r="X45" i="5"/>
  <c r="X78" i="5"/>
  <c r="X102" i="5"/>
  <c r="X47" i="5"/>
  <c r="X64" i="5"/>
  <c r="X12" i="5"/>
  <c r="X20" i="5"/>
  <c r="W115" i="5"/>
  <c r="X99" i="5"/>
  <c r="X23" i="5"/>
  <c r="X19" i="5"/>
  <c r="X60" i="5"/>
  <c r="X30" i="5"/>
  <c r="X46" i="5"/>
  <c r="X66" i="5"/>
  <c r="X69" i="5"/>
  <c r="F96" i="5"/>
  <c r="X109" i="5"/>
  <c r="X27" i="5"/>
  <c r="X67" i="5"/>
  <c r="X70" i="5"/>
  <c r="X106" i="5"/>
  <c r="X81" i="5"/>
  <c r="X22" i="5"/>
  <c r="X56" i="5"/>
  <c r="X112" i="5"/>
  <c r="X14" i="5"/>
  <c r="X16" i="5"/>
  <c r="X50" i="5"/>
  <c r="X51" i="5"/>
  <c r="X25" i="5"/>
  <c r="X113" i="5"/>
  <c r="X104" i="5"/>
  <c r="M10" i="5"/>
  <c r="M55" i="5"/>
  <c r="R86" i="5"/>
  <c r="R95" i="5" s="1"/>
  <c r="X62" i="5"/>
  <c r="W11" i="5"/>
  <c r="M94" i="5"/>
  <c r="M82" i="5"/>
  <c r="X82" i="5" s="1"/>
  <c r="G86" i="5"/>
  <c r="G95" i="5" s="1"/>
  <c r="X108" i="5"/>
  <c r="X59" i="5"/>
  <c r="H86" i="5"/>
  <c r="H95" i="5" s="1"/>
  <c r="R115" i="5"/>
  <c r="X13" i="5"/>
  <c r="X33" i="5"/>
  <c r="X37" i="5"/>
  <c r="X61" i="5"/>
  <c r="W85" i="5"/>
  <c r="X105" i="5"/>
  <c r="X63" i="5"/>
  <c r="X88" i="5"/>
  <c r="X103" i="5"/>
  <c r="U109" i="2"/>
  <c r="T109" i="2"/>
  <c r="S109" i="2"/>
  <c r="R109" i="2"/>
  <c r="P109" i="2"/>
  <c r="K109" i="2"/>
  <c r="J109" i="2"/>
  <c r="I109" i="2"/>
  <c r="H109" i="2"/>
  <c r="G109" i="2"/>
  <c r="E109" i="2"/>
  <c r="L108" i="2"/>
  <c r="L107" i="2"/>
  <c r="L106" i="2"/>
  <c r="V104" i="2"/>
  <c r="Z106" i="4" s="1"/>
  <c r="L104" i="2"/>
  <c r="V103" i="2"/>
  <c r="Z105" i="4" s="1"/>
  <c r="L103" i="2"/>
  <c r="Y105" i="4" s="1"/>
  <c r="V102" i="2"/>
  <c r="Z104" i="4" s="1"/>
  <c r="L102" i="2"/>
  <c r="Q109" i="2"/>
  <c r="L101" i="2"/>
  <c r="Y103" i="4" s="1"/>
  <c r="V100" i="2"/>
  <c r="Z102" i="4" s="1"/>
  <c r="L100" i="2"/>
  <c r="Y102" i="4" s="1"/>
  <c r="V99" i="2"/>
  <c r="Z101" i="4" s="1"/>
  <c r="L99" i="2"/>
  <c r="V98" i="2"/>
  <c r="Z100" i="4" s="1"/>
  <c r="L98" i="2"/>
  <c r="Y100" i="4" s="1"/>
  <c r="V97" i="2"/>
  <c r="Z99" i="4" s="1"/>
  <c r="L97" i="2"/>
  <c r="V96" i="2"/>
  <c r="Z98" i="4" s="1"/>
  <c r="L96" i="2"/>
  <c r="V95" i="2"/>
  <c r="Z97" i="4" s="1"/>
  <c r="L95" i="2"/>
  <c r="F109" i="2"/>
  <c r="V94" i="2"/>
  <c r="Z96" i="4" s="1"/>
  <c r="L94" i="2"/>
  <c r="Y96" i="4" s="1"/>
  <c r="V93" i="2"/>
  <c r="Z95" i="4" s="1"/>
  <c r="L93" i="2"/>
  <c r="Y95" i="4" s="1"/>
  <c r="V88" i="2"/>
  <c r="U88" i="2"/>
  <c r="T88" i="2"/>
  <c r="S88" i="2"/>
  <c r="R88" i="2"/>
  <c r="Q88" i="2"/>
  <c r="P88" i="2"/>
  <c r="K88" i="2"/>
  <c r="J88" i="2"/>
  <c r="I88" i="2"/>
  <c r="H88" i="2"/>
  <c r="G88" i="2"/>
  <c r="E88" i="2"/>
  <c r="L87" i="2"/>
  <c r="L86" i="2"/>
  <c r="L85" i="2"/>
  <c r="L84" i="2"/>
  <c r="U82" i="2"/>
  <c r="S82" i="2"/>
  <c r="R82" i="2"/>
  <c r="P82" i="2"/>
  <c r="I82" i="2"/>
  <c r="I89" i="2" s="1"/>
  <c r="H82" i="2"/>
  <c r="H89" i="2" s="1"/>
  <c r="E82" i="2"/>
  <c r="E89" i="2" s="1"/>
  <c r="V81" i="2"/>
  <c r="Z82" i="4" s="1"/>
  <c r="L81" i="2"/>
  <c r="V80" i="2"/>
  <c r="Z81" i="4" s="1"/>
  <c r="L80" i="2"/>
  <c r="V79" i="2"/>
  <c r="Z80" i="4" s="1"/>
  <c r="L79" i="2"/>
  <c r="Y80" i="4" s="1"/>
  <c r="V78" i="2"/>
  <c r="Z79" i="4" s="1"/>
  <c r="Q82" i="2"/>
  <c r="K82" i="2"/>
  <c r="K89" i="2" s="1"/>
  <c r="L78" i="2"/>
  <c r="Y79" i="4" s="1"/>
  <c r="J82" i="2"/>
  <c r="G82" i="2"/>
  <c r="G89" i="2" s="1"/>
  <c r="F82" i="2"/>
  <c r="V73" i="2"/>
  <c r="U73" i="2"/>
  <c r="T73" i="2"/>
  <c r="S73" i="2"/>
  <c r="R73" i="2"/>
  <c r="Q73" i="2"/>
  <c r="P73" i="2"/>
  <c r="K73" i="2"/>
  <c r="J73" i="2"/>
  <c r="I73" i="2"/>
  <c r="H73" i="2"/>
  <c r="G73" i="2"/>
  <c r="F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P54" i="2"/>
  <c r="P74" i="2" s="1"/>
  <c r="H54" i="2"/>
  <c r="V53" i="2"/>
  <c r="Z52" i="4" s="1"/>
  <c r="L53" i="2"/>
  <c r="V52" i="2"/>
  <c r="Z51" i="4" s="1"/>
  <c r="L52" i="2"/>
  <c r="Y51" i="4" s="1"/>
  <c r="V51" i="2"/>
  <c r="Z50" i="4" s="1"/>
  <c r="L51" i="2"/>
  <c r="Y50" i="4" s="1"/>
  <c r="V50" i="2"/>
  <c r="L50" i="2"/>
  <c r="V49" i="2"/>
  <c r="Z49" i="4" s="1"/>
  <c r="L49" i="2"/>
  <c r="Y49" i="4" s="1"/>
  <c r="V48" i="2"/>
  <c r="Z48" i="4" s="1"/>
  <c r="L48" i="2"/>
  <c r="Y48" i="4" s="1"/>
  <c r="V47" i="2"/>
  <c r="Z47" i="4" s="1"/>
  <c r="L47" i="2"/>
  <c r="Y47" i="4" s="1"/>
  <c r="V46" i="2"/>
  <c r="Z46" i="4" s="1"/>
  <c r="L46" i="2"/>
  <c r="Y46" i="4" s="1"/>
  <c r="V45" i="2"/>
  <c r="Z45" i="4" s="1"/>
  <c r="L45" i="2"/>
  <c r="Y45" i="4" s="1"/>
  <c r="V44" i="2"/>
  <c r="Z44" i="4" s="1"/>
  <c r="L44" i="2"/>
  <c r="Y44" i="4" s="1"/>
  <c r="U54" i="2"/>
  <c r="U74" i="2" s="1"/>
  <c r="V43" i="2"/>
  <c r="Z43" i="4" s="1"/>
  <c r="L43" i="2"/>
  <c r="Y43" i="4" s="1"/>
  <c r="V42" i="2"/>
  <c r="Z42" i="4" s="1"/>
  <c r="L42" i="2"/>
  <c r="Y42" i="4" s="1"/>
  <c r="L41" i="2"/>
  <c r="V40" i="2"/>
  <c r="Z40" i="4" s="1"/>
  <c r="L40" i="2"/>
  <c r="V39" i="2"/>
  <c r="Z39" i="4" s="1"/>
  <c r="L39" i="2"/>
  <c r="Y39" i="4" s="1"/>
  <c r="V38" i="2"/>
  <c r="Z38" i="4" s="1"/>
  <c r="L38" i="2"/>
  <c r="Y38" i="4" s="1"/>
  <c r="V37" i="2"/>
  <c r="Z37" i="4" s="1"/>
  <c r="L37" i="2"/>
  <c r="Y37" i="4" s="1"/>
  <c r="V36" i="2"/>
  <c r="Z36" i="4" s="1"/>
  <c r="L36" i="2"/>
  <c r="Y36" i="4" s="1"/>
  <c r="V35" i="2"/>
  <c r="Z35" i="4" s="1"/>
  <c r="L35" i="2"/>
  <c r="Y35" i="4" s="1"/>
  <c r="L34" i="2"/>
  <c r="V33" i="2"/>
  <c r="Z33" i="4" s="1"/>
  <c r="L33" i="2"/>
  <c r="Y33" i="4" s="1"/>
  <c r="L32" i="2"/>
  <c r="V31" i="2"/>
  <c r="Z31" i="4" s="1"/>
  <c r="L31" i="2"/>
  <c r="L30" i="2"/>
  <c r="V29" i="2"/>
  <c r="Z29" i="4" s="1"/>
  <c r="L29" i="2"/>
  <c r="Y29" i="4" s="1"/>
  <c r="L28" i="2"/>
  <c r="V27" i="2"/>
  <c r="Z27" i="4" s="1"/>
  <c r="L27" i="2"/>
  <c r="Y27" i="4" s="1"/>
  <c r="V26" i="2"/>
  <c r="Z26" i="4" s="1"/>
  <c r="L26" i="2"/>
  <c r="Y26" i="4" s="1"/>
  <c r="R54" i="2"/>
  <c r="L25" i="2"/>
  <c r="Y25" i="4" s="1"/>
  <c r="L24" i="2"/>
  <c r="V23" i="2"/>
  <c r="Z23" i="4" s="1"/>
  <c r="L23" i="2"/>
  <c r="Y23" i="4" s="1"/>
  <c r="V22" i="2"/>
  <c r="Z22" i="4" s="1"/>
  <c r="L22" i="2"/>
  <c r="Y22" i="4" s="1"/>
  <c r="V21" i="2"/>
  <c r="Z21" i="4" s="1"/>
  <c r="L21" i="2"/>
  <c r="Y21" i="4" s="1"/>
  <c r="V20" i="2"/>
  <c r="Z20" i="4" s="1"/>
  <c r="F54" i="2"/>
  <c r="L19" i="2"/>
  <c r="E54" i="2"/>
  <c r="V18" i="2"/>
  <c r="Z18" i="4" s="1"/>
  <c r="L18" i="2"/>
  <c r="V17" i="2"/>
  <c r="Z17" i="4" s="1"/>
  <c r="L17" i="2"/>
  <c r="Y17" i="4" s="1"/>
  <c r="V16" i="2"/>
  <c r="Z16" i="4" s="1"/>
  <c r="L16" i="2"/>
  <c r="Y16" i="4" s="1"/>
  <c r="V15" i="2"/>
  <c r="Z15" i="4" s="1"/>
  <c r="L15" i="2"/>
  <c r="Y15" i="4" s="1"/>
  <c r="V14" i="2"/>
  <c r="Z14" i="4" s="1"/>
  <c r="L14" i="2"/>
  <c r="V13" i="2"/>
  <c r="Z13" i="4" s="1"/>
  <c r="L13" i="2"/>
  <c r="Y13" i="4" s="1"/>
  <c r="V12" i="2"/>
  <c r="Z12" i="4" s="1"/>
  <c r="L12" i="2"/>
  <c r="T54" i="2"/>
  <c r="T74" i="2" s="1"/>
  <c r="S54" i="2"/>
  <c r="S74" i="2" s="1"/>
  <c r="Q54" i="2"/>
  <c r="Q74" i="2" s="1"/>
  <c r="K54" i="2"/>
  <c r="L11" i="2"/>
  <c r="Y11" i="4" s="1"/>
  <c r="J54" i="2"/>
  <c r="J74" i="2" s="1"/>
  <c r="I54" i="2"/>
  <c r="I74" i="2" s="1"/>
  <c r="G54" i="2"/>
  <c r="G74" i="2" s="1"/>
  <c r="L10" i="2"/>
  <c r="Y10" i="4" s="1"/>
  <c r="U111" i="4"/>
  <c r="T111" i="4"/>
  <c r="S111" i="4"/>
  <c r="R111" i="4"/>
  <c r="P111" i="4"/>
  <c r="K111" i="4"/>
  <c r="J111" i="4"/>
  <c r="I111" i="4"/>
  <c r="H111" i="4"/>
  <c r="G111" i="4"/>
  <c r="E111" i="4"/>
  <c r="L110" i="4"/>
  <c r="L109" i="4"/>
  <c r="L108" i="4"/>
  <c r="V106" i="4"/>
  <c r="AA110" i="5" s="1"/>
  <c r="L106" i="4"/>
  <c r="V105" i="4"/>
  <c r="AA109" i="5" s="1"/>
  <c r="L105" i="4"/>
  <c r="Z109" i="5" s="1"/>
  <c r="V104" i="4"/>
  <c r="AA108" i="5" s="1"/>
  <c r="L104" i="4"/>
  <c r="V103" i="4"/>
  <c r="AA107" i="5" s="1"/>
  <c r="L103" i="4"/>
  <c r="V102" i="4"/>
  <c r="AA106" i="5" s="1"/>
  <c r="L102" i="4"/>
  <c r="V101" i="4"/>
  <c r="AA105" i="5" s="1"/>
  <c r="L101" i="4"/>
  <c r="Z105" i="5" s="1"/>
  <c r="V100" i="4"/>
  <c r="AA104" i="5" s="1"/>
  <c r="L100" i="4"/>
  <c r="V99" i="4"/>
  <c r="AA103" i="5" s="1"/>
  <c r="L99" i="4"/>
  <c r="Z103" i="5" s="1"/>
  <c r="Q111" i="4"/>
  <c r="L98" i="4"/>
  <c r="Z102" i="5" s="1"/>
  <c r="V97" i="4"/>
  <c r="AA101" i="5" s="1"/>
  <c r="L97" i="4"/>
  <c r="Z101" i="5" s="1"/>
  <c r="V96" i="4"/>
  <c r="AA100" i="5" s="1"/>
  <c r="L96" i="4"/>
  <c r="V95" i="4"/>
  <c r="AA99" i="5" s="1"/>
  <c r="F111" i="4"/>
  <c r="P91" i="4"/>
  <c r="V90" i="4"/>
  <c r="U90" i="4"/>
  <c r="T90" i="4"/>
  <c r="S90" i="4"/>
  <c r="R90" i="4"/>
  <c r="Q90" i="4"/>
  <c r="K90" i="4"/>
  <c r="J90" i="4"/>
  <c r="I90" i="4"/>
  <c r="H90" i="4"/>
  <c r="G90" i="4"/>
  <c r="E90" i="4"/>
  <c r="L89" i="4"/>
  <c r="L88" i="4"/>
  <c r="L87" i="4"/>
  <c r="L86" i="4"/>
  <c r="F90" i="4"/>
  <c r="T83" i="4"/>
  <c r="T91" i="4" s="1"/>
  <c r="S83" i="4"/>
  <c r="S91" i="4" s="1"/>
  <c r="R83" i="4"/>
  <c r="R91" i="4" s="1"/>
  <c r="P83" i="4"/>
  <c r="I83" i="4"/>
  <c r="H83" i="4"/>
  <c r="E83" i="4"/>
  <c r="E91" i="4" s="1"/>
  <c r="V82" i="4"/>
  <c r="AA84" i="5" s="1"/>
  <c r="L82" i="4"/>
  <c r="V81" i="4"/>
  <c r="AA82" i="5" s="1"/>
  <c r="L81" i="4"/>
  <c r="Z82" i="5" s="1"/>
  <c r="U83" i="4"/>
  <c r="V80" i="4"/>
  <c r="AA81" i="5" s="1"/>
  <c r="K83" i="4"/>
  <c r="K91" i="4" s="1"/>
  <c r="L80" i="4"/>
  <c r="Z81" i="5" s="1"/>
  <c r="V79" i="4"/>
  <c r="AA80" i="5" s="1"/>
  <c r="L79" i="4"/>
  <c r="V78" i="4"/>
  <c r="AA79" i="5" s="1"/>
  <c r="L78" i="4"/>
  <c r="Z79" i="5" s="1"/>
  <c r="J83" i="4"/>
  <c r="G83" i="4"/>
  <c r="G91" i="4" s="1"/>
  <c r="F83" i="4"/>
  <c r="F91" i="4" s="1"/>
  <c r="V73" i="4"/>
  <c r="U73" i="4"/>
  <c r="T73" i="4"/>
  <c r="S73" i="4"/>
  <c r="R73" i="4"/>
  <c r="Q73" i="4"/>
  <c r="K73" i="4"/>
  <c r="J73" i="4"/>
  <c r="I73" i="4"/>
  <c r="H73" i="4"/>
  <c r="G73" i="4"/>
  <c r="E73" i="4"/>
  <c r="L72" i="4"/>
  <c r="W72" i="4" s="1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Z55" i="5" s="1"/>
  <c r="R53" i="4"/>
  <c r="P53" i="4"/>
  <c r="P74" i="4" s="1"/>
  <c r="H53" i="4"/>
  <c r="E53" i="4"/>
  <c r="E74" i="4" s="1"/>
  <c r="V52" i="4"/>
  <c r="AA52" i="5" s="1"/>
  <c r="L52" i="4"/>
  <c r="Z52" i="5" s="1"/>
  <c r="V51" i="4"/>
  <c r="AA51" i="5" s="1"/>
  <c r="L51" i="4"/>
  <c r="Z51" i="5" s="1"/>
  <c r="V50" i="4"/>
  <c r="AA50" i="5" s="1"/>
  <c r="L50" i="4"/>
  <c r="V49" i="4"/>
  <c r="AA49" i="5" s="1"/>
  <c r="L49" i="4"/>
  <c r="V48" i="4"/>
  <c r="AA48" i="5" s="1"/>
  <c r="L48" i="4"/>
  <c r="Z48" i="5" s="1"/>
  <c r="V47" i="4"/>
  <c r="AA47" i="5" s="1"/>
  <c r="L47" i="4"/>
  <c r="Z47" i="5" s="1"/>
  <c r="V46" i="4"/>
  <c r="AA46" i="5" s="1"/>
  <c r="L46" i="4"/>
  <c r="Z46" i="5" s="1"/>
  <c r="V45" i="4"/>
  <c r="AA45" i="5" s="1"/>
  <c r="L45" i="4"/>
  <c r="Z45" i="5" s="1"/>
  <c r="V44" i="4"/>
  <c r="AA44" i="5" s="1"/>
  <c r="L44" i="4"/>
  <c r="Z44" i="5" s="1"/>
  <c r="U53" i="4"/>
  <c r="U74" i="4" s="1"/>
  <c r="V43" i="4"/>
  <c r="AA43" i="5" s="1"/>
  <c r="K53" i="4"/>
  <c r="K74" i="4" s="1"/>
  <c r="L43" i="4"/>
  <c r="V42" i="4"/>
  <c r="AA42" i="5" s="1"/>
  <c r="L42" i="4"/>
  <c r="L41" i="4"/>
  <c r="V40" i="4"/>
  <c r="AA40" i="5" s="1"/>
  <c r="L40" i="4"/>
  <c r="V39" i="4"/>
  <c r="AA39" i="5" s="1"/>
  <c r="L39" i="4"/>
  <c r="V38" i="4"/>
  <c r="AA38" i="5" s="1"/>
  <c r="L38" i="4"/>
  <c r="V37" i="4"/>
  <c r="AA37" i="5" s="1"/>
  <c r="L37" i="4"/>
  <c r="V36" i="4"/>
  <c r="AA36" i="5" s="1"/>
  <c r="L36" i="4"/>
  <c r="V35" i="4"/>
  <c r="AA35" i="5" s="1"/>
  <c r="L35" i="4"/>
  <c r="L34" i="4"/>
  <c r="V33" i="4"/>
  <c r="AA33" i="5" s="1"/>
  <c r="L33" i="4"/>
  <c r="Z33" i="5" s="1"/>
  <c r="L32" i="4"/>
  <c r="V31" i="4"/>
  <c r="AA31" i="5" s="1"/>
  <c r="L31" i="4"/>
  <c r="L30" i="4"/>
  <c r="V29" i="4"/>
  <c r="AA29" i="5" s="1"/>
  <c r="L29" i="4"/>
  <c r="L28" i="4"/>
  <c r="V27" i="4"/>
  <c r="AA27" i="5" s="1"/>
  <c r="L27" i="4"/>
  <c r="V26" i="4"/>
  <c r="AA26" i="5" s="1"/>
  <c r="L26" i="4"/>
  <c r="V25" i="4"/>
  <c r="AA25" i="5" s="1"/>
  <c r="L25" i="4"/>
  <c r="Z25" i="5" s="1"/>
  <c r="L24" i="4"/>
  <c r="V23" i="4"/>
  <c r="AA23" i="5" s="1"/>
  <c r="L23" i="4"/>
  <c r="V22" i="4"/>
  <c r="AA22" i="5" s="1"/>
  <c r="L22" i="4"/>
  <c r="V21" i="4"/>
  <c r="AA21" i="5" s="1"/>
  <c r="L21" i="4"/>
  <c r="V20" i="4"/>
  <c r="AA20" i="5" s="1"/>
  <c r="L20" i="4"/>
  <c r="L19" i="4"/>
  <c r="V18" i="4"/>
  <c r="AA18" i="5" s="1"/>
  <c r="L18" i="4"/>
  <c r="V17" i="4"/>
  <c r="AA17" i="5" s="1"/>
  <c r="L17" i="4"/>
  <c r="V16" i="4"/>
  <c r="AA16" i="5" s="1"/>
  <c r="L16" i="4"/>
  <c r="V15" i="4"/>
  <c r="AA15" i="5" s="1"/>
  <c r="L15" i="4"/>
  <c r="V14" i="4"/>
  <c r="AA14" i="5" s="1"/>
  <c r="L14" i="4"/>
  <c r="V13" i="4"/>
  <c r="AA13" i="5" s="1"/>
  <c r="L13" i="4"/>
  <c r="V12" i="4"/>
  <c r="AA12" i="5" s="1"/>
  <c r="L12" i="4"/>
  <c r="V11" i="4"/>
  <c r="AA11" i="5" s="1"/>
  <c r="T53" i="4"/>
  <c r="T74" i="4" s="1"/>
  <c r="S53" i="4"/>
  <c r="Q53" i="4"/>
  <c r="Q74" i="4" s="1"/>
  <c r="L11" i="4"/>
  <c r="J53" i="4"/>
  <c r="J74" i="4" s="1"/>
  <c r="I53" i="4"/>
  <c r="I74" i="4" s="1"/>
  <c r="G53" i="4"/>
  <c r="G74" i="4" s="1"/>
  <c r="L10" i="4"/>
  <c r="Z10" i="5" s="1"/>
  <c r="F82" i="8" l="1"/>
  <c r="J82" i="8"/>
  <c r="M82" i="8"/>
  <c r="J85" i="9" s="1"/>
  <c r="J86" i="9" s="1"/>
  <c r="N10" i="8"/>
  <c r="M69" i="9"/>
  <c r="N46" i="9"/>
  <c r="M78" i="9"/>
  <c r="M84" i="9" s="1"/>
  <c r="I78" i="7"/>
  <c r="I85" i="7" s="1"/>
  <c r="I97" i="7" s="1"/>
  <c r="M60" i="9"/>
  <c r="M64" i="9" s="1"/>
  <c r="M74" i="9" s="1"/>
  <c r="N22" i="9"/>
  <c r="N9" i="9"/>
  <c r="H60" i="9"/>
  <c r="H64" i="9" s="1"/>
  <c r="H74" i="9" s="1"/>
  <c r="N78" i="9"/>
  <c r="N84" i="9" s="1"/>
  <c r="N10" i="9"/>
  <c r="N69" i="9"/>
  <c r="H58" i="8"/>
  <c r="H62" i="8" s="1"/>
  <c r="N9" i="8"/>
  <c r="N58" i="8" s="1"/>
  <c r="N62" i="8" s="1"/>
  <c r="H67" i="8"/>
  <c r="H72" i="8" s="1"/>
  <c r="N64" i="8"/>
  <c r="N67" i="8" s="1"/>
  <c r="N72" i="8" s="1"/>
  <c r="N82" i="8" s="1"/>
  <c r="L36" i="6"/>
  <c r="W70" i="2"/>
  <c r="Y70" i="4"/>
  <c r="W84" i="2"/>
  <c r="W88" i="2" s="1"/>
  <c r="Y85" i="4"/>
  <c r="W96" i="2"/>
  <c r="Y98" i="4"/>
  <c r="W102" i="2"/>
  <c r="Y104" i="4"/>
  <c r="W57" i="2"/>
  <c r="Y56" i="4"/>
  <c r="W69" i="2"/>
  <c r="Y69" i="4"/>
  <c r="W12" i="2"/>
  <c r="Y12" i="4"/>
  <c r="W18" i="2"/>
  <c r="Y18" i="4"/>
  <c r="W71" i="2"/>
  <c r="Y71" i="4"/>
  <c r="W80" i="2"/>
  <c r="Y81" i="4"/>
  <c r="W85" i="2"/>
  <c r="Y86" i="4"/>
  <c r="W60" i="2"/>
  <c r="Y59" i="4"/>
  <c r="W72" i="2"/>
  <c r="Y72" i="4"/>
  <c r="W86" i="2"/>
  <c r="Y89" i="4"/>
  <c r="W97" i="2"/>
  <c r="Y99" i="4"/>
  <c r="W61" i="2"/>
  <c r="Y60" i="4"/>
  <c r="W81" i="2"/>
  <c r="Y82" i="4"/>
  <c r="W87" i="2"/>
  <c r="Y88" i="4"/>
  <c r="R74" i="2"/>
  <c r="W62" i="2"/>
  <c r="W73" i="2" s="1"/>
  <c r="Y61" i="4"/>
  <c r="W104" i="2"/>
  <c r="Y106" i="4"/>
  <c r="W14" i="2"/>
  <c r="Y14" i="4"/>
  <c r="W53" i="2"/>
  <c r="Y52" i="4"/>
  <c r="W64" i="2"/>
  <c r="Y63" i="4"/>
  <c r="J89" i="2"/>
  <c r="W99" i="2"/>
  <c r="Y101" i="4"/>
  <c r="W106" i="2"/>
  <c r="Y108" i="4"/>
  <c r="W66" i="2"/>
  <c r="Y66" i="4"/>
  <c r="W63" i="2"/>
  <c r="Y62" i="4"/>
  <c r="W65" i="2"/>
  <c r="Y65" i="4"/>
  <c r="W107" i="2"/>
  <c r="Y109" i="4"/>
  <c r="W108" i="2"/>
  <c r="Y110" i="4"/>
  <c r="K74" i="2"/>
  <c r="K90" i="2" s="1"/>
  <c r="K110" i="2" s="1"/>
  <c r="W67" i="2"/>
  <c r="Y67" i="4"/>
  <c r="W56" i="2"/>
  <c r="Y55" i="4"/>
  <c r="W68" i="2"/>
  <c r="Y68" i="4"/>
  <c r="P89" i="2"/>
  <c r="P90" i="2" s="1"/>
  <c r="P110" i="2" s="1"/>
  <c r="P112" i="2" s="1"/>
  <c r="W95" i="2"/>
  <c r="Y97" i="4"/>
  <c r="W17" i="4"/>
  <c r="Z17" i="5"/>
  <c r="W56" i="4"/>
  <c r="Z56" i="5"/>
  <c r="W35" i="4"/>
  <c r="Z35" i="5"/>
  <c r="W62" i="4"/>
  <c r="Z63" i="5"/>
  <c r="W21" i="4"/>
  <c r="Z21" i="5"/>
  <c r="W42" i="4"/>
  <c r="Z42" i="5"/>
  <c r="W106" i="4"/>
  <c r="Z110" i="5"/>
  <c r="W28" i="4"/>
  <c r="Z28" i="5"/>
  <c r="H74" i="4"/>
  <c r="W63" i="4"/>
  <c r="Z64" i="5"/>
  <c r="W89" i="4"/>
  <c r="Z93" i="5"/>
  <c r="W100" i="4"/>
  <c r="Z104" i="5"/>
  <c r="W15" i="4"/>
  <c r="Z15" i="5"/>
  <c r="W36" i="4"/>
  <c r="Z36" i="5"/>
  <c r="W29" i="4"/>
  <c r="Z29" i="5"/>
  <c r="W43" i="4"/>
  <c r="Z43" i="5"/>
  <c r="W65" i="4"/>
  <c r="Z66" i="5"/>
  <c r="H91" i="4"/>
  <c r="H92" i="4" s="1"/>
  <c r="H112" i="4" s="1"/>
  <c r="W108" i="4"/>
  <c r="Z112" i="5"/>
  <c r="W14" i="4"/>
  <c r="Z14" i="5"/>
  <c r="W27" i="4"/>
  <c r="Z27" i="5"/>
  <c r="W41" i="4"/>
  <c r="Z41" i="5"/>
  <c r="W82" i="4"/>
  <c r="Z84" i="5"/>
  <c r="W88" i="4"/>
  <c r="Z91" i="5"/>
  <c r="W64" i="4"/>
  <c r="Z65" i="5"/>
  <c r="W11" i="4"/>
  <c r="Z11" i="5"/>
  <c r="W22" i="4"/>
  <c r="Z22" i="5"/>
  <c r="W16" i="4"/>
  <c r="Z16" i="5"/>
  <c r="W37" i="4"/>
  <c r="Z37" i="5"/>
  <c r="W66" i="4"/>
  <c r="Z67" i="5"/>
  <c r="W79" i="4"/>
  <c r="Z80" i="5"/>
  <c r="W109" i="4"/>
  <c r="Z113" i="5"/>
  <c r="W67" i="4"/>
  <c r="Z68" i="5"/>
  <c r="W96" i="4"/>
  <c r="Z100" i="5"/>
  <c r="W102" i="4"/>
  <c r="Z106" i="5"/>
  <c r="W110" i="4"/>
  <c r="Z114" i="5"/>
  <c r="W30" i="4"/>
  <c r="Z30" i="5"/>
  <c r="W49" i="4"/>
  <c r="Z49" i="5"/>
  <c r="W38" i="4"/>
  <c r="Z38" i="5"/>
  <c r="W24" i="4"/>
  <c r="Z24" i="5"/>
  <c r="W39" i="4"/>
  <c r="Z39" i="5"/>
  <c r="W58" i="4"/>
  <c r="Z58" i="5"/>
  <c r="W59" i="4"/>
  <c r="Z59" i="5"/>
  <c r="W71" i="4"/>
  <c r="Z72" i="5"/>
  <c r="U91" i="4"/>
  <c r="W104" i="4"/>
  <c r="Z108" i="5"/>
  <c r="S74" i="4"/>
  <c r="W23" i="4"/>
  <c r="Z23" i="5"/>
  <c r="W31" i="4"/>
  <c r="Z31" i="5"/>
  <c r="W68" i="4"/>
  <c r="Z69" i="5"/>
  <c r="W50" i="4"/>
  <c r="Z50" i="5"/>
  <c r="W57" i="4"/>
  <c r="Z57" i="5"/>
  <c r="W69" i="4"/>
  <c r="Z70" i="5"/>
  <c r="W13" i="4"/>
  <c r="Z13" i="5"/>
  <c r="W19" i="4"/>
  <c r="Z19" i="5"/>
  <c r="W26" i="4"/>
  <c r="Z26" i="5"/>
  <c r="W40" i="4"/>
  <c r="Z40" i="5"/>
  <c r="W60" i="4"/>
  <c r="Z60" i="5"/>
  <c r="W86" i="4"/>
  <c r="Z89" i="5"/>
  <c r="W103" i="4"/>
  <c r="Z107" i="5"/>
  <c r="W12" i="4"/>
  <c r="Z12" i="5"/>
  <c r="W18" i="4"/>
  <c r="Z18" i="5"/>
  <c r="W32" i="4"/>
  <c r="Z32" i="5"/>
  <c r="W70" i="4"/>
  <c r="Z71" i="5"/>
  <c r="W20" i="4"/>
  <c r="Z20" i="5"/>
  <c r="W34" i="4"/>
  <c r="Z34" i="5"/>
  <c r="W61" i="4"/>
  <c r="Z62" i="5"/>
  <c r="W87" i="4"/>
  <c r="Z90" i="5"/>
  <c r="V96" i="5"/>
  <c r="V116" i="5" s="1"/>
  <c r="T96" i="5"/>
  <c r="T116" i="5" s="1"/>
  <c r="W41" i="2"/>
  <c r="Y41" i="4"/>
  <c r="W30" i="2"/>
  <c r="Y30" i="4"/>
  <c r="W31" i="2"/>
  <c r="Y31" i="4"/>
  <c r="W24" i="2"/>
  <c r="Y24" i="4"/>
  <c r="W32" i="2"/>
  <c r="Y32" i="4"/>
  <c r="W19" i="2"/>
  <c r="Y19" i="4"/>
  <c r="W40" i="2"/>
  <c r="Y40" i="4"/>
  <c r="W34" i="2"/>
  <c r="Y34" i="4"/>
  <c r="W28" i="2"/>
  <c r="Y28" i="4"/>
  <c r="W58" i="2"/>
  <c r="Y57" i="4"/>
  <c r="W59" i="2"/>
  <c r="Y58" i="4"/>
  <c r="G96" i="5"/>
  <c r="G116" i="5" s="1"/>
  <c r="M115" i="5"/>
  <c r="J96" i="5"/>
  <c r="J116" i="5" s="1"/>
  <c r="H96" i="5"/>
  <c r="H116" i="5" s="1"/>
  <c r="X94" i="5"/>
  <c r="L96" i="5"/>
  <c r="L116" i="5" s="1"/>
  <c r="M86" i="5"/>
  <c r="M95" i="5" s="1"/>
  <c r="I96" i="5"/>
  <c r="I116" i="5" s="1"/>
  <c r="F116" i="5"/>
  <c r="R96" i="5"/>
  <c r="X115" i="5"/>
  <c r="M74" i="5"/>
  <c r="X55" i="5"/>
  <c r="X74" i="5" s="1"/>
  <c r="W86" i="5"/>
  <c r="W95" i="5" s="1"/>
  <c r="X10" i="5"/>
  <c r="M53" i="5"/>
  <c r="W53" i="5"/>
  <c r="X85" i="5"/>
  <c r="X86" i="5" s="1"/>
  <c r="X11" i="5"/>
  <c r="W45" i="4"/>
  <c r="W51" i="4"/>
  <c r="E92" i="4"/>
  <c r="E112" i="4" s="1"/>
  <c r="W99" i="4"/>
  <c r="W105" i="4"/>
  <c r="I91" i="4"/>
  <c r="R74" i="4"/>
  <c r="R92" i="4" s="1"/>
  <c r="R112" i="4" s="1"/>
  <c r="J91" i="4"/>
  <c r="W36" i="2"/>
  <c r="H74" i="2"/>
  <c r="H90" i="2" s="1"/>
  <c r="H110" i="2" s="1"/>
  <c r="W94" i="2"/>
  <c r="W16" i="2"/>
  <c r="W22" i="2"/>
  <c r="Q89" i="2"/>
  <c r="Q90" i="2" s="1"/>
  <c r="Q110" i="2" s="1"/>
  <c r="R89" i="2"/>
  <c r="W100" i="2"/>
  <c r="W49" i="2"/>
  <c r="U89" i="2"/>
  <c r="U90" i="2" s="1"/>
  <c r="U110" i="2" s="1"/>
  <c r="W38" i="2"/>
  <c r="S89" i="2"/>
  <c r="S90" i="2" s="1"/>
  <c r="S110" i="2" s="1"/>
  <c r="W45" i="2"/>
  <c r="W52" i="2"/>
  <c r="W103" i="2"/>
  <c r="F74" i="2"/>
  <c r="G90" i="2"/>
  <c r="L109" i="2"/>
  <c r="W25" i="2"/>
  <c r="J90" i="2"/>
  <c r="J110" i="2" s="1"/>
  <c r="G110" i="2"/>
  <c r="W15" i="2"/>
  <c r="W37" i="2"/>
  <c r="W21" i="2"/>
  <c r="W43" i="2"/>
  <c r="W44" i="2"/>
  <c r="W48" i="2"/>
  <c r="W98" i="2"/>
  <c r="W78" i="2"/>
  <c r="W29" i="2"/>
  <c r="W27" i="2"/>
  <c r="W42" i="2"/>
  <c r="W47" i="2"/>
  <c r="W51" i="2"/>
  <c r="W10" i="2"/>
  <c r="L54" i="2"/>
  <c r="W33" i="2"/>
  <c r="V82" i="2"/>
  <c r="V89" i="2" s="1"/>
  <c r="W13" i="2"/>
  <c r="W17" i="2"/>
  <c r="W35" i="2"/>
  <c r="W39" i="2"/>
  <c r="W79" i="2"/>
  <c r="W23" i="2"/>
  <c r="W26" i="2"/>
  <c r="W46" i="2"/>
  <c r="W50" i="2"/>
  <c r="I90" i="2"/>
  <c r="I110" i="2" s="1"/>
  <c r="V11" i="2"/>
  <c r="E73" i="2"/>
  <c r="E74" i="2" s="1"/>
  <c r="E90" i="2" s="1"/>
  <c r="E110" i="2" s="1"/>
  <c r="L77" i="2"/>
  <c r="Y77" i="4" s="1"/>
  <c r="L88" i="2"/>
  <c r="V101" i="2"/>
  <c r="Z103" i="4" s="1"/>
  <c r="L20" i="2"/>
  <c r="T82" i="2"/>
  <c r="T89" i="2" s="1"/>
  <c r="T90" i="2" s="1"/>
  <c r="T110" i="2" s="1"/>
  <c r="V25" i="2"/>
  <c r="Z25" i="4" s="1"/>
  <c r="L73" i="2"/>
  <c r="F88" i="2"/>
  <c r="F89" i="2" s="1"/>
  <c r="F90" i="2" s="1"/>
  <c r="F110" i="2" s="1"/>
  <c r="W93" i="2"/>
  <c r="K92" i="4"/>
  <c r="K112" i="4" s="1"/>
  <c r="I92" i="4"/>
  <c r="W97" i="4"/>
  <c r="W44" i="4"/>
  <c r="W48" i="4"/>
  <c r="G92" i="4"/>
  <c r="G112" i="4" s="1"/>
  <c r="U92" i="4"/>
  <c r="U112" i="4" s="1"/>
  <c r="S92" i="4"/>
  <c r="S112" i="4" s="1"/>
  <c r="W25" i="4"/>
  <c r="J92" i="4"/>
  <c r="J112" i="4" s="1"/>
  <c r="T92" i="4"/>
  <c r="T112" i="4" s="1"/>
  <c r="P112" i="4"/>
  <c r="W47" i="4"/>
  <c r="W81" i="4"/>
  <c r="W78" i="4"/>
  <c r="W101" i="4"/>
  <c r="W33" i="4"/>
  <c r="W46" i="4"/>
  <c r="W52" i="4"/>
  <c r="W80" i="4"/>
  <c r="W10" i="4"/>
  <c r="L53" i="4"/>
  <c r="L73" i="4"/>
  <c r="W55" i="4"/>
  <c r="V83" i="4"/>
  <c r="V91" i="4" s="1"/>
  <c r="P92" i="4"/>
  <c r="V53" i="4"/>
  <c r="V74" i="4" s="1"/>
  <c r="L77" i="4"/>
  <c r="Z78" i="5" s="1"/>
  <c r="L85" i="4"/>
  <c r="Z88" i="5" s="1"/>
  <c r="L95" i="4"/>
  <c r="Z99" i="5" s="1"/>
  <c r="V98" i="4"/>
  <c r="F73" i="4"/>
  <c r="F53" i="4"/>
  <c r="Q83" i="4"/>
  <c r="Q91" i="4" s="1"/>
  <c r="H82" i="8" l="1"/>
  <c r="E85" i="9" s="1"/>
  <c r="E86" i="9" s="1"/>
  <c r="N60" i="9"/>
  <c r="N64" i="9" s="1"/>
  <c r="N74" i="9" s="1"/>
  <c r="W101" i="2"/>
  <c r="W109" i="2" s="1"/>
  <c r="V54" i="2"/>
  <c r="V74" i="2" s="1"/>
  <c r="V90" i="2" s="1"/>
  <c r="V110" i="2" s="1"/>
  <c r="P113" i="4" s="1"/>
  <c r="P114" i="4" s="1"/>
  <c r="Z11" i="4"/>
  <c r="V109" i="2"/>
  <c r="R90" i="2"/>
  <c r="R110" i="2" s="1"/>
  <c r="V111" i="4"/>
  <c r="AA102" i="5"/>
  <c r="W73" i="4"/>
  <c r="W20" i="2"/>
  <c r="Y20" i="4"/>
  <c r="X95" i="5"/>
  <c r="M75" i="5"/>
  <c r="X53" i="5"/>
  <c r="W75" i="5"/>
  <c r="R116" i="5"/>
  <c r="L74" i="4"/>
  <c r="W77" i="2"/>
  <c r="W82" i="2" s="1"/>
  <c r="W89" i="2" s="1"/>
  <c r="L82" i="2"/>
  <c r="L89" i="2" s="1"/>
  <c r="L74" i="2"/>
  <c r="W11" i="2"/>
  <c r="W54" i="2" s="1"/>
  <c r="W74" i="2" s="1"/>
  <c r="W95" i="4"/>
  <c r="L111" i="4"/>
  <c r="V92" i="4"/>
  <c r="V112" i="4" s="1"/>
  <c r="Q119" i="5" s="1"/>
  <c r="Q120" i="5" s="1"/>
  <c r="L90" i="4"/>
  <c r="W85" i="4"/>
  <c r="W90" i="4" s="1"/>
  <c r="Q92" i="4"/>
  <c r="W98" i="4"/>
  <c r="L83" i="4"/>
  <c r="W77" i="4"/>
  <c r="W83" i="4" s="1"/>
  <c r="W53" i="4"/>
  <c r="W74" i="4" s="1"/>
  <c r="F74" i="4"/>
  <c r="F92" i="4" s="1"/>
  <c r="I112" i="4"/>
  <c r="W91" i="4" l="1"/>
  <c r="W96" i="5"/>
  <c r="W116" i="5" s="1"/>
  <c r="M96" i="5"/>
  <c r="M116" i="5" s="1"/>
  <c r="X75" i="5"/>
  <c r="X96" i="5" s="1"/>
  <c r="L91" i="4"/>
  <c r="L92" i="4" s="1"/>
  <c r="L112" i="4" s="1"/>
  <c r="F119" i="5" s="1"/>
  <c r="F120" i="5" s="1"/>
  <c r="L90" i="2"/>
  <c r="L110" i="2" s="1"/>
  <c r="E113" i="4" s="1"/>
  <c r="E114" i="4" s="1"/>
  <c r="W90" i="2"/>
  <c r="W110" i="2" s="1"/>
  <c r="F112" i="4"/>
  <c r="W111" i="4"/>
  <c r="Q112" i="4"/>
  <c r="W92" i="4"/>
  <c r="X116" i="5" l="1"/>
  <c r="W112" i="4"/>
  <c r="Z108" i="2" l="1"/>
  <c r="Z107" i="2"/>
  <c r="Z106" i="2"/>
  <c r="Z87" i="2"/>
  <c r="Z86" i="2"/>
  <c r="Z85" i="2"/>
  <c r="Z84" i="2"/>
  <c r="Z77" i="2"/>
  <c r="Z72" i="2"/>
  <c r="Z71" i="2"/>
  <c r="Z70" i="2"/>
  <c r="Z69" i="2"/>
  <c r="Z68" i="2"/>
  <c r="Z67" i="2"/>
  <c r="Z66" i="2"/>
  <c r="Z65" i="2"/>
  <c r="Z64" i="2"/>
  <c r="Z63" i="2"/>
  <c r="Z62" i="2"/>
  <c r="Z61" i="2"/>
  <c r="Z60" i="2"/>
  <c r="Z59" i="2"/>
  <c r="Z58" i="2"/>
  <c r="Z57" i="2"/>
  <c r="Z56" i="2"/>
  <c r="Z10" i="2"/>
  <c r="T101" i="1" l="1"/>
  <c r="S101" i="1"/>
  <c r="R101" i="1"/>
  <c r="Q101" i="1"/>
  <c r="J101" i="1"/>
  <c r="I101" i="1"/>
  <c r="H101" i="1"/>
  <c r="G101" i="1"/>
  <c r="K100" i="1"/>
  <c r="Y108" i="2" s="1"/>
  <c r="K99" i="1"/>
  <c r="Y107" i="2" s="1"/>
  <c r="K98" i="1"/>
  <c r="U96" i="1"/>
  <c r="Z104" i="2" s="1"/>
  <c r="U95" i="1"/>
  <c r="Z103" i="2" s="1"/>
  <c r="K95" i="1"/>
  <c r="Y103" i="2" s="1"/>
  <c r="U94" i="1"/>
  <c r="Z102" i="2" s="1"/>
  <c r="K94" i="1"/>
  <c r="Y102" i="2" s="1"/>
  <c r="U93" i="1"/>
  <c r="Z101" i="2" s="1"/>
  <c r="K93" i="1"/>
  <c r="Y101" i="2" s="1"/>
  <c r="U91" i="1"/>
  <c r="Z99" i="2" s="1"/>
  <c r="K91" i="1"/>
  <c r="Y99" i="2" s="1"/>
  <c r="U90" i="1"/>
  <c r="Z98" i="2" s="1"/>
  <c r="K90" i="1"/>
  <c r="Y98" i="2" s="1"/>
  <c r="K89" i="1"/>
  <c r="Y97" i="2" s="1"/>
  <c r="U88" i="1"/>
  <c r="Z96" i="2" s="1"/>
  <c r="K88" i="1"/>
  <c r="Y96" i="2" s="1"/>
  <c r="U87" i="1"/>
  <c r="Z95" i="2" s="1"/>
  <c r="U86" i="1"/>
  <c r="Z94" i="2" s="1"/>
  <c r="K85" i="1"/>
  <c r="Y93" i="2" s="1"/>
  <c r="M82" i="1"/>
  <c r="N80" i="1"/>
  <c r="N82" i="1" s="1"/>
  <c r="M80" i="1"/>
  <c r="L80" i="1"/>
  <c r="L82" i="1" s="1"/>
  <c r="U79" i="1"/>
  <c r="T79" i="1"/>
  <c r="S79" i="1"/>
  <c r="R79" i="1"/>
  <c r="Q79" i="1"/>
  <c r="P79" i="1"/>
  <c r="O79" i="1"/>
  <c r="J79" i="1"/>
  <c r="I79" i="1"/>
  <c r="H79" i="1"/>
  <c r="G79" i="1"/>
  <c r="K78" i="1"/>
  <c r="Y87" i="2" s="1"/>
  <c r="K77" i="1"/>
  <c r="Y86" i="2" s="1"/>
  <c r="R73" i="1"/>
  <c r="Q73" i="1"/>
  <c r="H73" i="1"/>
  <c r="H80" i="1" s="1"/>
  <c r="F73" i="1"/>
  <c r="K72" i="1"/>
  <c r="Y81" i="2" s="1"/>
  <c r="U71" i="1"/>
  <c r="Z80" i="2" s="1"/>
  <c r="U70" i="1"/>
  <c r="Z79" i="2" s="1"/>
  <c r="K69" i="1"/>
  <c r="Y78" i="2" s="1"/>
  <c r="U64" i="1"/>
  <c r="T64" i="1"/>
  <c r="S64" i="1"/>
  <c r="R64" i="1"/>
  <c r="Q64" i="1"/>
  <c r="P64" i="1"/>
  <c r="O64" i="1"/>
  <c r="J64" i="1"/>
  <c r="I64" i="1"/>
  <c r="H64" i="1"/>
  <c r="G64" i="1"/>
  <c r="K63" i="1"/>
  <c r="Y72" i="2" s="1"/>
  <c r="K62" i="1"/>
  <c r="K61" i="1"/>
  <c r="K60" i="1"/>
  <c r="K59" i="1"/>
  <c r="Y68" i="2" s="1"/>
  <c r="K57" i="1"/>
  <c r="Y66" i="2" s="1"/>
  <c r="K56" i="1"/>
  <c r="Y65" i="2" s="1"/>
  <c r="K55" i="1"/>
  <c r="Y64" i="2" s="1"/>
  <c r="K54" i="1"/>
  <c r="Y63" i="2" s="1"/>
  <c r="K53" i="1"/>
  <c r="Y62" i="2" s="1"/>
  <c r="K52" i="1"/>
  <c r="K51" i="1"/>
  <c r="Y60" i="2" s="1"/>
  <c r="K49" i="1"/>
  <c r="K48" i="1"/>
  <c r="E64" i="1"/>
  <c r="K44" i="1"/>
  <c r="Y53" i="2" s="1"/>
  <c r="U43" i="1"/>
  <c r="Z52" i="2" s="1"/>
  <c r="K40" i="1"/>
  <c r="Y49" i="2" s="1"/>
  <c r="K38" i="1"/>
  <c r="Y47" i="2" s="1"/>
  <c r="U37" i="1"/>
  <c r="Z46" i="2" s="1"/>
  <c r="K34" i="1"/>
  <c r="Y43" i="2" s="1"/>
  <c r="K33" i="1"/>
  <c r="Y42" i="2" s="1"/>
  <c r="U32" i="1"/>
  <c r="Z40" i="2" s="1"/>
  <c r="K32" i="1"/>
  <c r="Y40" i="2" s="1"/>
  <c r="U31" i="1"/>
  <c r="Z39" i="2" s="1"/>
  <c r="U30" i="1"/>
  <c r="Z38" i="2" s="1"/>
  <c r="K28" i="1"/>
  <c r="Y35" i="2" s="1"/>
  <c r="U26" i="1"/>
  <c r="Z29" i="2" s="1"/>
  <c r="U24" i="1"/>
  <c r="Z26" i="2" s="1"/>
  <c r="U23" i="1"/>
  <c r="Z25" i="2" s="1"/>
  <c r="U22" i="1"/>
  <c r="Z23" i="2" s="1"/>
  <c r="K22" i="1"/>
  <c r="Y23" i="2" s="1"/>
  <c r="U20" i="1"/>
  <c r="Z21" i="2" s="1"/>
  <c r="U18" i="1"/>
  <c r="Z18" i="2" s="1"/>
  <c r="K16" i="1"/>
  <c r="Y16" i="2" s="1"/>
  <c r="U14" i="1"/>
  <c r="Z14" i="2" s="1"/>
  <c r="U12" i="1"/>
  <c r="Z12" i="2" s="1"/>
  <c r="K12" i="1"/>
  <c r="Y12" i="2" s="1"/>
  <c r="K11" i="1"/>
  <c r="Y11" i="2" s="1"/>
  <c r="Y69" i="2" l="1"/>
  <c r="V60" i="1"/>
  <c r="V48" i="1"/>
  <c r="Y57" i="2"/>
  <c r="V61" i="1"/>
  <c r="Y70" i="2"/>
  <c r="Y58" i="2"/>
  <c r="V49" i="1"/>
  <c r="Y71" i="2"/>
  <c r="V62" i="1"/>
  <c r="Y106" i="2"/>
  <c r="V98" i="1"/>
  <c r="Y61" i="2"/>
  <c r="V52" i="1"/>
  <c r="T45" i="1"/>
  <c r="T65" i="1" s="1"/>
  <c r="U21" i="1"/>
  <c r="Z22" i="2" s="1"/>
  <c r="K27" i="1"/>
  <c r="Y33" i="2" s="1"/>
  <c r="K58" i="1"/>
  <c r="Y67" i="2" s="1"/>
  <c r="K86" i="1"/>
  <c r="Y94" i="2" s="1"/>
  <c r="K96" i="1"/>
  <c r="Y104" i="2" s="1"/>
  <c r="K13" i="1"/>
  <c r="Y13" i="2" s="1"/>
  <c r="K14" i="1"/>
  <c r="Y14" i="2" s="1"/>
  <c r="U25" i="1"/>
  <c r="Z27" i="2" s="1"/>
  <c r="K35" i="1"/>
  <c r="Y44" i="2" s="1"/>
  <c r="K36" i="1"/>
  <c r="Y45" i="2" s="1"/>
  <c r="K37" i="1"/>
  <c r="Y46" i="2" s="1"/>
  <c r="U42" i="1"/>
  <c r="Z51" i="2" s="1"/>
  <c r="U44" i="1"/>
  <c r="Z53" i="2" s="1"/>
  <c r="V78" i="1"/>
  <c r="U27" i="1"/>
  <c r="Z33" i="2" s="1"/>
  <c r="O73" i="1"/>
  <c r="O80" i="1" s="1"/>
  <c r="T73" i="1"/>
  <c r="T80" i="1" s="1"/>
  <c r="T82" i="1" s="1"/>
  <c r="T102" i="1" s="1"/>
  <c r="Q80" i="1"/>
  <c r="K18" i="1"/>
  <c r="Y18" i="2" s="1"/>
  <c r="U29" i="1"/>
  <c r="Z36" i="2" s="1"/>
  <c r="K39" i="1"/>
  <c r="Y48" i="2" s="1"/>
  <c r="K68" i="1"/>
  <c r="Y77" i="2" s="1"/>
  <c r="P73" i="1"/>
  <c r="P80" i="1" s="1"/>
  <c r="R80" i="1"/>
  <c r="K87" i="1"/>
  <c r="Y95" i="2" s="1"/>
  <c r="K19" i="1"/>
  <c r="Y20" i="2" s="1"/>
  <c r="K20" i="1"/>
  <c r="Y21" i="2" s="1"/>
  <c r="U28" i="1"/>
  <c r="Z35" i="2" s="1"/>
  <c r="K41" i="1"/>
  <c r="Y50" i="2" s="1"/>
  <c r="K43" i="1"/>
  <c r="Y52" i="2" s="1"/>
  <c r="K50" i="1"/>
  <c r="Y59" i="2" s="1"/>
  <c r="S73" i="1"/>
  <c r="S80" i="1" s="1"/>
  <c r="K71" i="1"/>
  <c r="Y80" i="2" s="1"/>
  <c r="E79" i="1"/>
  <c r="U89" i="1"/>
  <c r="Z97" i="2" s="1"/>
  <c r="K92" i="1"/>
  <c r="Y100" i="2" s="1"/>
  <c r="K15" i="1"/>
  <c r="Y15" i="2" s="1"/>
  <c r="F79" i="1"/>
  <c r="F80" i="1" s="1"/>
  <c r="K10" i="1"/>
  <c r="Y10" i="2" s="1"/>
  <c r="U11" i="1"/>
  <c r="Z11" i="2" s="1"/>
  <c r="J45" i="1"/>
  <c r="J65" i="1" s="1"/>
  <c r="J82" i="1" s="1"/>
  <c r="J102" i="1" s="1"/>
  <c r="I45" i="1"/>
  <c r="I65" i="1" s="1"/>
  <c r="K24" i="1"/>
  <c r="Y26" i="2" s="1"/>
  <c r="U33" i="1"/>
  <c r="Z42" i="2" s="1"/>
  <c r="I73" i="1"/>
  <c r="I80" i="1" s="1"/>
  <c r="I82" i="1" s="1"/>
  <c r="I102" i="1" s="1"/>
  <c r="K70" i="1"/>
  <c r="Y79" i="2" s="1"/>
  <c r="K76" i="1"/>
  <c r="Y85" i="2" s="1"/>
  <c r="U92" i="1"/>
  <c r="Z100" i="2" s="1"/>
  <c r="F45" i="1"/>
  <c r="K25" i="1"/>
  <c r="Y27" i="2" s="1"/>
  <c r="K26" i="1"/>
  <c r="Y29" i="2" s="1"/>
  <c r="U34" i="1"/>
  <c r="Z43" i="2" s="1"/>
  <c r="U35" i="1"/>
  <c r="Z44" i="2" s="1"/>
  <c r="F64" i="1"/>
  <c r="J73" i="1"/>
  <c r="J80" i="1" s="1"/>
  <c r="G45" i="1"/>
  <c r="G65" i="1" s="1"/>
  <c r="Q45" i="1"/>
  <c r="Q65" i="1" s="1"/>
  <c r="U15" i="1"/>
  <c r="Z15" i="2" s="1"/>
  <c r="K21" i="1"/>
  <c r="Y22" i="2" s="1"/>
  <c r="K47" i="1"/>
  <c r="Y56" i="2" s="1"/>
  <c r="V56" i="1"/>
  <c r="H45" i="1"/>
  <c r="H65" i="1" s="1"/>
  <c r="R45" i="1"/>
  <c r="R65" i="1" s="1"/>
  <c r="U13" i="1"/>
  <c r="Z13" i="2" s="1"/>
  <c r="U16" i="1"/>
  <c r="Z16" i="2" s="1"/>
  <c r="U17" i="1"/>
  <c r="Z17" i="2" s="1"/>
  <c r="K30" i="1"/>
  <c r="Y38" i="2" s="1"/>
  <c r="U39" i="1"/>
  <c r="Z48" i="2" s="1"/>
  <c r="O101" i="1"/>
  <c r="S45" i="1"/>
  <c r="S65" i="1" s="1"/>
  <c r="U19" i="1"/>
  <c r="Z20" i="2" s="1"/>
  <c r="K31" i="1"/>
  <c r="Y39" i="2" s="1"/>
  <c r="U36" i="1"/>
  <c r="Z45" i="2" s="1"/>
  <c r="U38" i="1"/>
  <c r="Z47" i="2" s="1"/>
  <c r="U40" i="1"/>
  <c r="Z49" i="2" s="1"/>
  <c r="U41" i="1"/>
  <c r="Z50" i="2" s="1"/>
  <c r="G73" i="1"/>
  <c r="G80" i="1" s="1"/>
  <c r="U72" i="1"/>
  <c r="Z81" i="2" s="1"/>
  <c r="P101" i="1"/>
  <c r="V95" i="1"/>
  <c r="V13" i="1"/>
  <c r="V24" i="1"/>
  <c r="V43" i="1"/>
  <c r="V76" i="1"/>
  <c r="V89" i="1"/>
  <c r="V53" i="1"/>
  <c r="V88" i="1"/>
  <c r="V99" i="1"/>
  <c r="V58" i="1"/>
  <c r="V91" i="1"/>
  <c r="V94" i="1"/>
  <c r="V27" i="1"/>
  <c r="V33" i="1"/>
  <c r="V63" i="1"/>
  <c r="V14" i="1"/>
  <c r="V87" i="1"/>
  <c r="V72" i="1"/>
  <c r="V93" i="1"/>
  <c r="V10" i="1"/>
  <c r="V54" i="1"/>
  <c r="V59" i="1"/>
  <c r="G82" i="1"/>
  <c r="G102" i="1" s="1"/>
  <c r="V70" i="1"/>
  <c r="V77" i="1"/>
  <c r="H82" i="1"/>
  <c r="H102" i="1" s="1"/>
  <c r="V96" i="1"/>
  <c r="V12" i="1"/>
  <c r="V26" i="1"/>
  <c r="V55" i="1"/>
  <c r="V57" i="1"/>
  <c r="V71" i="1"/>
  <c r="V18" i="1"/>
  <c r="V34" i="1"/>
  <c r="K42" i="1"/>
  <c r="Y51" i="2" s="1"/>
  <c r="E45" i="1"/>
  <c r="E65" i="1" s="1"/>
  <c r="K75" i="1"/>
  <c r="Y84" i="2" s="1"/>
  <c r="P45" i="1"/>
  <c r="P65" i="1" s="1"/>
  <c r="V16" i="1"/>
  <c r="V22" i="1"/>
  <c r="V28" i="1"/>
  <c r="U69" i="1"/>
  <c r="Z78" i="2" s="1"/>
  <c r="K17" i="1"/>
  <c r="Y17" i="2" s="1"/>
  <c r="K23" i="1"/>
  <c r="Y25" i="2" s="1"/>
  <c r="K29" i="1"/>
  <c r="Y36" i="2" s="1"/>
  <c r="E101" i="1"/>
  <c r="V32" i="1"/>
  <c r="V38" i="1"/>
  <c r="V44" i="1"/>
  <c r="F101" i="1"/>
  <c r="O45" i="1"/>
  <c r="O65" i="1" s="1"/>
  <c r="O82" i="1" s="1"/>
  <c r="E73" i="1"/>
  <c r="V51" i="1"/>
  <c r="V90" i="1"/>
  <c r="V100" i="1"/>
  <c r="U85" i="1"/>
  <c r="Z93" i="2" s="1"/>
  <c r="F65" i="1" l="1"/>
  <c r="F82" i="1" s="1"/>
  <c r="F102" i="1" s="1"/>
  <c r="K101" i="1"/>
  <c r="V41" i="1"/>
  <c r="V21" i="1"/>
  <c r="V92" i="1"/>
  <c r="P82" i="1"/>
  <c r="O102" i="1"/>
  <c r="V19" i="1"/>
  <c r="S82" i="1"/>
  <c r="S102" i="1" s="1"/>
  <c r="V47" i="1"/>
  <c r="P102" i="1"/>
  <c r="V39" i="1"/>
  <c r="V40" i="1"/>
  <c r="V37" i="1"/>
  <c r="V36" i="1"/>
  <c r="V25" i="1"/>
  <c r="Q82" i="1"/>
  <c r="Q102" i="1" s="1"/>
  <c r="K73" i="1"/>
  <c r="V68" i="1"/>
  <c r="V35" i="1"/>
  <c r="V50" i="1"/>
  <c r="V31" i="1"/>
  <c r="K64" i="1"/>
  <c r="K65" i="1" s="1"/>
  <c r="V20" i="1"/>
  <c r="V11" i="1"/>
  <c r="V30" i="1"/>
  <c r="V15" i="1"/>
  <c r="E80" i="1"/>
  <c r="E82" i="1" s="1"/>
  <c r="K45" i="1"/>
  <c r="U45" i="1"/>
  <c r="U65" i="1" s="1"/>
  <c r="V86" i="1"/>
  <c r="R82" i="1"/>
  <c r="R102" i="1" s="1"/>
  <c r="U73" i="1"/>
  <c r="U80" i="1" s="1"/>
  <c r="V23" i="1"/>
  <c r="V17" i="1"/>
  <c r="K79" i="1"/>
  <c r="K80" i="1" s="1"/>
  <c r="V75" i="1"/>
  <c r="V79" i="1" s="1"/>
  <c r="U101" i="1"/>
  <c r="V69" i="1"/>
  <c r="V73" i="1" s="1"/>
  <c r="V42" i="1"/>
  <c r="V85" i="1"/>
  <c r="V29" i="1"/>
  <c r="V64" i="1" l="1"/>
  <c r="V80" i="1"/>
  <c r="V101" i="1"/>
  <c r="E102" i="1"/>
  <c r="V45" i="1"/>
  <c r="V65" i="1" s="1"/>
  <c r="V82" i="1" s="1"/>
  <c r="V102" i="1" s="1"/>
  <c r="K82" i="1"/>
  <c r="K102" i="1" s="1"/>
  <c r="E111" i="2" s="1"/>
  <c r="E112" i="2" s="1"/>
  <c r="E114" i="2" s="1"/>
  <c r="U82" i="1"/>
  <c r="U102" i="1" s="1"/>
</calcChain>
</file>

<file path=xl/sharedStrings.xml><?xml version="1.0" encoding="utf-8"?>
<sst xmlns="http://schemas.openxmlformats.org/spreadsheetml/2006/main" count="2334" uniqueCount="699">
  <si>
    <t>ENERSOURCE HYDRO MISSISSAUGA INC.</t>
  </si>
  <si>
    <t>FIXED ASSET CONTINUITY SCHEDULE</t>
  </si>
  <si>
    <t>As of December 31, 2013</t>
  </si>
  <si>
    <t>COSTS</t>
  </si>
  <si>
    <t>ACCUMULATED DEPRECIATION</t>
  </si>
  <si>
    <t xml:space="preserve">Net </t>
  </si>
  <si>
    <t>CCA</t>
  </si>
  <si>
    <t>Opening</t>
  </si>
  <si>
    <t xml:space="preserve">Early </t>
  </si>
  <si>
    <t>Fully</t>
  </si>
  <si>
    <t>Closing</t>
  </si>
  <si>
    <t xml:space="preserve">Fully </t>
  </si>
  <si>
    <t>Book</t>
  </si>
  <si>
    <t>Acct #</t>
  </si>
  <si>
    <t>Sub</t>
  </si>
  <si>
    <t>Class</t>
  </si>
  <si>
    <t>Description</t>
  </si>
  <si>
    <t>Balances</t>
  </si>
  <si>
    <t>Additions</t>
  </si>
  <si>
    <t>Trsfrs</t>
  </si>
  <si>
    <t>Derecog</t>
  </si>
  <si>
    <t>Disposals</t>
  </si>
  <si>
    <t>Retired</t>
  </si>
  <si>
    <t>Acct#</t>
  </si>
  <si>
    <t>Value</t>
  </si>
  <si>
    <t>Fixed Assets</t>
  </si>
  <si>
    <t>120015</t>
  </si>
  <si>
    <t/>
  </si>
  <si>
    <t>Land</t>
  </si>
  <si>
    <t>120020</t>
  </si>
  <si>
    <t>BRICK</t>
  </si>
  <si>
    <t>Buildings-Brick</t>
  </si>
  <si>
    <t>126020</t>
  </si>
  <si>
    <t>Acc Dep-Bldg-Brick</t>
  </si>
  <si>
    <t>OTH</t>
  </si>
  <si>
    <t>Buildings-Oth</t>
  </si>
  <si>
    <t>Acc Dep-Bldg-Oth</t>
  </si>
  <si>
    <t>120060</t>
  </si>
  <si>
    <t>Substation Equip</t>
  </si>
  <si>
    <t>126060</t>
  </si>
  <si>
    <t>Acc Dep-Substn Equip</t>
  </si>
  <si>
    <t>120081</t>
  </si>
  <si>
    <t>Scadamate / Reclosures</t>
  </si>
  <si>
    <t>126081</t>
  </si>
  <si>
    <t>Acc Dep-Scadamate / Rec</t>
  </si>
  <si>
    <t>120085</t>
  </si>
  <si>
    <t>Scada / Pro &amp; DC Syst</t>
  </si>
  <si>
    <t>126085</t>
  </si>
  <si>
    <t>Acc Dep-Scada / Protect</t>
  </si>
  <si>
    <t>120221</t>
  </si>
  <si>
    <t>O/H Wood Pole Systems</t>
  </si>
  <si>
    <t>126221</t>
  </si>
  <si>
    <t>Acc Dep-OH Wood Pole Sy</t>
  </si>
  <si>
    <t>120223</t>
  </si>
  <si>
    <t>O/H Concrete Pole Syst</t>
  </si>
  <si>
    <t>126223</t>
  </si>
  <si>
    <t>Acc Dep-OH Concrete Pol</t>
  </si>
  <si>
    <t>120225</t>
  </si>
  <si>
    <t>O/H Transformer System</t>
  </si>
  <si>
    <t>126225</t>
  </si>
  <si>
    <t>Acc Dep-OH Transformer</t>
  </si>
  <si>
    <t>120227</t>
  </si>
  <si>
    <t>O/H Switches/Fuses</t>
  </si>
  <si>
    <t>126227</t>
  </si>
  <si>
    <t>Acc Dep-OH Switches/Fus</t>
  </si>
  <si>
    <t>120229</t>
  </si>
  <si>
    <t>O/H Fault Indicators</t>
  </si>
  <si>
    <t>126229</t>
  </si>
  <si>
    <t>Acc Dep-OH Fault Indica</t>
  </si>
  <si>
    <t>120241</t>
  </si>
  <si>
    <t>U/G Cable System</t>
  </si>
  <si>
    <t>126241</t>
  </si>
  <si>
    <t>Acc Dep-UG Cable System</t>
  </si>
  <si>
    <t>120243</t>
  </si>
  <si>
    <t>Padmounted transformers</t>
  </si>
  <si>
    <t>126243</t>
  </si>
  <si>
    <t>Acc Dep-Pad mounted Tra</t>
  </si>
  <si>
    <t>120245</t>
  </si>
  <si>
    <t>Duct &amp; Foundations</t>
  </si>
  <si>
    <t>126245</t>
  </si>
  <si>
    <t>Acc Dep-Duct &amp; Foundations</t>
  </si>
  <si>
    <t>120247</t>
  </si>
  <si>
    <t>Underground Accessories</t>
  </si>
  <si>
    <t>126247</t>
  </si>
  <si>
    <t>Acc Dep-UG Accessories</t>
  </si>
  <si>
    <t>120248</t>
  </si>
  <si>
    <t>Air Insulated Switchgear</t>
  </si>
  <si>
    <t>126248</t>
  </si>
  <si>
    <t>Acc Dep-Air Insltd Switchgear</t>
  </si>
  <si>
    <t>120249</t>
  </si>
  <si>
    <t>Solid Dielectric Switchgear</t>
  </si>
  <si>
    <t>126249</t>
  </si>
  <si>
    <t>Acc Dep-Solid Dielect Switchgr</t>
  </si>
  <si>
    <t>120400</t>
  </si>
  <si>
    <t>Other Conventional Meters</t>
  </si>
  <si>
    <t>126400</t>
  </si>
  <si>
    <t>Acc Dep-Meters</t>
  </si>
  <si>
    <t>120401</t>
  </si>
  <si>
    <t>Wholesale Meters</t>
  </si>
  <si>
    <t>126401</t>
  </si>
  <si>
    <t>Acc Dep-Wholesale Meter</t>
  </si>
  <si>
    <t>120410</t>
  </si>
  <si>
    <t>Smart Meters</t>
  </si>
  <si>
    <t>126410</t>
  </si>
  <si>
    <t>Acc Dep-Smart Meters</t>
  </si>
  <si>
    <t>NEWSM</t>
  </si>
  <si>
    <t>Smart Meters New Installations</t>
  </si>
  <si>
    <t>Acc Dep-Smart MetersNew Instal</t>
  </si>
  <si>
    <t>SMHM</t>
  </si>
  <si>
    <t>SM-Hazardous Meters</t>
  </si>
  <si>
    <t>Acc Dep-SM Hazardous Meters</t>
  </si>
  <si>
    <t>SMNC</t>
  </si>
  <si>
    <t>Smart Meters - New Condos</t>
  </si>
  <si>
    <t>Acc Dep-SMNC</t>
  </si>
  <si>
    <t>120415</t>
  </si>
  <si>
    <t>Green Energy - FIT/Micro</t>
  </si>
  <si>
    <t>126415</t>
  </si>
  <si>
    <t>Acc Dep-Green Energy-FIT/Micro</t>
  </si>
  <si>
    <t>120440</t>
  </si>
  <si>
    <t>General Office Equip</t>
  </si>
  <si>
    <t>126440</t>
  </si>
  <si>
    <t>Acc Dep-Gen Off Equip</t>
  </si>
  <si>
    <t>120460</t>
  </si>
  <si>
    <t>CSV</t>
  </si>
  <si>
    <t>10.1/ 10</t>
  </si>
  <si>
    <t>Rolling Stock Cars &amp; Sup Veh</t>
  </si>
  <si>
    <t>126460</t>
  </si>
  <si>
    <t>Acc Dep-RollStock-Cars</t>
  </si>
  <si>
    <t>DBT</t>
  </si>
  <si>
    <t>Rolling Stock Double Bu</t>
  </si>
  <si>
    <t>Acc Dep-RollStock-Double</t>
  </si>
  <si>
    <t>SBT</t>
  </si>
  <si>
    <t>Rolling Stock Single Bu</t>
  </si>
  <si>
    <t>Acc Dep-RollStock-Single</t>
  </si>
  <si>
    <t>TRO</t>
  </si>
  <si>
    <t>Rolling Stock Trailers</t>
  </si>
  <si>
    <t>Acc Dep-RollStock-Trail</t>
  </si>
  <si>
    <t>TRV</t>
  </si>
  <si>
    <t>Rolling Stock Truck &amp; Vans</t>
  </si>
  <si>
    <t>Acc Dep-RollStock-Truck</t>
  </si>
  <si>
    <t>120500</t>
  </si>
  <si>
    <t>Major Tools/Oth Instr</t>
  </si>
  <si>
    <t>126500</t>
  </si>
  <si>
    <t>Acc Dep-Maj Tools/Oth Instr</t>
  </si>
  <si>
    <t>120520</t>
  </si>
  <si>
    <t>SM</t>
  </si>
  <si>
    <t>52./ 50</t>
  </si>
  <si>
    <t>Computer Equipment SM</t>
  </si>
  <si>
    <t>126520</t>
  </si>
  <si>
    <t>Acc Dep-Computer Equip SM</t>
  </si>
  <si>
    <t>120521</t>
  </si>
  <si>
    <t>Comp Equipment Desktop</t>
  </si>
  <si>
    <t>126521</t>
  </si>
  <si>
    <t>Acc Dep-Comp Equipt 3 Yrs</t>
  </si>
  <si>
    <t>120523</t>
  </si>
  <si>
    <t>Comp Equipment Network</t>
  </si>
  <si>
    <t>126523</t>
  </si>
  <si>
    <t>Acc Dep-Comp Equip Netw</t>
  </si>
  <si>
    <t>120525</t>
  </si>
  <si>
    <t>Comp Equipment Corporate</t>
  </si>
  <si>
    <t>126525</t>
  </si>
  <si>
    <t>Acc Dep-Comp Equip 10 Yrs</t>
  </si>
  <si>
    <t>Sub-total</t>
  </si>
  <si>
    <t>CIP Fixed Assets</t>
  </si>
  <si>
    <t>121200-121245</t>
  </si>
  <si>
    <t>020 - CIP Substn Equip</t>
  </si>
  <si>
    <t>121300-121345</t>
  </si>
  <si>
    <t>030 - CIP Suprv Ctrl Equip</t>
  </si>
  <si>
    <t>121400-121445</t>
  </si>
  <si>
    <t>040 - CIP OH Primary</t>
  </si>
  <si>
    <t>121500-121545</t>
  </si>
  <si>
    <t>050 - CIP UG Primary</t>
  </si>
  <si>
    <t>122400-122445</t>
  </si>
  <si>
    <t>120 - CIP Bldg Brick</t>
  </si>
  <si>
    <t>122600-122645</t>
  </si>
  <si>
    <t>130 - CIP Bldg Other</t>
  </si>
  <si>
    <t>123000-123045</t>
  </si>
  <si>
    <t>170 - CIP 8Yr Rolling Stock</t>
  </si>
  <si>
    <t>123200-123245</t>
  </si>
  <si>
    <t>190 - CIP 4Yr Rolling Stock</t>
  </si>
  <si>
    <t>123800-123845.SMFIT</t>
  </si>
  <si>
    <t>149 - CIP - Green Energy - FIT/Micro</t>
  </si>
  <si>
    <t>122230-122232</t>
  </si>
  <si>
    <t>250 - CIP AFUDC Substation</t>
  </si>
  <si>
    <t>122240-122242</t>
  </si>
  <si>
    <t>260 - CIP AFUDC SupvCtrl Equip</t>
  </si>
  <si>
    <t>122250-122252</t>
  </si>
  <si>
    <t>270 - CIP AFUDC OH Prim</t>
  </si>
  <si>
    <t>122275/122282</t>
  </si>
  <si>
    <t>271 - CIP AFUDC Buildings-Brick</t>
  </si>
  <si>
    <t>122272/122273</t>
  </si>
  <si>
    <t xml:space="preserve">272 - CIP AFUDC Building - Other    </t>
  </si>
  <si>
    <t>122276/122286</t>
  </si>
  <si>
    <t>276 - CIP AFUDC 8Yr Rolling Stock</t>
  </si>
  <si>
    <t>122260-122262</t>
  </si>
  <si>
    <t>280 - CIP AFUDC UG Prim</t>
  </si>
  <si>
    <t>122248-122249</t>
  </si>
  <si>
    <t>281 - CIP AFUDC Green Energy</t>
  </si>
  <si>
    <t>TOTAL FIXED ASSETS</t>
  </si>
  <si>
    <t>Intangible Assets</t>
  </si>
  <si>
    <t>130102</t>
  </si>
  <si>
    <t>Easements</t>
  </si>
  <si>
    <t>130110</t>
  </si>
  <si>
    <t>10YRS</t>
  </si>
  <si>
    <t>Operating Software - 10yrs</t>
  </si>
  <si>
    <t>130910</t>
  </si>
  <si>
    <t>Acc. Amort. Software Inta 10yr</t>
  </si>
  <si>
    <t>2YRS</t>
  </si>
  <si>
    <t>Operating Software - 2yrs</t>
  </si>
  <si>
    <t>Acc. Amort. Software Intan 2yr</t>
  </si>
  <si>
    <t>5YRS</t>
  </si>
  <si>
    <t>Operating Software - 5yrs</t>
  </si>
  <si>
    <t>Acc. Amort. Software Intan 5yr</t>
  </si>
  <si>
    <t>Operating Software SM</t>
  </si>
  <si>
    <t>Acc. Amort. SM Swft Intangible</t>
  </si>
  <si>
    <t>CIP Intangible Assets</t>
  </si>
  <si>
    <t>130181-130182.5YRS</t>
  </si>
  <si>
    <t>282 - CIP - AFUDC SM Software 5 yrs</t>
  </si>
  <si>
    <t>130181-130182.10YRS</t>
  </si>
  <si>
    <t>291 - CIP AFUDC Softw - Intang 10yrs</t>
  </si>
  <si>
    <t>130800-130845</t>
  </si>
  <si>
    <t>292 - CIP Software - Intangible 10yr</t>
  </si>
  <si>
    <t>130800-130845.SM</t>
  </si>
  <si>
    <t>295 - CIP - Software - SM</t>
  </si>
  <si>
    <t>TOTAL INTANGIBLE ASSETS</t>
  </si>
  <si>
    <t>GRAND TOTAL CAPITAL ASSETS</t>
  </si>
  <si>
    <t>Deferred Revenue</t>
  </si>
  <si>
    <t>215221</t>
  </si>
  <si>
    <t>Def Rev CC Wood poles</t>
  </si>
  <si>
    <t>216221</t>
  </si>
  <si>
    <t>Acc Rec Def Rev CC Wood poles</t>
  </si>
  <si>
    <t>215223</t>
  </si>
  <si>
    <t>Def Rev CC Concrete Poles</t>
  </si>
  <si>
    <t>216223</t>
  </si>
  <si>
    <t>Acc Rec Def Rev CC Concrete po</t>
  </si>
  <si>
    <t>215225</t>
  </si>
  <si>
    <t>Def Rev CC TX system</t>
  </si>
  <si>
    <t>216225</t>
  </si>
  <si>
    <t>Acc Rec Def Rev CC Tx system</t>
  </si>
  <si>
    <t>215227</t>
  </si>
  <si>
    <t>Def Rev CC Switches</t>
  </si>
  <si>
    <t>216227</t>
  </si>
  <si>
    <t>Acc Rec Def Rev CC Switches</t>
  </si>
  <si>
    <t>215241</t>
  </si>
  <si>
    <t>Def Rev CC Cable</t>
  </si>
  <si>
    <t>216241</t>
  </si>
  <si>
    <t>Acc Rec Def Rev CC Cable</t>
  </si>
  <si>
    <t>215243</t>
  </si>
  <si>
    <t>Def Rev CC Pad Tx</t>
  </si>
  <si>
    <t>216243</t>
  </si>
  <si>
    <t>Acc Rec Def Rev CC Pad Tx</t>
  </si>
  <si>
    <t>215245</t>
  </si>
  <si>
    <t>Def Rev CC Duct</t>
  </si>
  <si>
    <t>216245</t>
  </si>
  <si>
    <t>Acc Rec Def Rev CC Duct</t>
  </si>
  <si>
    <t>215247</t>
  </si>
  <si>
    <t>Def Rev CC UG accessories</t>
  </si>
  <si>
    <t>216247</t>
  </si>
  <si>
    <t>Acc Rec Def Rev CC UG Acces</t>
  </si>
  <si>
    <t>215248</t>
  </si>
  <si>
    <t>Def Rev CC Air Insulated</t>
  </si>
  <si>
    <t>216248</t>
  </si>
  <si>
    <t>Acc Rec Def Rev CC Air Insulat</t>
  </si>
  <si>
    <t>215249</t>
  </si>
  <si>
    <t>Def Rev CC Solid Dielectric</t>
  </si>
  <si>
    <t>216249</t>
  </si>
  <si>
    <t>Acc Rec Def Rev CC Solid Diele</t>
  </si>
  <si>
    <t>215251</t>
  </si>
  <si>
    <t>Def Rev CC Substations</t>
  </si>
  <si>
    <t>216251</t>
  </si>
  <si>
    <t>Acc Rec Def Rev CC Substations</t>
  </si>
  <si>
    <t>215261</t>
  </si>
  <si>
    <t>Def Rev CC Green Energy-FIT/MF</t>
  </si>
  <si>
    <t>216261</t>
  </si>
  <si>
    <t>Acc Rec Def Rev CC -GreenEngF</t>
  </si>
  <si>
    <t>CIP-Deferred Revenue</t>
  </si>
  <si>
    <t>215612</t>
  </si>
  <si>
    <t>CIP Def Rev CC O/H</t>
  </si>
  <si>
    <t>215614</t>
  </si>
  <si>
    <t>CIP Def Rev CC U/G</t>
  </si>
  <si>
    <t>215615</t>
  </si>
  <si>
    <t>CIP Def Rev CC Green Enrgy-FIT</t>
  </si>
  <si>
    <t>Total Deferred Revenue</t>
  </si>
  <si>
    <t>As of December 31, 2014</t>
  </si>
  <si>
    <t>CY Assets</t>
  </si>
  <si>
    <t>Betterments</t>
  </si>
  <si>
    <t>SPARE</t>
  </si>
  <si>
    <t>O/H Transformer System Spares</t>
  </si>
  <si>
    <t>Padmounted transformers Spares</t>
  </si>
  <si>
    <t>Air Insulated Switchgear Spare</t>
  </si>
  <si>
    <t>Solid Dielectric Switchgear Sp</t>
  </si>
  <si>
    <t>Primary Metering Unit</t>
  </si>
  <si>
    <t>Acc Dep-Primary Metering Unit</t>
  </si>
  <si>
    <t>Primary Metering Unit Spare</t>
  </si>
  <si>
    <t>Other Conventional Meters Spar</t>
  </si>
  <si>
    <t>LU</t>
  </si>
  <si>
    <t>Smart Meters Large Users</t>
  </si>
  <si>
    <t>Acc Dep-Smart Meters LargeUser</t>
  </si>
  <si>
    <t>Smart Meters Spares</t>
  </si>
  <si>
    <t>10.1/10</t>
  </si>
  <si>
    <t>Subtotal</t>
  </si>
  <si>
    <t>130381-130382.5YRS</t>
  </si>
  <si>
    <t>130381-130382.10YRS</t>
  </si>
  <si>
    <t>Difference</t>
  </si>
  <si>
    <t>closing 2013 - opening 2014 (Costs)</t>
  </si>
  <si>
    <t>closing 2013 - opening 2014 (Acc Dep)</t>
  </si>
  <si>
    <t>As of December 31, 2015</t>
  </si>
  <si>
    <t>123100-123145</t>
  </si>
  <si>
    <t>180 - CIP 5Yr Rolling Stock</t>
  </si>
  <si>
    <t>123500-123545</t>
  </si>
  <si>
    <t>220 - CIP Computer Equip</t>
  </si>
  <si>
    <t>Capital Contributions Paid</t>
  </si>
  <si>
    <t>130904</t>
  </si>
  <si>
    <t>Acc.Amort. Capital Contrb.Paid</t>
  </si>
  <si>
    <t>130800-130845.CDM</t>
  </si>
  <si>
    <t>292 - CIP Software - Intangible CDM</t>
  </si>
  <si>
    <t>130381-130382.SM</t>
  </si>
  <si>
    <t xml:space="preserve">295 - CIP - Software - SM           </t>
  </si>
  <si>
    <t>closing 2014 - opening 2015 (Costs)</t>
  </si>
  <si>
    <t>closing 2014 - opening 2015 (Acc Dep)</t>
  </si>
  <si>
    <t>As of December 31, 2016</t>
  </si>
  <si>
    <t>Asset Life</t>
  </si>
  <si>
    <t>NA</t>
  </si>
  <si>
    <t>UG Transformers</t>
  </si>
  <si>
    <t>Acc Dep - UG Transformers</t>
  </si>
  <si>
    <t>UG Transformers Spares</t>
  </si>
  <si>
    <t>122700-122745</t>
  </si>
  <si>
    <t>140 - CIP Meters</t>
  </si>
  <si>
    <t>122286/122287</t>
  </si>
  <si>
    <t>CDM</t>
  </si>
  <si>
    <t>SMLU</t>
  </si>
  <si>
    <t>Operating Software - 5yr SMLU</t>
  </si>
  <si>
    <t>Acc. Amort. SMLU Software Int</t>
  </si>
  <si>
    <t>130800-130845.ERP</t>
  </si>
  <si>
    <t>292 - CIP Software - ERP Conversion Proj</t>
  </si>
  <si>
    <t>Def Rev CC UG Transformers</t>
  </si>
  <si>
    <t>Acc Rec Def Rev CC UG Transfor</t>
  </si>
  <si>
    <t>40</t>
  </si>
  <si>
    <t>15</t>
  </si>
  <si>
    <t>row 115 paste values</t>
  </si>
  <si>
    <t>closing 2015 - opening 2016 (Costs)</t>
  </si>
  <si>
    <t>closing 2015 - opening 2016 (Acc Dep)</t>
  </si>
  <si>
    <t>Ending 2013</t>
  </si>
  <si>
    <t>less added spares in 2014</t>
  </si>
  <si>
    <t>Ending 2014</t>
  </si>
  <si>
    <t>Ending 2015</t>
  </si>
  <si>
    <t>Fixed Asset Continuity Schedule</t>
  </si>
  <si>
    <t xml:space="preserve"> </t>
  </si>
  <si>
    <t>As at December 31 2016</t>
  </si>
  <si>
    <t>TOTAL COST</t>
  </si>
  <si>
    <t>TOTAL  Additions</t>
  </si>
  <si>
    <t>DISPOSALS</t>
  </si>
  <si>
    <t>ACC DEPRECIATION</t>
  </si>
  <si>
    <t>DEPRECIATION</t>
  </si>
  <si>
    <t>ACCUM DEPR</t>
  </si>
  <si>
    <t>NBV</t>
  </si>
  <si>
    <t>ACCT</t>
  </si>
  <si>
    <t>DESCRIPTION</t>
  </si>
  <si>
    <t>01/01/2016</t>
  </si>
  <si>
    <t>YTD</t>
  </si>
  <si>
    <t>12/31/2016</t>
  </si>
  <si>
    <t>1805</t>
  </si>
  <si>
    <t>Land and land rights</t>
  </si>
  <si>
    <t>1806</t>
  </si>
  <si>
    <t>Land Rights</t>
  </si>
  <si>
    <t>1808</t>
  </si>
  <si>
    <t>Buildings and Fixtures</t>
  </si>
  <si>
    <t>Buildings</t>
  </si>
  <si>
    <t>1815</t>
  </si>
  <si>
    <t>Trans Station Equipment</t>
  </si>
  <si>
    <t>Distribution Equipment</t>
  </si>
  <si>
    <t>1820</t>
  </si>
  <si>
    <t>Dist Station Equipment</t>
  </si>
  <si>
    <t>1830</t>
  </si>
  <si>
    <t>Poles, Towers &amp; Fixtures</t>
  </si>
  <si>
    <t>1835</t>
  </si>
  <si>
    <t>OH Conductors &amp; Devices</t>
  </si>
  <si>
    <t>1840</t>
  </si>
  <si>
    <t>Underground Conduit</t>
  </si>
  <si>
    <t>1845</t>
  </si>
  <si>
    <t>U/G Conductors and Devices</t>
  </si>
  <si>
    <t>1850</t>
  </si>
  <si>
    <t>Line Transformers</t>
  </si>
  <si>
    <t>Transformers and Meters</t>
  </si>
  <si>
    <t>1855</t>
  </si>
  <si>
    <t>Services</t>
  </si>
  <si>
    <t>1860</t>
  </si>
  <si>
    <t>Meters</t>
  </si>
  <si>
    <t>1861</t>
  </si>
  <si>
    <t>Meters - (Legacy Non-Smart)</t>
  </si>
  <si>
    <t>1908</t>
  </si>
  <si>
    <t>Buildings &amp; Fixtures - New wor</t>
  </si>
  <si>
    <t>1915</t>
  </si>
  <si>
    <t>Office Furniture &amp; Equipment</t>
  </si>
  <si>
    <t>Office and computer equipment</t>
  </si>
  <si>
    <t>1920</t>
  </si>
  <si>
    <t>Computer Equipment - Hardware</t>
  </si>
  <si>
    <t>1930</t>
  </si>
  <si>
    <t>Transportation Equipment</t>
  </si>
  <si>
    <t>Trucks and equipment</t>
  </si>
  <si>
    <t>1935</t>
  </si>
  <si>
    <t>Stores Equipment</t>
  </si>
  <si>
    <t>1940</t>
  </si>
  <si>
    <t>Tools, Shop and Garage Equip</t>
  </si>
  <si>
    <t>1955</t>
  </si>
  <si>
    <t>Communication Equipment</t>
  </si>
  <si>
    <t>Plant and equipment</t>
  </si>
  <si>
    <t>1960</t>
  </si>
  <si>
    <t>Miscellaneous Equipment</t>
  </si>
  <si>
    <t>1980</t>
  </si>
  <si>
    <t>Supervisory Control Equipment</t>
  </si>
  <si>
    <t>2040</t>
  </si>
  <si>
    <t>Components and spares</t>
  </si>
  <si>
    <t>2055</t>
  </si>
  <si>
    <t>Construction Work in Progress-</t>
  </si>
  <si>
    <t>Construction in Progress</t>
  </si>
  <si>
    <t>1610</t>
  </si>
  <si>
    <t>Miscellaneous Intangible Plant</t>
  </si>
  <si>
    <t>1995/2440</t>
  </si>
  <si>
    <t>Contributed Capital / Def Revenue</t>
  </si>
  <si>
    <t>Contributed Capital</t>
  </si>
  <si>
    <t>1996/2441</t>
  </si>
  <si>
    <t>Contributed Capital Upstream / Def Rev Upsteam</t>
  </si>
  <si>
    <t>GRAND TOTAL</t>
  </si>
  <si>
    <t>Hydro One Financial Statement line</t>
  </si>
  <si>
    <t>TRACT</t>
  </si>
  <si>
    <t>TRDSC</t>
  </si>
  <si>
    <t>Brampton Financial
 Statement line</t>
  </si>
  <si>
    <t>IFRS Balance 
at 01-Jan-15</t>
  </si>
  <si>
    <t>Retirements 
Yr 2015</t>
  </si>
  <si>
    <t>Disposals
Yr 2015</t>
  </si>
  <si>
    <t>Additions 
Yr 2015</t>
  </si>
  <si>
    <t>IFRS Balance at 
31-Dec-15</t>
  </si>
  <si>
    <t>Intangible Plant</t>
  </si>
  <si>
    <t>Acc'd dep'n Intangibles</t>
  </si>
  <si>
    <t>2120</t>
  </si>
  <si>
    <t>Accum Amort - Intangibles</t>
  </si>
  <si>
    <t>Accum Deprec</t>
  </si>
  <si>
    <t>NBV - Intangibles</t>
  </si>
  <si>
    <t>Fixed Assets in Service</t>
  </si>
  <si>
    <t>1807</t>
  </si>
  <si>
    <t>Buildings - Brick</t>
  </si>
  <si>
    <t>1809</t>
  </si>
  <si>
    <t>Sandalwood Building</t>
  </si>
  <si>
    <t>1821</t>
  </si>
  <si>
    <t>Dist Station Feeders</t>
  </si>
  <si>
    <t>1831</t>
  </si>
  <si>
    <t>O/H Distribution</t>
  </si>
  <si>
    <t>1836</t>
  </si>
  <si>
    <t>OH Conductors &amp; Devices - Dist</t>
  </si>
  <si>
    <t>1846</t>
  </si>
  <si>
    <t>UG Conductors &amp; Devices - Dist</t>
  </si>
  <si>
    <t>1847</t>
  </si>
  <si>
    <t>UG Conductors &amp; Devices - Res</t>
  </si>
  <si>
    <t>1851</t>
  </si>
  <si>
    <t>U/G Dist. Transformers</t>
  </si>
  <si>
    <t>1852</t>
  </si>
  <si>
    <t>44 KV Cust Transformers</t>
  </si>
  <si>
    <t>1854</t>
  </si>
  <si>
    <t>Services - Res O/H</t>
  </si>
  <si>
    <t>1856</t>
  </si>
  <si>
    <t>Services - GS O/H</t>
  </si>
  <si>
    <t>1857</t>
  </si>
  <si>
    <t>Services - GS U/G</t>
  </si>
  <si>
    <t>1858</t>
  </si>
  <si>
    <t>Services - LU O/H</t>
  </si>
  <si>
    <t>1859</t>
  </si>
  <si>
    <t>Services - LU U/G</t>
  </si>
  <si>
    <t>1950</t>
  </si>
  <si>
    <t>Power Operated Equipment</t>
  </si>
  <si>
    <t>1995</t>
  </si>
  <si>
    <t>Contributions &amp; Grants - Credi</t>
  </si>
  <si>
    <t>1996</t>
  </si>
  <si>
    <t>Contributed Capital Upstream</t>
  </si>
  <si>
    <t>2005</t>
  </si>
  <si>
    <t>Property Under Capital Leases</t>
  </si>
  <si>
    <t>2010</t>
  </si>
  <si>
    <t>Electric Plant Purchased or So</t>
  </si>
  <si>
    <t>Goodwill on Purchase</t>
  </si>
  <si>
    <t>NBV - Fixed Assets in Service</t>
  </si>
  <si>
    <t>Sub total - Cost</t>
  </si>
  <si>
    <t>IFRS Balance 
at 31-Dec-14</t>
  </si>
  <si>
    <t>2015 Acc'd De'n on Retirements</t>
  </si>
  <si>
    <t>2015 Acc'd De'n on Disposals</t>
  </si>
  <si>
    <t>2015 Acc'd Dep'n on Additions</t>
  </si>
  <si>
    <t>Accumulated depreciation</t>
  </si>
  <si>
    <t>2101</t>
  </si>
  <si>
    <t>Accum Deprec Land Rights</t>
  </si>
  <si>
    <t>2103</t>
  </si>
  <si>
    <t>Accum Deprec Bldgs Brick</t>
  </si>
  <si>
    <t>2105</t>
  </si>
  <si>
    <t>ACCUMULATED AMORTIZATION PP&amp;E</t>
  </si>
  <si>
    <t>2106</t>
  </si>
  <si>
    <t>Acc Amort Dist - Trans Station</t>
  </si>
  <si>
    <t>2109</t>
  </si>
  <si>
    <t>Accum Deprec Mun Stations</t>
  </si>
  <si>
    <t>2112</t>
  </si>
  <si>
    <t>Accum Deprec Lines O/H</t>
  </si>
  <si>
    <t>2118</t>
  </si>
  <si>
    <t>ACCUM DEPREC LINES U/G</t>
  </si>
  <si>
    <t>2124</t>
  </si>
  <si>
    <t>Accum Deprec Transformers</t>
  </si>
  <si>
    <t>2130</t>
  </si>
  <si>
    <t>Accum Deprec Meters</t>
  </si>
  <si>
    <t>2133</t>
  </si>
  <si>
    <t>Accum Deprec Other Bldgs</t>
  </si>
  <si>
    <t>2136</t>
  </si>
  <si>
    <t>Accum Deprec Office Equip</t>
  </si>
  <si>
    <t>2139</t>
  </si>
  <si>
    <t>Accum Deprec Comp Equip</t>
  </si>
  <si>
    <t>2145</t>
  </si>
  <si>
    <t>Accum Deprec Rolling Stk</t>
  </si>
  <si>
    <t>2148</t>
  </si>
  <si>
    <t>Accum Deprec Stores Equip</t>
  </si>
  <si>
    <t>2149</t>
  </si>
  <si>
    <t>Acc Depn Power Operated Equip</t>
  </si>
  <si>
    <t>2151</t>
  </si>
  <si>
    <t>Accum Deprec Tools &amp; Inst</t>
  </si>
  <si>
    <t>2160</t>
  </si>
  <si>
    <t>Acc Amort Genrl - Communicatio</t>
  </si>
  <si>
    <t>2172</t>
  </si>
  <si>
    <t>Accum Deprec S Cont Equip</t>
  </si>
  <si>
    <t>2175</t>
  </si>
  <si>
    <t>Accum Deprec Sent Lights</t>
  </si>
  <si>
    <t>Sub total - Acc'd Dep'n</t>
  </si>
  <si>
    <t>Net Book Value - F/A in Service</t>
  </si>
  <si>
    <t>Net Book Value</t>
  </si>
  <si>
    <t>Electric Plant Held for Future</t>
  </si>
  <si>
    <t>Net Fixed Assets per F/S</t>
  </si>
  <si>
    <t>Acc'd dep'n Deferred Revenue</t>
  </si>
  <si>
    <t>Accum Amort - Deferred Revenue</t>
  </si>
  <si>
    <t>NBV - Deferred Revenue</t>
  </si>
  <si>
    <t>Total NBV</t>
  </si>
  <si>
    <t>Horizon Utilities Corporation  - Distribution &amp; Operations - Combined</t>
  </si>
  <si>
    <t>December 31, 2015</t>
  </si>
  <si>
    <t>Co 11/12</t>
  </si>
  <si>
    <t>Cost</t>
  </si>
  <si>
    <t>Accumulated Depreciation</t>
  </si>
  <si>
    <t>Useful Life</t>
  </si>
  <si>
    <t>Component</t>
  </si>
  <si>
    <t>Component Description</t>
  </si>
  <si>
    <t>Opening Balance</t>
  </si>
  <si>
    <t>Closing Balance</t>
  </si>
  <si>
    <t>Generators</t>
  </si>
  <si>
    <t>N/A</t>
  </si>
  <si>
    <t>Land -  substations</t>
  </si>
  <si>
    <t>Buildings - substations</t>
  </si>
  <si>
    <t>Leasehold improvements</t>
  </si>
  <si>
    <t>Substation transformers</t>
  </si>
  <si>
    <t>Substation switchgear and other elements</t>
  </si>
  <si>
    <t>Substation breakers and reclosures</t>
  </si>
  <si>
    <t>Poles, towers and fixtures - concrete</t>
  </si>
  <si>
    <t>Poles, towers and fixtures - wood</t>
  </si>
  <si>
    <t>Overhead conductors and devices - secondary service</t>
  </si>
  <si>
    <t>Overhead conductors and devices - switches</t>
  </si>
  <si>
    <t>Overhead conductors and devices - capacitor banks</t>
  </si>
  <si>
    <t>Overhead conductors and devices - primary</t>
  </si>
  <si>
    <t>Underground conduit chambers and other elements</t>
  </si>
  <si>
    <t>Underground conductors and devices - primary PILC</t>
  </si>
  <si>
    <t>Underground conductors and devices - primary XLPE</t>
  </si>
  <si>
    <t>Underground conductors and devices - secondary and service in duct</t>
  </si>
  <si>
    <t>Underground conductors and devices - secondary and service direct buried</t>
  </si>
  <si>
    <t>Underground conductors and devices - switches and switchgear</t>
  </si>
  <si>
    <t>Line transformers - overhead</t>
  </si>
  <si>
    <t>Line transformers - underground</t>
  </si>
  <si>
    <t>Meters - CTs and PTs</t>
  </si>
  <si>
    <t>Smart meters - residential</t>
  </si>
  <si>
    <t>Smart meters - commercial</t>
  </si>
  <si>
    <t>Land rights</t>
  </si>
  <si>
    <t xml:space="preserve">Buildings </t>
  </si>
  <si>
    <t>Furniture and fixtures</t>
  </si>
  <si>
    <t>Computer - hardware post Mar 22/04 - 3 years</t>
  </si>
  <si>
    <t>Computer - hardware pre March 22/04 -  5 years</t>
  </si>
  <si>
    <t>Computer - hardware post Mar 22/04 - 5 years</t>
  </si>
  <si>
    <t xml:space="preserve">Vehicles - Heavy &amp; Trailers </t>
  </si>
  <si>
    <t xml:space="preserve">Vehicles - Light </t>
  </si>
  <si>
    <t>Vehicles - Passenger</t>
  </si>
  <si>
    <t>Stores equipment</t>
  </si>
  <si>
    <t>Tools, shop &amp; garage equipment</t>
  </si>
  <si>
    <t>Measurement &amp; testing equipment</t>
  </si>
  <si>
    <t>Power operated equipment</t>
  </si>
  <si>
    <t>Communications equipment</t>
  </si>
  <si>
    <t>Load management controls</t>
  </si>
  <si>
    <t>System supervisory protection and control</t>
  </si>
  <si>
    <t>System supervisory</t>
  </si>
  <si>
    <t>Hydro One substation contribution</t>
  </si>
  <si>
    <t>Contributions &amp; grants</t>
  </si>
  <si>
    <t>Completed Construction Not Classified - Electric</t>
  </si>
  <si>
    <t>Work in process - distribution</t>
  </si>
  <si>
    <t>WIP transferred to Completed construction 2055</t>
  </si>
  <si>
    <t>Work in process - other</t>
  </si>
  <si>
    <t>Total Fixed Assets</t>
  </si>
  <si>
    <t>Computer - software - 3 years</t>
  </si>
  <si>
    <t>Computer - software - 5 years</t>
  </si>
  <si>
    <t>Hydro One substation contributions</t>
  </si>
  <si>
    <t>Total Intangible Assets</t>
  </si>
  <si>
    <t>Leased Assets</t>
  </si>
  <si>
    <t>Computer - hardware</t>
  </si>
  <si>
    <t>Total Leased Assets</t>
  </si>
  <si>
    <t>Total Fixed, Intangible and Leased Assets</t>
  </si>
  <si>
    <t>Capital contributions - Distribution</t>
  </si>
  <si>
    <t>Capital Contributions - Fit</t>
  </si>
  <si>
    <t>Capital contributions - Total</t>
  </si>
  <si>
    <t>Opening 
Balance</t>
  </si>
  <si>
    <t>Closing 
Balance</t>
  </si>
  <si>
    <t>Land - Substations</t>
  </si>
  <si>
    <t>Buildings - Substations</t>
  </si>
  <si>
    <t>5</t>
  </si>
  <si>
    <t>1810</t>
  </si>
  <si>
    <t>Leasehold Improvements</t>
  </si>
  <si>
    <t>Substation Transformers</t>
  </si>
  <si>
    <t>1822</t>
  </si>
  <si>
    <t>Substation Switchgear and Other Elements</t>
  </si>
  <si>
    <t>1823</t>
  </si>
  <si>
    <t>Substation Breakers and Reclosures</t>
  </si>
  <si>
    <t>50</t>
  </si>
  <si>
    <t>Poles, Towers and Fixtures - Concrete</t>
  </si>
  <si>
    <t>1832</t>
  </si>
  <si>
    <t>Poles, Towers and Fixtures - Wood</t>
  </si>
  <si>
    <t>Overhead Conductors and Devices Secondary and Service</t>
  </si>
  <si>
    <t>1837</t>
  </si>
  <si>
    <t>Overhead Conductors and Devices Switches</t>
  </si>
  <si>
    <t>30</t>
  </si>
  <si>
    <t>1838</t>
  </si>
  <si>
    <t>Overhead Conductors and Devices Capacitor Banks</t>
  </si>
  <si>
    <t>1839</t>
  </si>
  <si>
    <t>Overhead Conductors and Devices Primary</t>
  </si>
  <si>
    <t>1843</t>
  </si>
  <si>
    <t>Underground Conduit Chanmbers and Other Elements</t>
  </si>
  <si>
    <t>70</t>
  </si>
  <si>
    <t>1844</t>
  </si>
  <si>
    <t>Underground Conductors and Devices Primary PILC</t>
  </si>
  <si>
    <t>Underground Conductors and Devices Primary XLPE</t>
  </si>
  <si>
    <t>Underground Conductors and Devices Secondary and Service in Duct</t>
  </si>
  <si>
    <t>25</t>
  </si>
  <si>
    <t>1848</t>
  </si>
  <si>
    <t>Underground Conductors and Devices Secondary and Service Direct Buried</t>
  </si>
  <si>
    <t>1849</t>
  </si>
  <si>
    <t>Underground Conductors and Devices Switches and Switchgear</t>
  </si>
  <si>
    <t>Line Transformers Overhead</t>
  </si>
  <si>
    <t>Line Transformers Underground</t>
  </si>
  <si>
    <t>Meters - Wholesale and Interval</t>
  </si>
  <si>
    <t>1862</t>
  </si>
  <si>
    <t>Meters - Smart Meters Residential</t>
  </si>
  <si>
    <t>1863</t>
  </si>
  <si>
    <t>Meters - Smart Meters Commercial</t>
  </si>
  <si>
    <t>1865</t>
  </si>
  <si>
    <t>Meters - CT and PT</t>
  </si>
  <si>
    <t>1869</t>
  </si>
  <si>
    <t>1905</t>
  </si>
  <si>
    <t>1906</t>
  </si>
  <si>
    <t>1910</t>
  </si>
  <si>
    <t>10</t>
  </si>
  <si>
    <t>Office Furniture and Equipment</t>
  </si>
  <si>
    <t>3</t>
  </si>
  <si>
    <t>Computer Equipment - Hardware 3 years</t>
  </si>
  <si>
    <t>1921</t>
  </si>
  <si>
    <t>Computer Equipment - Pre March 2004</t>
  </si>
  <si>
    <t>1922</t>
  </si>
  <si>
    <t>Computer Equipment - Hardware 5 years</t>
  </si>
  <si>
    <t>Transportation Heavy and Trailers</t>
  </si>
  <si>
    <t>8</t>
  </si>
  <si>
    <t>1931</t>
  </si>
  <si>
    <t>Transportation Light vehicles</t>
  </si>
  <si>
    <t>1932</t>
  </si>
  <si>
    <t>Transportation Passenger vehicles</t>
  </si>
  <si>
    <t>Tools, Shop and Garage Equipment</t>
  </si>
  <si>
    <t>1945</t>
  </si>
  <si>
    <t>Measurement and Testing Equipment</t>
  </si>
  <si>
    <t>Communications Equipment</t>
  </si>
  <si>
    <t>1970</t>
  </si>
  <si>
    <t>Load Management Controls - Customer Premises</t>
  </si>
  <si>
    <t>20</t>
  </si>
  <si>
    <t>1975</t>
  </si>
  <si>
    <t>Solar PV - Panels and Racking</t>
  </si>
  <si>
    <t>1976</t>
  </si>
  <si>
    <t>Solar PV - Invertors</t>
  </si>
  <si>
    <t>1981</t>
  </si>
  <si>
    <t>System Supervisory Protection and control</t>
  </si>
  <si>
    <t>1982</t>
  </si>
  <si>
    <t>System Supervisory Protection</t>
  </si>
  <si>
    <t>1985</t>
  </si>
  <si>
    <t>Sentinel Lighting Rental Units</t>
  </si>
  <si>
    <t>Contributions and Grants</t>
  </si>
  <si>
    <t>S/S Contribution</t>
  </si>
  <si>
    <t>2050</t>
  </si>
  <si>
    <t>Total</t>
  </si>
  <si>
    <t>1609</t>
  </si>
  <si>
    <t>Substation contributions</t>
  </si>
  <si>
    <t>1611</t>
  </si>
  <si>
    <t>Software - 3 years</t>
  </si>
  <si>
    <t>1612</t>
  </si>
  <si>
    <t>Software - 5 years</t>
  </si>
  <si>
    <t>Leased equipment</t>
  </si>
  <si>
    <t>Horizon Utilities Corporation</t>
  </si>
  <si>
    <t>December 31, 2016</t>
  </si>
  <si>
    <t>Regulatory Deferral - Total</t>
  </si>
  <si>
    <t xml:space="preserve">Opening Balances </t>
  </si>
  <si>
    <t>ALECTRA UTILITIES ( HOBNI)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</si>
</sst>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"/>
    <numFmt numFmtId="167" formatCode="#,##0.00_ ;\-#,##0.00\ "/>
    <numFmt numFmtId="168" formatCode="_-\ #,##0_-;\ \(#,##0\);_-\ &quot;-&quot;_-;_-@_-"/>
    <numFmt numFmtId="169" formatCode="#,##0_ ;\-#,##0\ "/>
    <numFmt numFmtId="170" formatCode="mmmm\ dd\,\ yyyy"/>
    <numFmt numFmtId="171" formatCode="_(* #,##0_);_(* \(#,##0\);_(* &quot;-&quot;??_);_(@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color indexed="12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3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64" fontId="4" fillId="0" borderId="0" applyFont="0" applyFill="0" applyBorder="0" applyAlignment="0" applyProtection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/>
    <xf numFmtId="43" fontId="2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" fillId="0" borderId="0"/>
  </cellStyleXfs>
  <cellXfs count="42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2" fontId="5" fillId="0" borderId="0" xfId="0" applyNumberFormat="1" applyFont="1"/>
    <xf numFmtId="164" fontId="5" fillId="0" borderId="0" xfId="1" applyFont="1"/>
    <xf numFmtId="0" fontId="6" fillId="0" borderId="0" xfId="0" applyFont="1" applyAlignment="1">
      <alignment horizontal="center"/>
    </xf>
    <xf numFmtId="164" fontId="5" fillId="0" borderId="0" xfId="1" applyFont="1" applyAlignment="1"/>
    <xf numFmtId="164" fontId="5" fillId="0" borderId="1" xfId="1" applyFont="1" applyBorder="1"/>
    <xf numFmtId="164" fontId="6" fillId="3" borderId="5" xfId="1" applyFont="1" applyFill="1" applyBorder="1" applyAlignment="1">
      <alignment horizontal="center"/>
    </xf>
    <xf numFmtId="0" fontId="6" fillId="0" borderId="0" xfId="0" applyFont="1"/>
    <xf numFmtId="0" fontId="6" fillId="2" borderId="6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2" fontId="6" fillId="3" borderId="0" xfId="0" applyNumberFormat="1" applyFont="1" applyFill="1" applyAlignment="1">
      <alignment horizontal="center"/>
    </xf>
    <xf numFmtId="164" fontId="6" fillId="3" borderId="8" xfId="1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/>
    </xf>
    <xf numFmtId="164" fontId="6" fillId="3" borderId="11" xfId="1" applyFont="1" applyFill="1" applyBorder="1" applyAlignment="1">
      <alignment horizontal="center"/>
    </xf>
    <xf numFmtId="0" fontId="7" fillId="0" borderId="6" xfId="0" applyFont="1" applyBorder="1"/>
    <xf numFmtId="168" fontId="8" fillId="6" borderId="12" xfId="1" applyNumberFormat="1" applyFont="1" applyFill="1" applyBorder="1" applyAlignment="1">
      <alignment vertical="top"/>
    </xf>
    <xf numFmtId="0" fontId="6" fillId="0" borderId="7" xfId="0" applyFont="1" applyBorder="1"/>
    <xf numFmtId="168" fontId="8" fillId="6" borderId="0" xfId="1" applyNumberFormat="1" applyFont="1" applyFill="1" applyBorder="1" applyAlignment="1">
      <alignment vertical="top"/>
    </xf>
    <xf numFmtId="2" fontId="6" fillId="0" borderId="0" xfId="0" applyNumberFormat="1" applyFont="1"/>
    <xf numFmtId="164" fontId="6" fillId="0" borderId="7" xfId="1" applyFont="1" applyBorder="1"/>
    <xf numFmtId="168" fontId="8" fillId="0" borderId="0" xfId="1" applyNumberFormat="1" applyFont="1" applyFill="1" applyBorder="1" applyAlignment="1">
      <alignment vertical="top"/>
    </xf>
    <xf numFmtId="39" fontId="5" fillId="0" borderId="6" xfId="3" applyNumberFormat="1" applyFont="1" applyBorder="1" applyAlignment="1">
      <alignment horizontal="left" vertical="center"/>
    </xf>
    <xf numFmtId="39" fontId="5" fillId="0" borderId="0" xfId="3" applyNumberFormat="1" applyFont="1" applyAlignment="1">
      <alignment horizontal="left" vertical="center"/>
    </xf>
    <xf numFmtId="0" fontId="5" fillId="0" borderId="0" xfId="4" applyFont="1" applyAlignment="1">
      <alignment horizontal="center" vertical="center"/>
    </xf>
    <xf numFmtId="39" fontId="5" fillId="0" borderId="0" xfId="0" applyNumberFormat="1" applyFont="1"/>
    <xf numFmtId="168" fontId="8" fillId="6" borderId="6" xfId="1" applyNumberFormat="1" applyFont="1" applyFill="1" applyBorder="1" applyAlignment="1">
      <alignment vertical="top"/>
    </xf>
    <xf numFmtId="168" fontId="8" fillId="0" borderId="7" xfId="1" applyNumberFormat="1" applyFont="1" applyFill="1" applyBorder="1" applyAlignment="1">
      <alignment vertical="top"/>
    </xf>
    <xf numFmtId="39" fontId="5" fillId="0" borderId="0" xfId="5" applyNumberFormat="1" applyFont="1" applyAlignment="1">
      <alignment horizontal="left" vertical="center"/>
    </xf>
    <xf numFmtId="39" fontId="9" fillId="0" borderId="0" xfId="3" applyNumberFormat="1" applyFont="1" applyAlignment="1">
      <alignment horizontal="left" vertical="center"/>
    </xf>
    <xf numFmtId="49" fontId="5" fillId="0" borderId="6" xfId="3" applyNumberFormat="1" applyFont="1" applyBorder="1" applyAlignment="1">
      <alignment horizontal="left" vertical="center"/>
    </xf>
    <xf numFmtId="49" fontId="5" fillId="0" borderId="0" xfId="5" applyNumberFormat="1" applyFont="1" applyAlignment="1">
      <alignment horizontal="left" vertical="center"/>
    </xf>
    <xf numFmtId="39" fontId="9" fillId="0" borderId="0" xfId="5" applyNumberFormat="1" applyFont="1" applyAlignment="1">
      <alignment horizontal="left" vertical="center"/>
    </xf>
    <xf numFmtId="39" fontId="6" fillId="0" borderId="2" xfId="3" applyNumberFormat="1" applyFont="1" applyBorder="1" applyAlignment="1">
      <alignment horizontal="left" vertical="center"/>
    </xf>
    <xf numFmtId="39" fontId="5" fillId="0" borderId="3" xfId="3" applyNumberFormat="1" applyFont="1" applyBorder="1" applyAlignment="1">
      <alignment horizontal="left" vertical="center"/>
    </xf>
    <xf numFmtId="0" fontId="5" fillId="0" borderId="3" xfId="4" applyFont="1" applyBorder="1" applyAlignment="1">
      <alignment horizontal="center" vertical="center"/>
    </xf>
    <xf numFmtId="39" fontId="5" fillId="0" borderId="3" xfId="0" applyNumberFormat="1" applyFont="1" applyBorder="1"/>
    <xf numFmtId="168" fontId="8" fillId="6" borderId="3" xfId="1" applyNumberFormat="1" applyFont="1" applyFill="1" applyBorder="1" applyAlignment="1">
      <alignment vertical="top"/>
    </xf>
    <xf numFmtId="168" fontId="8" fillId="0" borderId="3" xfId="1" applyNumberFormat="1" applyFont="1" applyFill="1" applyBorder="1" applyAlignment="1">
      <alignment vertical="top"/>
    </xf>
    <xf numFmtId="168" fontId="8" fillId="0" borderId="4" xfId="1" applyNumberFormat="1" applyFont="1" applyFill="1" applyBorder="1" applyAlignment="1">
      <alignment vertical="top"/>
    </xf>
    <xf numFmtId="39" fontId="5" fillId="0" borderId="3" xfId="5" applyNumberFormat="1" applyFont="1" applyBorder="1" applyAlignment="1">
      <alignment horizontal="left" vertical="center"/>
    </xf>
    <xf numFmtId="39" fontId="5" fillId="0" borderId="0" xfId="4" applyNumberFormat="1" applyFont="1">
      <alignment vertical="center"/>
    </xf>
    <xf numFmtId="49" fontId="5" fillId="0" borderId="6" xfId="0" applyNumberFormat="1" applyFont="1" applyBorder="1"/>
    <xf numFmtId="39" fontId="5" fillId="0" borderId="0" xfId="6" applyNumberFormat="1" applyFont="1" applyAlignment="1">
      <alignment horizontal="left"/>
    </xf>
    <xf numFmtId="39" fontId="5" fillId="0" borderId="0" xfId="6" applyNumberFormat="1" applyFont="1" applyAlignment="1">
      <alignment horizontal="left" vertical="center"/>
    </xf>
    <xf numFmtId="39" fontId="5" fillId="0" borderId="0" xfId="7" applyNumberFormat="1" applyFont="1" applyAlignment="1">
      <alignment horizontal="left" vertical="center"/>
    </xf>
    <xf numFmtId="49" fontId="6" fillId="0" borderId="2" xfId="0" applyNumberFormat="1" applyFont="1" applyBorder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168" fontId="8" fillId="6" borderId="2" xfId="1" applyNumberFormat="1" applyFont="1" applyFill="1" applyBorder="1" applyAlignment="1">
      <alignment vertical="top"/>
    </xf>
    <xf numFmtId="39" fontId="5" fillId="0" borderId="2" xfId="5" applyNumberFormat="1" applyFont="1" applyBorder="1" applyAlignment="1">
      <alignment horizontal="left" vertical="center"/>
    </xf>
    <xf numFmtId="39" fontId="10" fillId="0" borderId="2" xfId="4" applyNumberFormat="1" applyFont="1" applyBorder="1">
      <alignment vertical="center"/>
    </xf>
    <xf numFmtId="39" fontId="10" fillId="0" borderId="3" xfId="4" applyNumberFormat="1" applyFont="1" applyBorder="1">
      <alignment vertical="center"/>
    </xf>
    <xf numFmtId="0" fontId="10" fillId="0" borderId="3" xfId="4" applyFont="1" applyBorder="1" applyAlignment="1">
      <alignment horizontal="center" vertical="center"/>
    </xf>
    <xf numFmtId="168" fontId="11" fillId="6" borderId="3" xfId="1" applyNumberFormat="1" applyFont="1" applyFill="1" applyBorder="1" applyAlignment="1">
      <alignment vertical="top"/>
    </xf>
    <xf numFmtId="168" fontId="11" fillId="0" borderId="3" xfId="1" applyNumberFormat="1" applyFont="1" applyFill="1" applyBorder="1" applyAlignment="1">
      <alignment vertical="top"/>
    </xf>
    <xf numFmtId="168" fontId="11" fillId="0" borderId="4" xfId="1" applyNumberFormat="1" applyFont="1" applyFill="1" applyBorder="1" applyAlignment="1">
      <alignment vertical="top"/>
    </xf>
    <xf numFmtId="39" fontId="11" fillId="0" borderId="2" xfId="5" applyNumberFormat="1" applyFont="1" applyBorder="1" applyAlignment="1">
      <alignment horizontal="left" vertical="center"/>
    </xf>
    <xf numFmtId="39" fontId="11" fillId="0" borderId="3" xfId="5" applyNumberFormat="1" applyFont="1" applyBorder="1" applyAlignment="1">
      <alignment horizontal="left" vertical="center"/>
    </xf>
    <xf numFmtId="39" fontId="11" fillId="0" borderId="3" xfId="0" applyNumberFormat="1" applyFont="1" applyBorder="1"/>
    <xf numFmtId="0" fontId="10" fillId="0" borderId="0" xfId="0" applyFont="1"/>
    <xf numFmtId="39" fontId="10" fillId="0" borderId="12" xfId="4" applyNumberFormat="1" applyFont="1" applyBorder="1">
      <alignment vertical="center"/>
    </xf>
    <xf numFmtId="39" fontId="10" fillId="0" borderId="0" xfId="4" applyNumberFormat="1" applyFont="1">
      <alignment vertical="center"/>
    </xf>
    <xf numFmtId="0" fontId="10" fillId="0" borderId="0" xfId="4" applyFont="1" applyAlignment="1">
      <alignment horizontal="center" vertical="center"/>
    </xf>
    <xf numFmtId="39" fontId="10" fillId="6" borderId="6" xfId="4" applyNumberFormat="1" applyFont="1" applyFill="1" applyBorder="1">
      <alignment vertical="center"/>
    </xf>
    <xf numFmtId="39" fontId="10" fillId="0" borderId="7" xfId="4" applyNumberFormat="1" applyFont="1" applyBorder="1">
      <alignment vertical="center"/>
    </xf>
    <xf numFmtId="39" fontId="5" fillId="6" borderId="6" xfId="0" quotePrefix="1" applyNumberFormat="1" applyFont="1" applyFill="1" applyBorder="1"/>
    <xf numFmtId="39" fontId="5" fillId="0" borderId="7" xfId="1" applyNumberFormat="1" applyFont="1" applyBorder="1" applyAlignment="1"/>
    <xf numFmtId="39" fontId="5" fillId="0" borderId="3" xfId="6" applyNumberFormat="1" applyFont="1" applyBorder="1" applyAlignment="1">
      <alignment horizontal="left" vertical="center"/>
    </xf>
    <xf numFmtId="0" fontId="12" fillId="5" borderId="21" xfId="0" applyFont="1" applyFill="1" applyBorder="1"/>
    <xf numFmtId="0" fontId="12" fillId="5" borderId="13" xfId="0" applyFont="1" applyFill="1" applyBorder="1"/>
    <xf numFmtId="0" fontId="12" fillId="5" borderId="13" xfId="0" applyFont="1" applyFill="1" applyBorder="1" applyAlignment="1">
      <alignment horizontal="center"/>
    </xf>
    <xf numFmtId="168" fontId="13" fillId="6" borderId="13" xfId="1" applyNumberFormat="1" applyFont="1" applyFill="1" applyBorder="1" applyAlignment="1">
      <alignment vertical="top"/>
    </xf>
    <xf numFmtId="168" fontId="13" fillId="5" borderId="13" xfId="1" applyNumberFormat="1" applyFont="1" applyFill="1" applyBorder="1" applyAlignment="1">
      <alignment vertical="top"/>
    </xf>
    <xf numFmtId="168" fontId="13" fillId="5" borderId="14" xfId="1" applyNumberFormat="1" applyFont="1" applyFill="1" applyBorder="1" applyAlignment="1">
      <alignment vertical="top"/>
    </xf>
    <xf numFmtId="39" fontId="13" fillId="5" borderId="21" xfId="5" applyNumberFormat="1" applyFont="1" applyFill="1" applyBorder="1" applyAlignment="1">
      <alignment horizontal="left" vertical="center"/>
    </xf>
    <xf numFmtId="39" fontId="13" fillId="5" borderId="13" xfId="5" applyNumberFormat="1" applyFont="1" applyFill="1" applyBorder="1" applyAlignment="1">
      <alignment horizontal="left" vertical="center"/>
    </xf>
    <xf numFmtId="39" fontId="13" fillId="5" borderId="13" xfId="0" applyNumberFormat="1" applyFont="1" applyFill="1" applyBorder="1"/>
    <xf numFmtId="0" fontId="5" fillId="0" borderId="6" xfId="0" applyFont="1" applyBorder="1"/>
    <xf numFmtId="0" fontId="5" fillId="6" borderId="6" xfId="0" applyFont="1" applyFill="1" applyBorder="1"/>
    <xf numFmtId="0" fontId="5" fillId="0" borderId="7" xfId="0" applyFont="1" applyBorder="1"/>
    <xf numFmtId="49" fontId="5" fillId="0" borderId="0" xfId="0" applyNumberFormat="1" applyFont="1"/>
    <xf numFmtId="49" fontId="5" fillId="0" borderId="9" xfId="0" applyNumberFormat="1" applyFont="1" applyBorder="1"/>
    <xf numFmtId="168" fontId="8" fillId="6" borderId="4" xfId="1" applyNumberFormat="1" applyFont="1" applyFill="1" applyBorder="1" applyAlignment="1">
      <alignment vertical="top"/>
    </xf>
    <xf numFmtId="4" fontId="12" fillId="2" borderId="17" xfId="4" applyNumberFormat="1" applyFont="1" applyFill="1" applyBorder="1">
      <alignment vertical="center"/>
    </xf>
    <xf numFmtId="4" fontId="6" fillId="2" borderId="18" xfId="0" applyNumberFormat="1" applyFont="1" applyFill="1" applyBorder="1"/>
    <xf numFmtId="4" fontId="6" fillId="2" borderId="18" xfId="0" applyNumberFormat="1" applyFont="1" applyFill="1" applyBorder="1" applyAlignment="1">
      <alignment horizontal="center"/>
    </xf>
    <xf numFmtId="168" fontId="13" fillId="7" borderId="18" xfId="1" applyNumberFormat="1" applyFont="1" applyFill="1" applyBorder="1" applyAlignment="1">
      <alignment vertical="top"/>
    </xf>
    <xf numFmtId="168" fontId="13" fillId="7" borderId="19" xfId="1" applyNumberFormat="1" applyFont="1" applyFill="1" applyBorder="1" applyAlignment="1">
      <alignment vertical="top"/>
    </xf>
    <xf numFmtId="39" fontId="13" fillId="8" borderId="17" xfId="5" applyNumberFormat="1" applyFont="1" applyFill="1" applyBorder="1" applyAlignment="1">
      <alignment horizontal="left" vertical="center"/>
    </xf>
    <xf numFmtId="39" fontId="13" fillId="8" borderId="18" xfId="5" applyNumberFormat="1" applyFont="1" applyFill="1" applyBorder="1" applyAlignment="1">
      <alignment horizontal="left" vertical="center"/>
    </xf>
    <xf numFmtId="39" fontId="13" fillId="8" borderId="18" xfId="0" applyNumberFormat="1" applyFont="1" applyFill="1" applyBorder="1"/>
    <xf numFmtId="168" fontId="13" fillId="8" borderId="18" xfId="1" applyNumberFormat="1" applyFont="1" applyFill="1" applyBorder="1" applyAlignment="1">
      <alignment vertical="top"/>
    </xf>
    <xf numFmtId="168" fontId="13" fillId="8" borderId="19" xfId="1" applyNumberFormat="1" applyFont="1" applyFill="1" applyBorder="1" applyAlignment="1">
      <alignment vertical="top"/>
    </xf>
    <xf numFmtId="4" fontId="6" fillId="0" borderId="0" xfId="0" applyNumberFormat="1" applyFont="1"/>
    <xf numFmtId="4" fontId="5" fillId="0" borderId="0" xfId="0" applyNumberFormat="1" applyFont="1"/>
    <xf numFmtId="165" fontId="5" fillId="0" borderId="0" xfId="1" applyNumberFormat="1" applyFont="1"/>
    <xf numFmtId="168" fontId="5" fillId="0" borderId="0" xfId="0" applyNumberFormat="1" applyFont="1"/>
    <xf numFmtId="0" fontId="5" fillId="4" borderId="0" xfId="0" applyFont="1" applyFill="1"/>
    <xf numFmtId="39" fontId="5" fillId="4" borderId="0" xfId="0" applyNumberFormat="1" applyFont="1" applyFill="1"/>
    <xf numFmtId="39" fontId="5" fillId="0" borderId="0" xfId="2" applyNumberFormat="1" applyFont="1" applyAlignment="1">
      <alignment horizontal="right" vertical="center"/>
    </xf>
    <xf numFmtId="39" fontId="5" fillId="0" borderId="7" xfId="2" applyNumberFormat="1" applyFont="1" applyBorder="1" applyAlignment="1">
      <alignment horizontal="right" vertical="center"/>
    </xf>
    <xf numFmtId="39" fontId="6" fillId="0" borderId="6" xfId="3" applyNumberFormat="1" applyFont="1" applyBorder="1" applyAlignment="1">
      <alignment horizontal="left" vertical="center"/>
    </xf>
    <xf numFmtId="39" fontId="5" fillId="4" borderId="3" xfId="0" applyNumberFormat="1" applyFont="1" applyFill="1" applyBorder="1"/>
    <xf numFmtId="39" fontId="5" fillId="0" borderId="4" xfId="0" applyNumberFormat="1" applyFont="1" applyBorder="1"/>
    <xf numFmtId="39" fontId="5" fillId="4" borderId="0" xfId="0" quotePrefix="1" applyNumberFormat="1" applyFont="1" applyFill="1"/>
    <xf numFmtId="39" fontId="5" fillId="0" borderId="0" xfId="2" applyNumberFormat="1" applyFont="1" applyAlignment="1">
      <alignment horizontal="left" vertical="center"/>
    </xf>
    <xf numFmtId="39" fontId="5" fillId="4" borderId="1" xfId="0" quotePrefix="1" applyNumberFormat="1" applyFont="1" applyFill="1" applyBorder="1"/>
    <xf numFmtId="49" fontId="6" fillId="0" borderId="6" xfId="0" applyNumberFormat="1" applyFont="1" applyBorder="1"/>
    <xf numFmtId="39" fontId="5" fillId="4" borderId="3" xfId="0" quotePrefix="1" applyNumberFormat="1" applyFont="1" applyFill="1" applyBorder="1"/>
    <xf numFmtId="2" fontId="5" fillId="0" borderId="3" xfId="0" applyNumberFormat="1" applyFont="1" applyBorder="1"/>
    <xf numFmtId="164" fontId="5" fillId="0" borderId="4" xfId="1" applyFont="1" applyBorder="1" applyAlignment="1"/>
    <xf numFmtId="0" fontId="5" fillId="0" borderId="2" xfId="0" applyFont="1" applyBorder="1"/>
    <xf numFmtId="2" fontId="5" fillId="0" borderId="4" xfId="0" applyNumberFormat="1" applyFont="1" applyBorder="1"/>
    <xf numFmtId="39" fontId="10" fillId="0" borderId="9" xfId="4" applyNumberFormat="1" applyFont="1" applyBorder="1">
      <alignment vertical="center"/>
    </xf>
    <xf numFmtId="39" fontId="10" fillId="0" borderId="1" xfId="4" applyNumberFormat="1" applyFont="1" applyBorder="1">
      <alignment vertical="center"/>
    </xf>
    <xf numFmtId="0" fontId="10" fillId="0" borderId="1" xfId="4" applyFont="1" applyBorder="1" applyAlignment="1">
      <alignment horizontal="center" vertical="center"/>
    </xf>
    <xf numFmtId="39" fontId="10" fillId="4" borderId="1" xfId="4" applyNumberFormat="1" applyFont="1" applyFill="1" applyBorder="1">
      <alignment vertical="center"/>
    </xf>
    <xf numFmtId="39" fontId="10" fillId="0" borderId="10" xfId="4" applyNumberFormat="1" applyFont="1" applyBorder="1">
      <alignment vertical="center"/>
    </xf>
    <xf numFmtId="39" fontId="10" fillId="4" borderId="0" xfId="4" applyNumberFormat="1" applyFont="1" applyFill="1">
      <alignment vertical="center"/>
    </xf>
    <xf numFmtId="39" fontId="5" fillId="0" borderId="7" xfId="0" applyNumberFormat="1" applyFont="1" applyBorder="1"/>
    <xf numFmtId="49" fontId="6" fillId="0" borderId="9" xfId="0" applyNumberFormat="1" applyFont="1" applyBorder="1"/>
    <xf numFmtId="39" fontId="5" fillId="0" borderId="1" xfId="3" applyNumberFormat="1" applyFont="1" applyBorder="1" applyAlignment="1">
      <alignment horizontal="left" vertical="center"/>
    </xf>
    <xf numFmtId="0" fontId="5" fillId="0" borderId="1" xfId="4" applyFont="1" applyBorder="1" applyAlignment="1">
      <alignment horizontal="center" vertical="center"/>
    </xf>
    <xf numFmtId="39" fontId="5" fillId="0" borderId="1" xfId="0" applyNumberFormat="1" applyFont="1" applyBorder="1"/>
    <xf numFmtId="39" fontId="5" fillId="0" borderId="3" xfId="2" applyNumberFormat="1" applyFont="1" applyBorder="1" applyAlignment="1">
      <alignment horizontal="right" vertical="center"/>
    </xf>
    <xf numFmtId="39" fontId="5" fillId="0" borderId="4" xfId="2" applyNumberFormat="1" applyFont="1" applyBorder="1" applyAlignment="1">
      <alignment horizontal="right" vertical="center"/>
    </xf>
    <xf numFmtId="39" fontId="10" fillId="4" borderId="3" xfId="6" applyNumberFormat="1" applyFont="1" applyFill="1" applyBorder="1">
      <alignment vertical="center"/>
    </xf>
    <xf numFmtId="39" fontId="10" fillId="0" borderId="3" xfId="6" applyNumberFormat="1" applyFont="1" applyBorder="1">
      <alignment vertical="center"/>
    </xf>
    <xf numFmtId="39" fontId="10" fillId="0" borderId="4" xfId="6" applyNumberFormat="1" applyFont="1" applyBorder="1">
      <alignment vertical="center"/>
    </xf>
    <xf numFmtId="0" fontId="5" fillId="0" borderId="12" xfId="0" applyFont="1" applyBorder="1"/>
    <xf numFmtId="164" fontId="5" fillId="0" borderId="7" xfId="1" applyFont="1" applyBorder="1" applyAlignment="1"/>
    <xf numFmtId="0" fontId="10" fillId="0" borderId="13" xfId="0" applyFont="1" applyBorder="1"/>
    <xf numFmtId="0" fontId="10" fillId="0" borderId="13" xfId="0" applyFont="1" applyBorder="1" applyAlignment="1">
      <alignment horizontal="center"/>
    </xf>
    <xf numFmtId="39" fontId="10" fillId="4" borderId="13" xfId="0" applyNumberFormat="1" applyFont="1" applyFill="1" applyBorder="1"/>
    <xf numFmtId="39" fontId="10" fillId="0" borderId="13" xfId="0" applyNumberFormat="1" applyFont="1" applyBorder="1"/>
    <xf numFmtId="39" fontId="10" fillId="0" borderId="14" xfId="0" applyNumberFormat="1" applyFont="1" applyBorder="1"/>
    <xf numFmtId="164" fontId="5" fillId="0" borderId="7" xfId="1" applyFont="1" applyBorder="1"/>
    <xf numFmtId="164" fontId="5" fillId="4" borderId="0" xfId="1" applyFont="1" applyFill="1" applyBorder="1"/>
    <xf numFmtId="39" fontId="5" fillId="0" borderId="0" xfId="8" applyNumberFormat="1" applyFont="1" applyAlignment="1">
      <alignment horizontal="right" vertical="center"/>
    </xf>
    <xf numFmtId="39" fontId="5" fillId="0" borderId="15" xfId="3" applyNumberFormat="1" applyFont="1" applyBorder="1" applyAlignment="1">
      <alignment horizontal="left" vertical="center"/>
    </xf>
    <xf numFmtId="39" fontId="5" fillId="0" borderId="16" xfId="3" applyNumberFormat="1" applyFont="1" applyBorder="1" applyAlignment="1">
      <alignment horizontal="left" vertical="center"/>
    </xf>
    <xf numFmtId="164" fontId="5" fillId="4" borderId="0" xfId="1" applyFont="1" applyFill="1"/>
    <xf numFmtId="167" fontId="5" fillId="4" borderId="0" xfId="1" applyNumberFormat="1" applyFont="1" applyFill="1"/>
    <xf numFmtId="39" fontId="10" fillId="4" borderId="4" xfId="6" applyNumberFormat="1" applyFont="1" applyFill="1" applyBorder="1">
      <alignment vertical="center"/>
    </xf>
    <xf numFmtId="39" fontId="5" fillId="4" borderId="3" xfId="6" applyNumberFormat="1" applyFont="1" applyFill="1" applyBorder="1">
      <alignment vertical="center"/>
    </xf>
    <xf numFmtId="39" fontId="5" fillId="4" borderId="4" xfId="6" applyNumberFormat="1" applyFont="1" applyFill="1" applyBorder="1">
      <alignment vertical="center"/>
    </xf>
    <xf numFmtId="4" fontId="12" fillId="2" borderId="18" xfId="6" applyNumberFormat="1" applyFont="1" applyFill="1" applyBorder="1">
      <alignment vertical="center"/>
    </xf>
    <xf numFmtId="4" fontId="12" fillId="2" borderId="19" xfId="6" applyNumberFormat="1" applyFont="1" applyFill="1" applyBorder="1">
      <alignment vertical="center"/>
    </xf>
    <xf numFmtId="4" fontId="12" fillId="3" borderId="18" xfId="6" applyNumberFormat="1" applyFont="1" applyFill="1" applyBorder="1">
      <alignment vertical="center"/>
    </xf>
    <xf numFmtId="4" fontId="12" fillId="3" borderId="19" xfId="6" applyNumberFormat="1" applyFont="1" applyFill="1" applyBorder="1">
      <alignment vertical="center"/>
    </xf>
    <xf numFmtId="164" fontId="5" fillId="0" borderId="0" xfId="9" applyFont="1"/>
    <xf numFmtId="164" fontId="5" fillId="0" borderId="1" xfId="9" applyFont="1" applyBorder="1"/>
    <xf numFmtId="164" fontId="6" fillId="3" borderId="5" xfId="9" applyFont="1" applyFill="1" applyBorder="1" applyAlignment="1">
      <alignment horizontal="center"/>
    </xf>
    <xf numFmtId="164" fontId="6" fillId="3" borderId="8" xfId="9" applyFont="1" applyFill="1" applyBorder="1" applyAlignment="1">
      <alignment horizontal="center"/>
    </xf>
    <xf numFmtId="164" fontId="6" fillId="3" borderId="11" xfId="9" applyFont="1" applyFill="1" applyBorder="1" applyAlignment="1">
      <alignment horizontal="center"/>
    </xf>
    <xf numFmtId="168" fontId="8" fillId="6" borderId="12" xfId="9" applyNumberFormat="1" applyFont="1" applyFill="1" applyBorder="1" applyAlignment="1">
      <alignment vertical="top"/>
    </xf>
    <xf numFmtId="168" fontId="8" fillId="6" borderId="0" xfId="9" applyNumberFormat="1" applyFont="1" applyFill="1" applyBorder="1" applyAlignment="1">
      <alignment vertical="top"/>
    </xf>
    <xf numFmtId="164" fontId="6" fillId="0" borderId="7" xfId="9" applyFont="1" applyBorder="1"/>
    <xf numFmtId="168" fontId="8" fillId="6" borderId="6" xfId="9" applyNumberFormat="1" applyFont="1" applyFill="1" applyBorder="1" applyAlignment="1">
      <alignment vertical="top"/>
    </xf>
    <xf numFmtId="168" fontId="8" fillId="0" borderId="0" xfId="9" applyNumberFormat="1" applyFont="1" applyFill="1" applyBorder="1" applyAlignment="1">
      <alignment vertical="top"/>
    </xf>
    <xf numFmtId="168" fontId="8" fillId="0" borderId="7" xfId="9" applyNumberFormat="1" applyFont="1" applyFill="1" applyBorder="1" applyAlignment="1">
      <alignment vertical="top"/>
    </xf>
    <xf numFmtId="168" fontId="8" fillId="6" borderId="3" xfId="9" applyNumberFormat="1" applyFont="1" applyFill="1" applyBorder="1" applyAlignment="1">
      <alignment vertical="top"/>
    </xf>
    <xf numFmtId="168" fontId="8" fillId="0" borderId="3" xfId="9" applyNumberFormat="1" applyFont="1" applyFill="1" applyBorder="1" applyAlignment="1">
      <alignment vertical="top"/>
    </xf>
    <xf numFmtId="168" fontId="8" fillId="0" borderId="4" xfId="9" applyNumberFormat="1" applyFont="1" applyFill="1" applyBorder="1" applyAlignment="1">
      <alignment vertical="top"/>
    </xf>
    <xf numFmtId="168" fontId="8" fillId="6" borderId="4" xfId="9" applyNumberFormat="1" applyFont="1" applyFill="1" applyBorder="1" applyAlignment="1">
      <alignment vertical="top"/>
    </xf>
    <xf numFmtId="168" fontId="8" fillId="6" borderId="2" xfId="9" applyNumberFormat="1" applyFont="1" applyFill="1" applyBorder="1" applyAlignment="1">
      <alignment vertical="top"/>
    </xf>
    <xf numFmtId="168" fontId="11" fillId="6" borderId="3" xfId="9" applyNumberFormat="1" applyFont="1" applyFill="1" applyBorder="1" applyAlignment="1">
      <alignment vertical="top"/>
    </xf>
    <xf numFmtId="168" fontId="11" fillId="0" borderId="3" xfId="9" applyNumberFormat="1" applyFont="1" applyFill="1" applyBorder="1" applyAlignment="1">
      <alignment vertical="top"/>
    </xf>
    <xf numFmtId="168" fontId="11" fillId="0" borderId="4" xfId="9" applyNumberFormat="1" applyFont="1" applyFill="1" applyBorder="1" applyAlignment="1">
      <alignment vertical="top"/>
    </xf>
    <xf numFmtId="168" fontId="11" fillId="6" borderId="4" xfId="9" applyNumberFormat="1" applyFont="1" applyFill="1" applyBorder="1" applyAlignment="1">
      <alignment vertical="top"/>
    </xf>
    <xf numFmtId="39" fontId="5" fillId="0" borderId="7" xfId="9" applyNumberFormat="1" applyFont="1" applyBorder="1" applyAlignment="1"/>
    <xf numFmtId="43" fontId="5" fillId="0" borderId="0" xfId="0" applyNumberFormat="1" applyFont="1"/>
    <xf numFmtId="0" fontId="5" fillId="0" borderId="6" xfId="3" applyFont="1" applyBorder="1" applyAlignment="1">
      <alignment horizontal="left" vertical="center"/>
    </xf>
    <xf numFmtId="39" fontId="5" fillId="0" borderId="0" xfId="8" applyNumberFormat="1" applyFont="1" applyAlignment="1">
      <alignment horizontal="left" vertical="center"/>
    </xf>
    <xf numFmtId="39" fontId="5" fillId="0" borderId="0" xfId="10" applyNumberFormat="1" applyFont="1" applyAlignment="1">
      <alignment horizontal="left" vertical="center"/>
    </xf>
    <xf numFmtId="168" fontId="13" fillId="6" borderId="13" xfId="9" applyNumberFormat="1" applyFont="1" applyFill="1" applyBorder="1" applyAlignment="1">
      <alignment vertical="top"/>
    </xf>
    <xf numFmtId="168" fontId="13" fillId="5" borderId="13" xfId="9" applyNumberFormat="1" applyFont="1" applyFill="1" applyBorder="1" applyAlignment="1">
      <alignment vertical="top"/>
    </xf>
    <xf numFmtId="168" fontId="13" fillId="5" borderId="14" xfId="9" applyNumberFormat="1" applyFont="1" applyFill="1" applyBorder="1" applyAlignment="1">
      <alignment vertical="top"/>
    </xf>
    <xf numFmtId="168" fontId="13" fillId="7" borderId="18" xfId="9" applyNumberFormat="1" applyFont="1" applyFill="1" applyBorder="1" applyAlignment="1">
      <alignment vertical="top"/>
    </xf>
    <xf numFmtId="168" fontId="13" fillId="7" borderId="19" xfId="9" applyNumberFormat="1" applyFont="1" applyFill="1" applyBorder="1" applyAlignment="1">
      <alignment vertical="top"/>
    </xf>
    <xf numFmtId="168" fontId="13" fillId="8" borderId="18" xfId="9" applyNumberFormat="1" applyFont="1" applyFill="1" applyBorder="1" applyAlignment="1">
      <alignment vertical="top"/>
    </xf>
    <xf numFmtId="168" fontId="13" fillId="8" borderId="19" xfId="9" applyNumberFormat="1" applyFont="1" applyFill="1" applyBorder="1" applyAlignment="1">
      <alignment vertical="top"/>
    </xf>
    <xf numFmtId="164" fontId="5" fillId="0" borderId="0" xfId="9" applyFont="1" applyAlignment="1"/>
    <xf numFmtId="0" fontId="6" fillId="0" borderId="0" xfId="0" applyFont="1" applyAlignment="1">
      <alignment horizontal="left"/>
    </xf>
    <xf numFmtId="166" fontId="10" fillId="0" borderId="0" xfId="0" applyNumberFormat="1" applyFont="1"/>
    <xf numFmtId="166" fontId="10" fillId="0" borderId="3" xfId="0" applyNumberFormat="1" applyFont="1" applyBorder="1"/>
    <xf numFmtId="0" fontId="5" fillId="0" borderId="0" xfId="11" applyFont="1"/>
    <xf numFmtId="0" fontId="5" fillId="0" borderId="0" xfId="11" applyFont="1" applyAlignment="1">
      <alignment horizontal="center"/>
    </xf>
    <xf numFmtId="2" fontId="5" fillId="0" borderId="0" xfId="11" applyNumberFormat="1" applyFont="1"/>
    <xf numFmtId="4" fontId="5" fillId="0" borderId="0" xfId="11" applyNumberFormat="1" applyFont="1"/>
    <xf numFmtId="2" fontId="5" fillId="0" borderId="0" xfId="9" applyNumberFormat="1" applyFont="1"/>
    <xf numFmtId="0" fontId="6" fillId="0" borderId="0" xfId="11" applyFont="1" applyAlignment="1">
      <alignment horizontal="center"/>
    </xf>
    <xf numFmtId="2" fontId="5" fillId="0" borderId="1" xfId="9" applyNumberFormat="1" applyFont="1" applyBorder="1"/>
    <xf numFmtId="2" fontId="6" fillId="3" borderId="5" xfId="9" applyNumberFormat="1" applyFont="1" applyFill="1" applyBorder="1" applyAlignment="1">
      <alignment horizontal="center"/>
    </xf>
    <xf numFmtId="0" fontId="6" fillId="0" borderId="0" xfId="11" applyFont="1"/>
    <xf numFmtId="0" fontId="6" fillId="2" borderId="6" xfId="11" applyFont="1" applyFill="1" applyBorder="1" applyAlignment="1">
      <alignment horizontal="center"/>
    </xf>
    <xf numFmtId="0" fontId="6" fillId="2" borderId="0" xfId="11" applyFont="1" applyFill="1" applyAlignment="1">
      <alignment horizontal="center"/>
    </xf>
    <xf numFmtId="2" fontId="6" fillId="2" borderId="7" xfId="11" applyNumberFormat="1" applyFont="1" applyFill="1" applyBorder="1" applyAlignment="1">
      <alignment horizontal="center"/>
    </xf>
    <xf numFmtId="0" fontId="6" fillId="3" borderId="0" xfId="11" applyFont="1" applyFill="1" applyAlignment="1">
      <alignment horizontal="center"/>
    </xf>
    <xf numFmtId="2" fontId="6" fillId="3" borderId="0" xfId="11" applyNumberFormat="1" applyFont="1" applyFill="1" applyAlignment="1">
      <alignment horizontal="center"/>
    </xf>
    <xf numFmtId="4" fontId="6" fillId="3" borderId="0" xfId="11" applyNumberFormat="1" applyFont="1" applyFill="1" applyAlignment="1">
      <alignment horizontal="center"/>
    </xf>
    <xf numFmtId="2" fontId="6" fillId="3" borderId="8" xfId="9" applyNumberFormat="1" applyFont="1" applyFill="1" applyBorder="1" applyAlignment="1">
      <alignment horizontal="center"/>
    </xf>
    <xf numFmtId="0" fontId="6" fillId="2" borderId="9" xfId="11" applyFont="1" applyFill="1" applyBorder="1" applyAlignment="1">
      <alignment horizontal="center"/>
    </xf>
    <xf numFmtId="0" fontId="6" fillId="2" borderId="1" xfId="11" applyFont="1" applyFill="1" applyBorder="1" applyAlignment="1">
      <alignment horizontal="center"/>
    </xf>
    <xf numFmtId="0" fontId="6" fillId="2" borderId="10" xfId="11" applyFont="1" applyFill="1" applyBorder="1" applyAlignment="1">
      <alignment horizontal="center"/>
    </xf>
    <xf numFmtId="0" fontId="6" fillId="2" borderId="1" xfId="11" applyFont="1" applyFill="1" applyBorder="1" applyAlignment="1">
      <alignment horizontal="center" wrapText="1"/>
    </xf>
    <xf numFmtId="2" fontId="6" fillId="2" borderId="10" xfId="11" applyNumberFormat="1" applyFont="1" applyFill="1" applyBorder="1" applyAlignment="1">
      <alignment horizontal="center"/>
    </xf>
    <xf numFmtId="0" fontId="6" fillId="3" borderId="1" xfId="11" applyFont="1" applyFill="1" applyBorder="1" applyAlignment="1">
      <alignment horizontal="center"/>
    </xf>
    <xf numFmtId="2" fontId="6" fillId="3" borderId="1" xfId="11" applyNumberFormat="1" applyFont="1" applyFill="1" applyBorder="1" applyAlignment="1">
      <alignment horizontal="center"/>
    </xf>
    <xf numFmtId="4" fontId="6" fillId="3" borderId="1" xfId="11" applyNumberFormat="1" applyFont="1" applyFill="1" applyBorder="1" applyAlignment="1">
      <alignment horizontal="center"/>
    </xf>
    <xf numFmtId="2" fontId="6" fillId="3" borderId="11" xfId="9" applyNumberFormat="1" applyFont="1" applyFill="1" applyBorder="1" applyAlignment="1">
      <alignment horizontal="center"/>
    </xf>
    <xf numFmtId="0" fontId="7" fillId="0" borderId="6" xfId="11" applyFont="1" applyBorder="1"/>
    <xf numFmtId="168" fontId="6" fillId="0" borderId="0" xfId="11" applyNumberFormat="1" applyFont="1"/>
    <xf numFmtId="168" fontId="6" fillId="0" borderId="7" xfId="11" applyNumberFormat="1" applyFont="1" applyBorder="1"/>
    <xf numFmtId="168" fontId="6" fillId="0" borderId="7" xfId="9" applyNumberFormat="1" applyFont="1" applyBorder="1"/>
    <xf numFmtId="39" fontId="5" fillId="0" borderId="0" xfId="3" applyNumberFormat="1" applyFont="1" applyAlignment="1">
      <alignment horizontal="center" vertical="center"/>
    </xf>
    <xf numFmtId="39" fontId="5" fillId="0" borderId="0" xfId="11" applyNumberFormat="1" applyFont="1"/>
    <xf numFmtId="168" fontId="5" fillId="0" borderId="0" xfId="11" applyNumberFormat="1" applyFont="1"/>
    <xf numFmtId="169" fontId="5" fillId="0" borderId="0" xfId="3" applyNumberFormat="1" applyFont="1" applyAlignment="1">
      <alignment horizontal="center" vertical="center"/>
    </xf>
    <xf numFmtId="39" fontId="9" fillId="0" borderId="0" xfId="12" applyNumberFormat="1" applyFont="1" applyAlignment="1">
      <alignment horizontal="left" vertical="center"/>
    </xf>
    <xf numFmtId="39" fontId="5" fillId="0" borderId="0" xfId="13" applyNumberFormat="1" applyFont="1" applyAlignment="1">
      <alignment horizontal="left" vertical="center"/>
    </xf>
    <xf numFmtId="39" fontId="5" fillId="0" borderId="3" xfId="3" applyNumberFormat="1" applyFont="1" applyBorder="1" applyAlignment="1">
      <alignment horizontal="center" vertical="center"/>
    </xf>
    <xf numFmtId="39" fontId="5" fillId="0" borderId="3" xfId="11" applyNumberFormat="1" applyFont="1" applyBorder="1"/>
    <xf numFmtId="39" fontId="5" fillId="0" borderId="0" xfId="4" applyNumberFormat="1" applyFont="1" applyAlignment="1">
      <alignment horizontal="center" vertical="center"/>
    </xf>
    <xf numFmtId="49" fontId="5" fillId="0" borderId="6" xfId="11" applyNumberFormat="1" applyFont="1" applyBorder="1"/>
    <xf numFmtId="39" fontId="9" fillId="0" borderId="0" xfId="6" applyNumberFormat="1" applyFont="1" applyAlignment="1">
      <alignment horizontal="left" vertical="center"/>
    </xf>
    <xf numFmtId="49" fontId="6" fillId="0" borderId="2" xfId="11" applyNumberFormat="1" applyFont="1" applyBorder="1"/>
    <xf numFmtId="0" fontId="5" fillId="0" borderId="3" xfId="11" applyFont="1" applyBorder="1"/>
    <xf numFmtId="0" fontId="5" fillId="0" borderId="3" xfId="11" applyFont="1" applyBorder="1" applyAlignment="1">
      <alignment horizontal="center"/>
    </xf>
    <xf numFmtId="39" fontId="10" fillId="0" borderId="3" xfId="4" applyNumberFormat="1" applyFont="1" applyBorder="1" applyAlignment="1">
      <alignment horizontal="center" vertical="center"/>
    </xf>
    <xf numFmtId="39" fontId="11" fillId="0" borderId="3" xfId="11" applyNumberFormat="1" applyFont="1" applyBorder="1"/>
    <xf numFmtId="0" fontId="10" fillId="0" borderId="0" xfId="11" applyFont="1"/>
    <xf numFmtId="39" fontId="10" fillId="0" borderId="0" xfId="4" applyNumberFormat="1" applyFont="1" applyAlignment="1">
      <alignment horizontal="center" vertical="center"/>
    </xf>
    <xf numFmtId="168" fontId="10" fillId="6" borderId="6" xfId="4" applyNumberFormat="1" applyFont="1" applyFill="1" applyBorder="1">
      <alignment vertical="center"/>
    </xf>
    <xf numFmtId="168" fontId="10" fillId="0" borderId="0" xfId="4" applyNumberFormat="1" applyFont="1">
      <alignment vertical="center"/>
    </xf>
    <xf numFmtId="168" fontId="10" fillId="0" borderId="7" xfId="4" applyNumberFormat="1" applyFont="1" applyBorder="1">
      <alignment vertical="center"/>
    </xf>
    <xf numFmtId="168" fontId="5" fillId="6" borderId="6" xfId="11" quotePrefix="1" applyNumberFormat="1" applyFont="1" applyFill="1" applyBorder="1"/>
    <xf numFmtId="168" fontId="5" fillId="0" borderId="7" xfId="9" applyNumberFormat="1" applyFont="1" applyBorder="1" applyAlignment="1"/>
    <xf numFmtId="39" fontId="5" fillId="0" borderId="23" xfId="12" applyNumberFormat="1" applyFont="1" applyBorder="1" applyAlignment="1">
      <alignment horizontal="left" vertical="center"/>
    </xf>
    <xf numFmtId="39" fontId="5" fillId="0" borderId="1" xfId="14" applyNumberFormat="1" applyFont="1" applyBorder="1" applyAlignment="1">
      <alignment horizontal="left" vertical="center"/>
    </xf>
    <xf numFmtId="39" fontId="5" fillId="0" borderId="1" xfId="11" applyNumberFormat="1" applyFont="1" applyBorder="1"/>
    <xf numFmtId="39" fontId="9" fillId="0" borderId="0" xfId="15" applyNumberFormat="1" applyFont="1" applyAlignment="1">
      <alignment horizontal="left" vertical="center"/>
    </xf>
    <xf numFmtId="0" fontId="12" fillId="5" borderId="21" xfId="11" applyFont="1" applyFill="1" applyBorder="1"/>
    <xf numFmtId="0" fontId="12" fillId="5" borderId="13" xfId="11" applyFont="1" applyFill="1" applyBorder="1"/>
    <xf numFmtId="0" fontId="12" fillId="5" borderId="13" xfId="11" applyFont="1" applyFill="1" applyBorder="1" applyAlignment="1">
      <alignment horizontal="center"/>
    </xf>
    <xf numFmtId="39" fontId="13" fillId="5" borderId="13" xfId="11" applyNumberFormat="1" applyFont="1" applyFill="1" applyBorder="1"/>
    <xf numFmtId="0" fontId="5" fillId="0" borderId="6" xfId="11" applyFont="1" applyBorder="1"/>
    <xf numFmtId="168" fontId="5" fillId="6" borderId="6" xfId="11" applyNumberFormat="1" applyFont="1" applyFill="1" applyBorder="1"/>
    <xf numFmtId="168" fontId="5" fillId="0" borderId="7" xfId="11" applyNumberFormat="1" applyFont="1" applyBorder="1"/>
    <xf numFmtId="39" fontId="5" fillId="0" borderId="0" xfId="12" applyNumberFormat="1" applyFont="1" applyAlignment="1">
      <alignment horizontal="left" vertical="center"/>
    </xf>
    <xf numFmtId="1" fontId="5" fillId="0" borderId="0" xfId="11" applyNumberFormat="1" applyFont="1" applyAlignment="1">
      <alignment horizontal="center"/>
    </xf>
    <xf numFmtId="1" fontId="5" fillId="0" borderId="0" xfId="3" applyNumberFormat="1" applyFont="1" applyAlignment="1">
      <alignment horizontal="center" vertical="center"/>
    </xf>
    <xf numFmtId="49" fontId="5" fillId="0" borderId="0" xfId="11" applyNumberFormat="1" applyFont="1"/>
    <xf numFmtId="49" fontId="5" fillId="0" borderId="9" xfId="11" applyNumberFormat="1" applyFont="1" applyBorder="1"/>
    <xf numFmtId="4" fontId="6" fillId="2" borderId="18" xfId="11" applyNumberFormat="1" applyFont="1" applyFill="1" applyBorder="1"/>
    <xf numFmtId="4" fontId="6" fillId="2" borderId="18" xfId="11" applyNumberFormat="1" applyFont="1" applyFill="1" applyBorder="1" applyAlignment="1">
      <alignment horizontal="center"/>
    </xf>
    <xf numFmtId="39" fontId="13" fillId="8" borderId="18" xfId="11" applyNumberFormat="1" applyFont="1" applyFill="1" applyBorder="1"/>
    <xf numFmtId="4" fontId="6" fillId="0" borderId="0" xfId="11" applyNumberFormat="1" applyFont="1"/>
    <xf numFmtId="2" fontId="8" fillId="0" borderId="0" xfId="9" applyNumberFormat="1" applyFont="1" applyFill="1" applyBorder="1" applyAlignment="1">
      <alignment vertical="top"/>
    </xf>
    <xf numFmtId="3" fontId="5" fillId="0" borderId="0" xfId="11" applyNumberFormat="1" applyFont="1"/>
    <xf numFmtId="2" fontId="5" fillId="0" borderId="0" xfId="9" applyNumberFormat="1" applyFont="1" applyAlignment="1"/>
    <xf numFmtId="0" fontId="6" fillId="0" borderId="0" xfId="11" applyFont="1" applyAlignment="1">
      <alignment horizontal="left"/>
    </xf>
    <xf numFmtId="166" fontId="10" fillId="0" borderId="0" xfId="11" applyNumberFormat="1" applyFont="1"/>
    <xf numFmtId="166" fontId="10" fillId="0" borderId="3" xfId="11" applyNumberFormat="1" applyFont="1" applyBorder="1"/>
    <xf numFmtId="37" fontId="5" fillId="0" borderId="0" xfId="1" applyNumberFormat="1" applyFont="1"/>
    <xf numFmtId="165" fontId="8" fillId="0" borderId="0" xfId="1" applyNumberFormat="1" applyFont="1" applyFill="1" applyBorder="1" applyAlignment="1">
      <alignment vertical="top"/>
    </xf>
    <xf numFmtId="37" fontId="8" fillId="0" borderId="24" xfId="1" applyNumberFormat="1" applyFont="1" applyFill="1" applyBorder="1" applyAlignment="1">
      <alignment vertical="top"/>
    </xf>
    <xf numFmtId="165" fontId="8" fillId="0" borderId="24" xfId="1" applyNumberFormat="1" applyFont="1" applyFill="1" applyBorder="1" applyAlignment="1">
      <alignment vertical="top"/>
    </xf>
    <xf numFmtId="165" fontId="5" fillId="0" borderId="22" xfId="1" applyNumberFormat="1" applyFont="1" applyBorder="1"/>
    <xf numFmtId="37" fontId="5" fillId="0" borderId="1" xfId="1" applyNumberFormat="1" applyFont="1" applyBorder="1"/>
    <xf numFmtId="37" fontId="5" fillId="0" borderId="0" xfId="11" applyNumberFormat="1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14" fillId="0" borderId="0" xfId="16" quotePrefix="1" applyFont="1" applyAlignment="1" applyProtection="1">
      <alignment horizontal="left"/>
      <protection locked="0"/>
    </xf>
    <xf numFmtId="0" fontId="14" fillId="0" borderId="0" xfId="16" applyFont="1" applyProtection="1">
      <protection locked="0"/>
    </xf>
    <xf numFmtId="43" fontId="15" fillId="0" borderId="0" xfId="17" applyFont="1" applyFill="1" applyBorder="1" applyProtection="1">
      <protection locked="0"/>
    </xf>
    <xf numFmtId="43" fontId="5" fillId="0" borderId="0" xfId="16" applyNumberFormat="1" applyFont="1" applyProtection="1">
      <protection locked="0"/>
    </xf>
    <xf numFmtId="0" fontId="5" fillId="0" borderId="0" xfId="16" applyFont="1" applyProtection="1">
      <protection locked="0"/>
    </xf>
    <xf numFmtId="0" fontId="16" fillId="0" borderId="0" xfId="16" applyFont="1" applyAlignment="1" applyProtection="1">
      <alignment horizontal="right"/>
      <protection locked="0"/>
    </xf>
    <xf numFmtId="15" fontId="17" fillId="0" borderId="0" xfId="17" applyNumberFormat="1" applyFont="1" applyFill="1" applyBorder="1" applyAlignment="1" applyProtection="1">
      <alignment horizontal="center"/>
      <protection locked="0"/>
    </xf>
    <xf numFmtId="43" fontId="17" fillId="0" borderId="0" xfId="17" applyFont="1" applyFill="1" applyBorder="1" applyAlignment="1" applyProtection="1">
      <alignment horizontal="center"/>
      <protection locked="0"/>
    </xf>
    <xf numFmtId="170" fontId="14" fillId="0" borderId="0" xfId="16" applyNumberFormat="1" applyFont="1" applyAlignment="1" applyProtection="1">
      <alignment horizontal="left"/>
      <protection locked="0"/>
    </xf>
    <xf numFmtId="170" fontId="14" fillId="0" borderId="0" xfId="16" quotePrefix="1" applyNumberFormat="1" applyFont="1" applyAlignment="1" applyProtection="1">
      <alignment horizontal="left"/>
      <protection locked="0"/>
    </xf>
    <xf numFmtId="43" fontId="5" fillId="0" borderId="0" xfId="17" applyFont="1" applyFill="1" applyBorder="1" applyProtection="1">
      <protection locked="0"/>
    </xf>
    <xf numFmtId="43" fontId="6" fillId="0" borderId="0" xfId="17" applyFont="1" applyFill="1" applyBorder="1" applyAlignment="1" applyProtection="1">
      <protection locked="0"/>
    </xf>
    <xf numFmtId="0" fontId="6" fillId="0" borderId="0" xfId="16" applyFont="1" applyProtection="1">
      <protection locked="0"/>
    </xf>
    <xf numFmtId="43" fontId="8" fillId="0" borderId="0" xfId="17" applyFont="1" applyFill="1" applyBorder="1" applyAlignment="1" applyProtection="1">
      <alignment horizontal="center"/>
      <protection locked="0"/>
    </xf>
    <xf numFmtId="0" fontId="6" fillId="9" borderId="0" xfId="16" applyFont="1" applyFill="1" applyProtection="1">
      <protection locked="0"/>
    </xf>
    <xf numFmtId="43" fontId="18" fillId="0" borderId="0" xfId="17" applyFont="1" applyFill="1" applyBorder="1" applyAlignment="1" applyProtection="1">
      <alignment horizontal="center"/>
      <protection locked="0"/>
    </xf>
    <xf numFmtId="0" fontId="6" fillId="0" borderId="0" xfId="16" applyFont="1" applyAlignment="1" applyProtection="1">
      <alignment horizontal="center"/>
      <protection locked="0"/>
    </xf>
    <xf numFmtId="0" fontId="12" fillId="9" borderId="0" xfId="16" applyFont="1" applyFill="1" applyAlignment="1" applyProtection="1">
      <alignment horizontal="center"/>
      <protection locked="0"/>
    </xf>
    <xf numFmtId="15" fontId="18" fillId="0" borderId="0" xfId="16" quotePrefix="1" applyNumberFormat="1" applyFont="1" applyAlignment="1" applyProtection="1">
      <alignment horizontal="center"/>
      <protection locked="0"/>
    </xf>
    <xf numFmtId="17" fontId="18" fillId="0" borderId="0" xfId="17" quotePrefix="1" applyNumberFormat="1" applyFont="1" applyFill="1" applyBorder="1" applyAlignment="1" applyProtection="1">
      <alignment horizontal="center"/>
      <protection locked="0"/>
    </xf>
    <xf numFmtId="15" fontId="6" fillId="0" borderId="0" xfId="16" applyNumberFormat="1" applyFont="1" applyAlignment="1" applyProtection="1">
      <alignment horizontal="center"/>
      <protection locked="0"/>
    </xf>
    <xf numFmtId="49" fontId="19" fillId="0" borderId="0" xfId="18" applyNumberFormat="1" applyFont="1" applyAlignment="1">
      <alignment horizontal="center"/>
    </xf>
    <xf numFmtId="0" fontId="19" fillId="0" borderId="0" xfId="18" applyFont="1"/>
    <xf numFmtId="43" fontId="8" fillId="0" borderId="0" xfId="17" applyFont="1" applyFill="1" applyBorder="1" applyProtection="1">
      <protection locked="0"/>
    </xf>
    <xf numFmtId="43" fontId="8" fillId="6" borderId="0" xfId="17" applyFont="1" applyFill="1" applyBorder="1" applyProtection="1">
      <protection locked="0"/>
    </xf>
    <xf numFmtId="40" fontId="8" fillId="0" borderId="0" xfId="17" applyNumberFormat="1" applyFont="1" applyFill="1" applyBorder="1" applyProtection="1">
      <protection locked="0"/>
    </xf>
    <xf numFmtId="43" fontId="8" fillId="0" borderId="0" xfId="16" quotePrefix="1" applyNumberFormat="1" applyFont="1" applyAlignment="1" applyProtection="1">
      <alignment horizontal="center"/>
      <protection locked="0"/>
    </xf>
    <xf numFmtId="0" fontId="6" fillId="0" borderId="18" xfId="16" applyFont="1" applyBorder="1" applyProtection="1">
      <protection locked="0"/>
    </xf>
    <xf numFmtId="43" fontId="8" fillId="10" borderId="18" xfId="17" applyFont="1" applyFill="1" applyBorder="1" applyProtection="1">
      <protection locked="0"/>
    </xf>
    <xf numFmtId="43" fontId="8" fillId="6" borderId="18" xfId="17" applyFont="1" applyFill="1" applyBorder="1" applyProtection="1">
      <protection locked="0"/>
    </xf>
    <xf numFmtId="0" fontId="19" fillId="0" borderId="0" xfId="18" applyFont="1" applyAlignment="1">
      <alignment vertical="top" wrapText="1"/>
    </xf>
    <xf numFmtId="49" fontId="19" fillId="0" borderId="1" xfId="18" applyNumberFormat="1" applyFont="1" applyBorder="1" applyAlignment="1">
      <alignment horizontal="center" vertical="top" wrapText="1"/>
    </xf>
    <xf numFmtId="49" fontId="19" fillId="0" borderId="1" xfId="1" applyNumberFormat="1" applyFont="1" applyFill="1" applyBorder="1" applyAlignment="1">
      <alignment vertical="top" wrapText="1"/>
    </xf>
    <xf numFmtId="40" fontId="20" fillId="0" borderId="1" xfId="1" applyNumberFormat="1" applyFont="1" applyFill="1" applyBorder="1" applyAlignment="1">
      <alignment horizontal="left" vertical="top" wrapText="1"/>
    </xf>
    <xf numFmtId="0" fontId="20" fillId="11" borderId="0" xfId="18" applyFont="1" applyFill="1"/>
    <xf numFmtId="49" fontId="19" fillId="11" borderId="0" xfId="18" applyNumberFormat="1" applyFont="1" applyFill="1" applyAlignment="1">
      <alignment horizontal="center"/>
    </xf>
    <xf numFmtId="49" fontId="19" fillId="11" borderId="0" xfId="1" applyNumberFormat="1" applyFont="1" applyFill="1" applyAlignment="1"/>
    <xf numFmtId="0" fontId="19" fillId="11" borderId="0" xfId="18" applyFont="1" applyFill="1"/>
    <xf numFmtId="49" fontId="19" fillId="0" borderId="0" xfId="1" applyNumberFormat="1" applyFont="1" applyFill="1" applyAlignment="1"/>
    <xf numFmtId="40" fontId="19" fillId="0" borderId="0" xfId="1" applyNumberFormat="1" applyFont="1" applyFill="1" applyAlignment="1"/>
    <xf numFmtId="164" fontId="19" fillId="0" borderId="0" xfId="1" applyFont="1" applyFill="1" applyAlignment="1"/>
    <xf numFmtId="40" fontId="19" fillId="0" borderId="0" xfId="19" applyNumberFormat="1" applyFont="1" applyFill="1" applyAlignment="1">
      <alignment wrapText="1"/>
    </xf>
    <xf numFmtId="0" fontId="20" fillId="11" borderId="0" xfId="18" applyFont="1" applyFill="1" applyAlignment="1">
      <alignment horizontal="right"/>
    </xf>
    <xf numFmtId="0" fontId="19" fillId="0" borderId="0" xfId="18" applyFont="1" applyAlignment="1">
      <alignment horizontal="center" wrapText="1"/>
    </xf>
    <xf numFmtId="40" fontId="19" fillId="0" borderId="0" xfId="1" applyNumberFormat="1" applyFont="1" applyFill="1" applyAlignment="1">
      <alignment wrapText="1"/>
    </xf>
    <xf numFmtId="0" fontId="20" fillId="11" borderId="0" xfId="18" applyFont="1" applyFill="1" applyAlignment="1">
      <alignment horizontal="left"/>
    </xf>
    <xf numFmtId="0" fontId="19" fillId="0" borderId="0" xfId="18" applyFont="1" applyAlignment="1">
      <alignment horizontal="right"/>
    </xf>
    <xf numFmtId="0" fontId="19" fillId="11" borderId="0" xfId="18" applyFont="1" applyFill="1" applyAlignment="1">
      <alignment horizontal="center" wrapText="1"/>
    </xf>
    <xf numFmtId="164" fontId="19" fillId="11" borderId="0" xfId="1" applyFont="1" applyFill="1" applyAlignment="1"/>
    <xf numFmtId="40" fontId="20" fillId="11" borderId="0" xfId="19" applyNumberFormat="1" applyFont="1" applyFill="1" applyAlignment="1">
      <alignment wrapText="1"/>
    </xf>
    <xf numFmtId="0" fontId="20" fillId="12" borderId="0" xfId="18" applyFont="1" applyFill="1"/>
    <xf numFmtId="0" fontId="19" fillId="12" borderId="0" xfId="18" applyFont="1" applyFill="1" applyAlignment="1">
      <alignment horizontal="center" wrapText="1"/>
    </xf>
    <xf numFmtId="164" fontId="19" fillId="12" borderId="0" xfId="1" applyFont="1" applyFill="1" applyAlignment="1"/>
    <xf numFmtId="40" fontId="19" fillId="12" borderId="0" xfId="1" applyNumberFormat="1" applyFont="1" applyFill="1" applyAlignment="1">
      <alignment wrapText="1"/>
    </xf>
    <xf numFmtId="40" fontId="21" fillId="0" borderId="0" xfId="1" applyNumberFormat="1" applyFont="1" applyFill="1" applyBorder="1" applyAlignment="1">
      <alignment wrapText="1"/>
    </xf>
    <xf numFmtId="164" fontId="9" fillId="0" borderId="0" xfId="1" applyFont="1"/>
    <xf numFmtId="0" fontId="3" fillId="0" borderId="0" xfId="20"/>
    <xf numFmtId="0" fontId="1" fillId="0" borderId="0" xfId="21"/>
    <xf numFmtId="0" fontId="20" fillId="13" borderId="0" xfId="20" applyFont="1" applyFill="1"/>
    <xf numFmtId="43" fontId="20" fillId="13" borderId="0" xfId="20" applyNumberFormat="1" applyFont="1" applyFill="1"/>
    <xf numFmtId="43" fontId="20" fillId="14" borderId="26" xfId="20" applyNumberFormat="1" applyFont="1" applyFill="1" applyBorder="1" applyAlignment="1">
      <alignment horizontal="center" wrapText="1"/>
    </xf>
    <xf numFmtId="43" fontId="20" fillId="13" borderId="0" xfId="20" applyNumberFormat="1" applyFont="1" applyFill="1" applyAlignment="1">
      <alignment horizontal="center" wrapText="1"/>
    </xf>
    <xf numFmtId="0" fontId="20" fillId="13" borderId="26" xfId="20" applyFont="1" applyFill="1" applyBorder="1"/>
    <xf numFmtId="39" fontId="20" fillId="13" borderId="26" xfId="20" applyNumberFormat="1" applyFont="1" applyFill="1" applyBorder="1"/>
    <xf numFmtId="43" fontId="20" fillId="13" borderId="26" xfId="20" applyNumberFormat="1" applyFont="1" applyFill="1" applyBorder="1"/>
    <xf numFmtId="0" fontId="20" fillId="6" borderId="26" xfId="20" applyFont="1" applyFill="1" applyBorder="1"/>
    <xf numFmtId="0" fontId="3" fillId="6" borderId="26" xfId="20" applyFill="1" applyBorder="1"/>
    <xf numFmtId="39" fontId="20" fillId="6" borderId="26" xfId="20" applyNumberFormat="1" applyFont="1" applyFill="1" applyBorder="1"/>
    <xf numFmtId="43" fontId="20" fillId="6" borderId="26" xfId="20" applyNumberFormat="1" applyFont="1" applyFill="1" applyBorder="1"/>
    <xf numFmtId="39" fontId="20" fillId="13" borderId="0" xfId="20" applyNumberFormat="1" applyFont="1" applyFill="1"/>
    <xf numFmtId="43" fontId="20" fillId="13" borderId="13" xfId="20" applyNumberFormat="1" applyFont="1" applyFill="1" applyBorder="1"/>
    <xf numFmtId="43" fontId="3" fillId="0" borderId="0" xfId="20" applyNumberFormat="1"/>
    <xf numFmtId="43" fontId="20" fillId="15" borderId="26" xfId="21" applyNumberFormat="1" applyFont="1" applyFill="1" applyBorder="1" applyAlignment="1">
      <alignment horizontal="center" wrapText="1"/>
    </xf>
    <xf numFmtId="0" fontId="23" fillId="0" borderId="26" xfId="21" applyFont="1" applyBorder="1" applyAlignment="1">
      <alignment horizontal="center"/>
    </xf>
    <xf numFmtId="0" fontId="23" fillId="0" borderId="26" xfId="21" applyFont="1" applyBorder="1" applyAlignment="1">
      <alignment horizontal="left"/>
    </xf>
    <xf numFmtId="0" fontId="23" fillId="0" borderId="26" xfId="21" quotePrefix="1" applyFont="1" applyBorder="1" applyAlignment="1">
      <alignment horizontal="center"/>
    </xf>
    <xf numFmtId="0" fontId="23" fillId="0" borderId="0" xfId="21" applyFont="1" applyAlignment="1">
      <alignment horizontal="center"/>
    </xf>
    <xf numFmtId="0" fontId="23" fillId="0" borderId="1" xfId="21" applyFont="1" applyBorder="1" applyAlignment="1">
      <alignment horizontal="left"/>
    </xf>
    <xf numFmtId="0" fontId="23" fillId="0" borderId="0" xfId="21" applyFont="1" applyAlignment="1">
      <alignment horizontal="right"/>
    </xf>
    <xf numFmtId="43" fontId="20" fillId="0" borderId="0" xfId="20" applyNumberFormat="1" applyFont="1"/>
    <xf numFmtId="43" fontId="20" fillId="0" borderId="0" xfId="20" applyNumberFormat="1" applyFont="1" applyAlignment="1">
      <alignment horizontal="center"/>
    </xf>
    <xf numFmtId="0" fontId="3" fillId="0" borderId="0" xfId="20" applyAlignment="1">
      <alignment horizontal="left"/>
    </xf>
    <xf numFmtId="0" fontId="20" fillId="0" borderId="0" xfId="20" applyFont="1" applyAlignment="1">
      <alignment horizontal="center"/>
    </xf>
    <xf numFmtId="0" fontId="20" fillId="0" borderId="0" xfId="20" applyFont="1" applyAlignment="1">
      <alignment horizontal="left"/>
    </xf>
    <xf numFmtId="0" fontId="3" fillId="0" borderId="0" xfId="20" applyAlignment="1">
      <alignment horizontal="center"/>
    </xf>
    <xf numFmtId="43" fontId="20" fillId="0" borderId="26" xfId="20" applyNumberFormat="1" applyFont="1" applyBorder="1" applyAlignment="1">
      <alignment horizontal="center" vertical="top"/>
    </xf>
    <xf numFmtId="0" fontId="3" fillId="0" borderId="26" xfId="20" applyBorder="1"/>
    <xf numFmtId="0" fontId="20" fillId="0" borderId="26" xfId="20" applyFont="1" applyBorder="1"/>
    <xf numFmtId="43" fontId="8" fillId="0" borderId="0" xfId="16" applyNumberFormat="1" applyFont="1" applyProtection="1">
      <protection locked="0"/>
    </xf>
    <xf numFmtId="40" fontId="8" fillId="0" borderId="0" xfId="16" applyNumberFormat="1" applyFont="1" applyProtection="1">
      <protection locked="0"/>
    </xf>
    <xf numFmtId="37" fontId="20" fillId="0" borderId="0" xfId="1" applyNumberFormat="1" applyFont="1" applyAlignment="1">
      <alignment horizontal="center" vertical="top" wrapText="1"/>
    </xf>
    <xf numFmtId="37" fontId="19" fillId="11" borderId="3" xfId="1" applyNumberFormat="1" applyFont="1" applyFill="1" applyBorder="1" applyAlignment="1"/>
    <xf numFmtId="37" fontId="19" fillId="0" borderId="0" xfId="1" applyNumberFormat="1" applyFont="1" applyFill="1" applyBorder="1" applyAlignment="1"/>
    <xf numFmtId="37" fontId="19" fillId="0" borderId="0" xfId="1" applyNumberFormat="1" applyFont="1"/>
    <xf numFmtId="37" fontId="19" fillId="0" borderId="0" xfId="1" applyNumberFormat="1" applyFont="1" applyFill="1" applyAlignment="1"/>
    <xf numFmtId="37" fontId="20" fillId="11" borderId="18" xfId="1" applyNumberFormat="1" applyFont="1" applyFill="1" applyBorder="1" applyAlignment="1"/>
    <xf numFmtId="37" fontId="19" fillId="0" borderId="1" xfId="1" applyNumberFormat="1" applyFont="1" applyFill="1" applyBorder="1" applyAlignment="1"/>
    <xf numFmtId="37" fontId="20" fillId="0" borderId="0" xfId="1" applyNumberFormat="1" applyFont="1" applyAlignment="1">
      <alignment horizontal="center" wrapText="1"/>
    </xf>
    <xf numFmtId="37" fontId="19" fillId="11" borderId="18" xfId="1" applyNumberFormat="1" applyFont="1" applyFill="1" applyBorder="1" applyAlignment="1"/>
    <xf numFmtId="37" fontId="20" fillId="11" borderId="18" xfId="1" applyNumberFormat="1" applyFont="1" applyFill="1" applyBorder="1"/>
    <xf numFmtId="37" fontId="20" fillId="12" borderId="25" xfId="1" applyNumberFormat="1" applyFont="1" applyFill="1" applyBorder="1"/>
    <xf numFmtId="37" fontId="0" fillId="0" borderId="0" xfId="1" applyNumberFormat="1" applyFont="1"/>
    <xf numFmtId="43" fontId="20" fillId="0" borderId="26" xfId="20" applyNumberFormat="1" applyFont="1" applyBorder="1"/>
    <xf numFmtId="171" fontId="20" fillId="0" borderId="0" xfId="20" applyNumberFormat="1" applyFont="1"/>
    <xf numFmtId="171" fontId="3" fillId="0" borderId="0" xfId="20" applyNumberFormat="1"/>
    <xf numFmtId="171" fontId="20" fillId="0" borderId="0" xfId="20" applyNumberFormat="1" applyFont="1" applyAlignment="1">
      <alignment horizontal="center"/>
    </xf>
    <xf numFmtId="171" fontId="20" fillId="0" borderId="26" xfId="20" applyNumberFormat="1" applyFont="1" applyBorder="1" applyAlignment="1">
      <alignment horizontal="center" vertical="top"/>
    </xf>
    <xf numFmtId="171" fontId="20" fillId="15" borderId="26" xfId="21" applyNumberFormat="1" applyFont="1" applyFill="1" applyBorder="1" applyAlignment="1">
      <alignment horizontal="center" wrapText="1"/>
    </xf>
    <xf numFmtId="171" fontId="22" fillId="0" borderId="0" xfId="21" applyNumberFormat="1" applyFont="1"/>
    <xf numFmtId="171" fontId="23" fillId="0" borderId="26" xfId="21" applyNumberFormat="1" applyFont="1" applyBorder="1"/>
    <xf numFmtId="171" fontId="20" fillId="6" borderId="26" xfId="20" applyNumberFormat="1" applyFont="1" applyFill="1" applyBorder="1"/>
    <xf numFmtId="171" fontId="20" fillId="13" borderId="0" xfId="20" applyNumberFormat="1" applyFont="1" applyFill="1"/>
    <xf numFmtId="171" fontId="23" fillId="0" borderId="0" xfId="21" applyNumberFormat="1" applyFont="1"/>
    <xf numFmtId="0" fontId="3" fillId="6" borderId="0" xfId="20" applyFill="1"/>
    <xf numFmtId="0" fontId="20" fillId="6" borderId="0" xfId="20" applyFont="1" applyFill="1"/>
    <xf numFmtId="39" fontId="20" fillId="6" borderId="0" xfId="20" applyNumberFormat="1" applyFont="1" applyFill="1"/>
    <xf numFmtId="0" fontId="20" fillId="0" borderId="0" xfId="20" applyFont="1"/>
    <xf numFmtId="39" fontId="20" fillId="0" borderId="0" xfId="20" applyNumberFormat="1" applyFont="1"/>
    <xf numFmtId="164" fontId="9" fillId="0" borderId="0" xfId="1" quotePrefix="1" applyFont="1"/>
    <xf numFmtId="43" fontId="0" fillId="0" borderId="0" xfId="0" applyNumberFormat="1"/>
    <xf numFmtId="0" fontId="6" fillId="2" borderId="12" xfId="11" applyFont="1" applyFill="1" applyBorder="1" applyAlignment="1">
      <alignment horizontal="center"/>
    </xf>
    <xf numFmtId="0" fontId="6" fillId="2" borderId="20" xfId="11" applyFont="1" applyFill="1" applyBorder="1" applyAlignment="1">
      <alignment horizontal="center"/>
    </xf>
    <xf numFmtId="0" fontId="6" fillId="0" borderId="0" xfId="11" applyFont="1" applyAlignment="1">
      <alignment horizontal="center"/>
    </xf>
    <xf numFmtId="1" fontId="6" fillId="0" borderId="0" xfId="11" applyNumberFormat="1" applyFont="1" applyAlignment="1">
      <alignment horizontal="center"/>
    </xf>
    <xf numFmtId="0" fontId="6" fillId="2" borderId="2" xfId="11" applyFont="1" applyFill="1" applyBorder="1" applyAlignment="1">
      <alignment horizontal="center"/>
    </xf>
    <xf numFmtId="0" fontId="6" fillId="2" borderId="3" xfId="11" applyFont="1" applyFill="1" applyBorder="1" applyAlignment="1">
      <alignment horizontal="center"/>
    </xf>
    <xf numFmtId="0" fontId="6" fillId="2" borderId="4" xfId="11" applyFont="1" applyFill="1" applyBorder="1" applyAlignment="1">
      <alignment horizontal="center"/>
    </xf>
    <xf numFmtId="0" fontId="6" fillId="3" borderId="2" xfId="11" applyFont="1" applyFill="1" applyBorder="1" applyAlignment="1">
      <alignment horizontal="center"/>
    </xf>
    <xf numFmtId="0" fontId="6" fillId="3" borderId="3" xfId="11" applyFont="1" applyFill="1" applyBorder="1" applyAlignment="1">
      <alignment horizontal="center"/>
    </xf>
    <xf numFmtId="0" fontId="6" fillId="3" borderId="4" xfId="11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43" fontId="24" fillId="0" borderId="0" xfId="20" applyNumberFormat="1" applyFont="1" applyAlignment="1">
      <alignment horizontal="center"/>
    </xf>
    <xf numFmtId="15" fontId="24" fillId="0" borderId="0" xfId="20" quotePrefix="1" applyNumberFormat="1" applyFont="1" applyAlignment="1">
      <alignment horizontal="center"/>
    </xf>
    <xf numFmtId="171" fontId="24" fillId="0" borderId="26" xfId="20" applyNumberFormat="1" applyFont="1" applyBorder="1" applyAlignment="1">
      <alignment horizontal="center" vertical="top"/>
    </xf>
    <xf numFmtId="43" fontId="24" fillId="0" borderId="26" xfId="20" applyNumberFormat="1" applyFont="1" applyBorder="1" applyAlignment="1">
      <alignment horizontal="center" vertical="top"/>
    </xf>
  </cellXfs>
  <cellStyles count="22">
    <cellStyle name="Comma" xfId="1" builtinId="3"/>
    <cellStyle name="Comma 2" xfId="9" xr:uid="{2B4E5A41-DEA8-490D-8743-0E1CA8483E71}"/>
    <cellStyle name="Comma 2 2 3 2 2" xfId="19" xr:uid="{22615139-296B-4687-9CA7-CAF8E35169C8}"/>
    <cellStyle name="Comma 49" xfId="17" xr:uid="{4F8892B7-1916-47A4-9876-2745FF048C24}"/>
    <cellStyle name="Normal" xfId="0" builtinId="0"/>
    <cellStyle name="Normal - Style1 11 2 2 2" xfId="18" xr:uid="{7C2AEBE8-EB14-4BF2-B222-992809F1C79C}"/>
    <cellStyle name="Normal 2" xfId="11" xr:uid="{B90712DF-CBD1-4569-B456-56F2945F7140}"/>
    <cellStyle name="Normal 2 2" xfId="20" xr:uid="{0B5E1CF4-B75C-46DD-95E5-382CEB711614}"/>
    <cellStyle name="Normal 3" xfId="21" xr:uid="{B0947509-ED9D-4A21-9321-5DA95F5DF38E}"/>
    <cellStyle name="Normal_Capital Jan - Mar" xfId="16" xr:uid="{E69BBBB0-E20F-439E-827D-A63EDB211034}"/>
    <cellStyle name="Normal_CIP&amp;Cip-Ciac" xfId="10" xr:uid="{E421C25B-271C-48A9-9183-62CC0814484D}"/>
    <cellStyle name="Normal_DEC" xfId="8" xr:uid="{1BBD6AC4-8486-43E2-B116-156F54383807}"/>
    <cellStyle name="Normal_FAInq-Accum" xfId="5" xr:uid="{AC800F3C-A31B-4D8F-948F-87E7BF403086}"/>
    <cellStyle name="Normal_FAInq-Accum_1" xfId="13" xr:uid="{5B9C4E25-9EF6-4B88-A67A-3C5872CF3782}"/>
    <cellStyle name="Normal_FAInq-Costs" xfId="3" xr:uid="{720CC6DD-DA34-4F52-B102-167C69E5B584}"/>
    <cellStyle name="Normal_FAInq-Costs_1" xfId="12" xr:uid="{330B12DF-64D8-4D40-8C92-054337E3D2C1}"/>
    <cellStyle name="Normal_GLI-CIP" xfId="6" xr:uid="{7500C99F-F498-4A8E-958C-AF6365A20702}"/>
    <cellStyle name="Normal_GLI-CIP&amp;CIAC" xfId="7" xr:uid="{52B62FFE-9FCE-4723-AAD0-34956B33A764}"/>
    <cellStyle name="Normal_GLI-Cost and Accum" xfId="4" xr:uid="{44E154D0-4FCC-4028-8F3D-4A4114CA7687}"/>
    <cellStyle name="Normal_GLU-Accum" xfId="2" xr:uid="{887336D6-3524-4353-82F8-4F968F1F2F6F}"/>
    <cellStyle name="Normal_JAN" xfId="15" xr:uid="{09FE75C0-8515-4DF6-A5D0-1E5BFEF9B772}"/>
    <cellStyle name="Normal_NOV" xfId="14" xr:uid="{B3DCDF9A-C9DF-4D57-A9EA-CD0426A9426A}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70E09-D15F-47F9-ADD2-BD5016590367}">
  <sheetPr>
    <pageSetUpPr fitToPage="1"/>
  </sheetPr>
  <dimension ref="A2:AF120"/>
  <sheetViews>
    <sheetView tabSelected="1" zoomScaleNormal="100" workbookViewId="0">
      <pane xSplit="5" ySplit="8" topLeftCell="F9" activePane="bottomRight" state="frozen"/>
      <selection pane="topRight" activeCell="E1" sqref="E1"/>
      <selection pane="bottomLeft" activeCell="A9" sqref="A9"/>
      <selection pane="bottomRight" activeCell="J131" sqref="J131"/>
    </sheetView>
  </sheetViews>
  <sheetFormatPr defaultColWidth="8.81640625" defaultRowHeight="13" x14ac:dyDescent="0.3"/>
  <cols>
    <col min="1" max="1" width="7.7265625" style="195" customWidth="1"/>
    <col min="2" max="2" width="11.7265625" style="195" customWidth="1"/>
    <col min="3" max="3" width="10.26953125" style="196" customWidth="1"/>
    <col min="4" max="4" width="6.453125" style="196" customWidth="1"/>
    <col min="5" max="5" width="30.26953125" style="195" bestFit="1" customWidth="1"/>
    <col min="6" max="6" width="14.453125" style="195" customWidth="1"/>
    <col min="7" max="7" width="13" style="195" bestFit="1" customWidth="1"/>
    <col min="8" max="8" width="13" style="195" customWidth="1"/>
    <col min="9" max="9" width="10.453125" style="195" bestFit="1" customWidth="1"/>
    <col min="10" max="10" width="11.1796875" style="195" customWidth="1"/>
    <col min="11" max="11" width="10.54296875" style="195" bestFit="1" customWidth="1"/>
    <col min="12" max="12" width="11" style="195" customWidth="1"/>
    <col min="13" max="13" width="13.7265625" style="197" bestFit="1" customWidth="1"/>
    <col min="14" max="14" width="9.81640625" style="195" bestFit="1" customWidth="1"/>
    <col min="15" max="15" width="7.26953125" style="195" bestFit="1" customWidth="1"/>
    <col min="16" max="16" width="29.54296875" style="195" customWidth="1"/>
    <col min="17" max="17" width="14.7265625" style="195" bestFit="1" customWidth="1"/>
    <col min="18" max="18" width="14.26953125" style="197" customWidth="1"/>
    <col min="19" max="19" width="12" style="195" customWidth="1"/>
    <col min="20" max="20" width="9" style="195" bestFit="1" customWidth="1"/>
    <col min="21" max="21" width="12.54296875" style="195" customWidth="1"/>
    <col min="22" max="22" width="13" style="195" customWidth="1"/>
    <col min="23" max="23" width="12.7265625" style="198" customWidth="1"/>
    <col min="24" max="24" width="12.453125" style="199" bestFit="1" customWidth="1"/>
    <col min="25" max="25" width="7.54296875" style="195" bestFit="1" customWidth="1"/>
    <col min="26" max="26" width="12.453125" style="195" bestFit="1" customWidth="1"/>
    <col min="27" max="27" width="11.453125" style="195" bestFit="1" customWidth="1"/>
    <col min="28" max="16384" width="8.81640625" style="195"/>
  </cols>
  <sheetData>
    <row r="2" spans="1:27" x14ac:dyDescent="0.3">
      <c r="A2" s="404" t="s">
        <v>0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  <c r="S2" s="404"/>
      <c r="T2" s="404"/>
      <c r="U2" s="404"/>
      <c r="V2" s="404"/>
      <c r="W2" s="404"/>
      <c r="X2" s="404"/>
      <c r="Y2" s="270"/>
    </row>
    <row r="3" spans="1:27" x14ac:dyDescent="0.3">
      <c r="A3" s="404" t="s">
        <v>1</v>
      </c>
      <c r="B3" s="404"/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  <c r="R3" s="404"/>
      <c r="S3" s="404"/>
      <c r="T3" s="404"/>
      <c r="U3" s="404"/>
      <c r="V3" s="404"/>
      <c r="W3" s="404"/>
      <c r="X3" s="404"/>
      <c r="Y3" s="270"/>
    </row>
    <row r="4" spans="1:27" x14ac:dyDescent="0.3">
      <c r="A4" s="405" t="s">
        <v>320</v>
      </c>
      <c r="B4" s="405"/>
      <c r="C4" s="405"/>
      <c r="D4" s="405"/>
      <c r="E4" s="405"/>
      <c r="F4" s="405"/>
      <c r="G4" s="405"/>
      <c r="H4" s="405"/>
      <c r="I4" s="405"/>
      <c r="J4" s="405"/>
      <c r="K4" s="405"/>
      <c r="L4" s="405"/>
      <c r="M4" s="405"/>
      <c r="N4" s="405"/>
      <c r="O4" s="405"/>
      <c r="P4" s="405"/>
      <c r="Q4" s="405"/>
      <c r="R4" s="405"/>
      <c r="S4" s="405"/>
      <c r="T4" s="405"/>
      <c r="U4" s="405"/>
      <c r="V4" s="405"/>
      <c r="W4" s="405"/>
      <c r="X4" s="405"/>
      <c r="Y4" s="270"/>
    </row>
    <row r="5" spans="1:27" x14ac:dyDescent="0.3">
      <c r="X5" s="201"/>
    </row>
    <row r="6" spans="1:27" s="203" customFormat="1" x14ac:dyDescent="0.3">
      <c r="A6" s="406" t="s">
        <v>3</v>
      </c>
      <c r="B6" s="407"/>
      <c r="C6" s="407"/>
      <c r="D6" s="407"/>
      <c r="E6" s="407"/>
      <c r="F6" s="407"/>
      <c r="G6" s="407"/>
      <c r="H6" s="407"/>
      <c r="I6" s="407"/>
      <c r="J6" s="407"/>
      <c r="K6" s="407"/>
      <c r="L6" s="407"/>
      <c r="M6" s="408"/>
      <c r="N6" s="409" t="s">
        <v>4</v>
      </c>
      <c r="O6" s="410"/>
      <c r="P6" s="410"/>
      <c r="Q6" s="410"/>
      <c r="R6" s="410"/>
      <c r="S6" s="410"/>
      <c r="T6" s="410"/>
      <c r="U6" s="410"/>
      <c r="V6" s="410"/>
      <c r="W6" s="411"/>
      <c r="X6" s="202" t="s">
        <v>5</v>
      </c>
    </row>
    <row r="7" spans="1:27" s="203" customFormat="1" x14ac:dyDescent="0.3">
      <c r="A7" s="204"/>
      <c r="B7" s="205"/>
      <c r="C7" s="205"/>
      <c r="D7" s="205" t="s">
        <v>6</v>
      </c>
      <c r="E7" s="205"/>
      <c r="F7" s="205" t="s">
        <v>7</v>
      </c>
      <c r="G7" s="402" t="s">
        <v>18</v>
      </c>
      <c r="H7" s="403"/>
      <c r="I7" s="205"/>
      <c r="J7" s="205" t="s">
        <v>8</v>
      </c>
      <c r="K7" s="205"/>
      <c r="L7" s="205" t="s">
        <v>9</v>
      </c>
      <c r="M7" s="206" t="s">
        <v>10</v>
      </c>
      <c r="N7" s="207"/>
      <c r="O7" s="207"/>
      <c r="P7" s="207"/>
      <c r="Q7" s="207" t="s">
        <v>7</v>
      </c>
      <c r="R7" s="208"/>
      <c r="S7" s="207"/>
      <c r="T7" s="207" t="s">
        <v>8</v>
      </c>
      <c r="U7" s="207"/>
      <c r="V7" s="207" t="s">
        <v>11</v>
      </c>
      <c r="W7" s="209" t="s">
        <v>10</v>
      </c>
      <c r="X7" s="210" t="s">
        <v>12</v>
      </c>
    </row>
    <row r="8" spans="1:27" s="203" customFormat="1" ht="39" x14ac:dyDescent="0.3">
      <c r="A8" s="211" t="s">
        <v>13</v>
      </c>
      <c r="B8" s="212" t="s">
        <v>14</v>
      </c>
      <c r="C8" s="212" t="s">
        <v>321</v>
      </c>
      <c r="D8" s="212" t="s">
        <v>15</v>
      </c>
      <c r="E8" s="212" t="s">
        <v>16</v>
      </c>
      <c r="F8" s="212" t="s">
        <v>17</v>
      </c>
      <c r="G8" s="211" t="s">
        <v>284</v>
      </c>
      <c r="H8" s="213" t="s">
        <v>285</v>
      </c>
      <c r="I8" s="214" t="s">
        <v>19</v>
      </c>
      <c r="J8" s="212" t="s">
        <v>20</v>
      </c>
      <c r="K8" s="212" t="s">
        <v>21</v>
      </c>
      <c r="L8" s="212" t="s">
        <v>22</v>
      </c>
      <c r="M8" s="215" t="s">
        <v>17</v>
      </c>
      <c r="N8" s="216" t="s">
        <v>23</v>
      </c>
      <c r="O8" s="216" t="s">
        <v>14</v>
      </c>
      <c r="P8" s="216" t="s">
        <v>16</v>
      </c>
      <c r="Q8" s="216" t="s">
        <v>17</v>
      </c>
      <c r="R8" s="217" t="s">
        <v>18</v>
      </c>
      <c r="S8" s="216" t="s">
        <v>19</v>
      </c>
      <c r="T8" s="216" t="s">
        <v>20</v>
      </c>
      <c r="U8" s="216" t="s">
        <v>21</v>
      </c>
      <c r="V8" s="216" t="s">
        <v>22</v>
      </c>
      <c r="W8" s="218" t="s">
        <v>17</v>
      </c>
      <c r="X8" s="219" t="s">
        <v>24</v>
      </c>
      <c r="Z8" s="281" t="s">
        <v>340</v>
      </c>
      <c r="AA8" s="281" t="s">
        <v>341</v>
      </c>
    </row>
    <row r="9" spans="1:27" s="203" customFormat="1" ht="15" customHeight="1" x14ac:dyDescent="0.3">
      <c r="A9" s="220"/>
      <c r="C9" s="200"/>
      <c r="D9" s="200"/>
      <c r="F9" s="164"/>
      <c r="G9" s="221"/>
      <c r="H9" s="221"/>
      <c r="I9" s="221"/>
      <c r="J9" s="221"/>
      <c r="K9" s="221"/>
      <c r="L9" s="221"/>
      <c r="M9" s="222"/>
      <c r="Q9" s="165"/>
      <c r="R9" s="221"/>
      <c r="S9" s="221"/>
      <c r="T9" s="221"/>
      <c r="U9" s="221"/>
      <c r="V9" s="221"/>
      <c r="W9" s="221"/>
      <c r="X9" s="223"/>
    </row>
    <row r="10" spans="1:27" x14ac:dyDescent="0.3">
      <c r="A10" s="30" t="s">
        <v>26</v>
      </c>
      <c r="B10" s="31" t="s">
        <v>27</v>
      </c>
      <c r="C10" s="224" t="s">
        <v>322</v>
      </c>
      <c r="D10" s="32">
        <v>93</v>
      </c>
      <c r="E10" s="225" t="s">
        <v>28</v>
      </c>
      <c r="F10" s="167">
        <v>9853483.9900000002</v>
      </c>
      <c r="G10" s="168">
        <v>8963.85</v>
      </c>
      <c r="H10" s="168">
        <v>0</v>
      </c>
      <c r="I10" s="168">
        <v>0</v>
      </c>
      <c r="J10" s="168">
        <v>0</v>
      </c>
      <c r="K10" s="168">
        <v>-3</v>
      </c>
      <c r="L10" s="168">
        <v>0</v>
      </c>
      <c r="M10" s="169">
        <f t="shared" ref="M10:M52" si="0">SUM(F10:L10)</f>
        <v>9862444.8399999999</v>
      </c>
      <c r="Q10" s="165">
        <v>0</v>
      </c>
      <c r="R10" s="168"/>
      <c r="S10" s="168">
        <v>0</v>
      </c>
      <c r="T10" s="168"/>
      <c r="U10" s="168"/>
      <c r="V10" s="168"/>
      <c r="W10" s="168"/>
      <c r="X10" s="169">
        <f t="shared" ref="X10:X52" si="1">M10+W10</f>
        <v>9862444.8399999999</v>
      </c>
      <c r="Z10" s="105">
        <f>'ERZ - 2015'!L10-F10</f>
        <v>0</v>
      </c>
      <c r="AA10" s="105">
        <f>'ERZ - 2015'!V10-Q10</f>
        <v>0</v>
      </c>
    </row>
    <row r="11" spans="1:27" x14ac:dyDescent="0.3">
      <c r="A11" s="30" t="s">
        <v>29</v>
      </c>
      <c r="B11" s="31" t="s">
        <v>30</v>
      </c>
      <c r="C11" s="227">
        <v>60</v>
      </c>
      <c r="D11" s="32">
        <v>1</v>
      </c>
      <c r="E11" s="225" t="s">
        <v>31</v>
      </c>
      <c r="F11" s="167">
        <v>23869609.789999999</v>
      </c>
      <c r="G11" s="168">
        <v>705551.78</v>
      </c>
      <c r="H11" s="168">
        <v>64715.75</v>
      </c>
      <c r="I11" s="168">
        <v>0</v>
      </c>
      <c r="J11" s="168">
        <v>0</v>
      </c>
      <c r="K11" s="168">
        <v>0</v>
      </c>
      <c r="L11" s="168">
        <v>0</v>
      </c>
      <c r="M11" s="169">
        <f t="shared" si="0"/>
        <v>24639877.32</v>
      </c>
      <c r="N11" s="36" t="s">
        <v>32</v>
      </c>
      <c r="O11" s="36" t="s">
        <v>30</v>
      </c>
      <c r="P11" s="225" t="s">
        <v>33</v>
      </c>
      <c r="Q11" s="165">
        <v>-2104426.29</v>
      </c>
      <c r="R11" s="168">
        <v>-533183.96</v>
      </c>
      <c r="S11" s="168">
        <v>0</v>
      </c>
      <c r="T11" s="168">
        <v>0</v>
      </c>
      <c r="U11" s="168">
        <v>0</v>
      </c>
      <c r="V11" s="168">
        <v>0</v>
      </c>
      <c r="W11" s="168">
        <f t="shared" ref="W11:W52" si="2">SUM(Q11:V11)</f>
        <v>-2637610.25</v>
      </c>
      <c r="X11" s="169">
        <f t="shared" si="1"/>
        <v>22002267.07</v>
      </c>
      <c r="Z11" s="105">
        <f>'ERZ - 2015'!L11-F11</f>
        <v>0</v>
      </c>
      <c r="AA11" s="105">
        <f>'ERZ - 2015'!V11-Q11</f>
        <v>0</v>
      </c>
    </row>
    <row r="12" spans="1:27" x14ac:dyDescent="0.3">
      <c r="A12" s="30" t="s">
        <v>29</v>
      </c>
      <c r="B12" s="31" t="s">
        <v>34</v>
      </c>
      <c r="C12" s="227">
        <v>20</v>
      </c>
      <c r="D12" s="32">
        <v>1</v>
      </c>
      <c r="E12" s="225" t="s">
        <v>35</v>
      </c>
      <c r="F12" s="167">
        <v>16880332.549999997</v>
      </c>
      <c r="G12" s="168">
        <v>1110919.04</v>
      </c>
      <c r="H12" s="168">
        <v>0</v>
      </c>
      <c r="I12" s="168">
        <v>-58085.23</v>
      </c>
      <c r="J12" s="168">
        <v>0</v>
      </c>
      <c r="K12" s="168">
        <v>0</v>
      </c>
      <c r="L12" s="168">
        <v>0</v>
      </c>
      <c r="M12" s="169">
        <f t="shared" si="0"/>
        <v>17933166.359999996</v>
      </c>
      <c r="N12" s="36" t="s">
        <v>32</v>
      </c>
      <c r="O12" s="36" t="s">
        <v>34</v>
      </c>
      <c r="P12" s="225" t="s">
        <v>36</v>
      </c>
      <c r="Q12" s="165">
        <v>-3074140.0700000003</v>
      </c>
      <c r="R12" s="168">
        <v>-951830.47</v>
      </c>
      <c r="S12" s="168">
        <v>0</v>
      </c>
      <c r="T12" s="168">
        <v>0</v>
      </c>
      <c r="U12" s="168">
        <v>0</v>
      </c>
      <c r="V12" s="168">
        <v>0</v>
      </c>
      <c r="W12" s="168">
        <f t="shared" si="2"/>
        <v>-4025970.54</v>
      </c>
      <c r="X12" s="169">
        <f t="shared" si="1"/>
        <v>13907195.819999997</v>
      </c>
      <c r="Z12" s="105">
        <f>'ERZ - 2015'!L12-F12</f>
        <v>0</v>
      </c>
      <c r="AA12" s="105">
        <f>'ERZ - 2015'!V12-Q12</f>
        <v>0</v>
      </c>
    </row>
    <row r="13" spans="1:27" x14ac:dyDescent="0.3">
      <c r="A13" s="30" t="s">
        <v>37</v>
      </c>
      <c r="B13" s="31" t="s">
        <v>27</v>
      </c>
      <c r="C13" s="227">
        <v>40</v>
      </c>
      <c r="D13" s="32">
        <v>47</v>
      </c>
      <c r="E13" s="225" t="s">
        <v>38</v>
      </c>
      <c r="F13" s="167">
        <v>67351701.870000005</v>
      </c>
      <c r="G13" s="168">
        <v>8246385.9000000004</v>
      </c>
      <c r="H13" s="168">
        <v>52154.76</v>
      </c>
      <c r="I13" s="168">
        <v>0</v>
      </c>
      <c r="J13" s="168">
        <v>0</v>
      </c>
      <c r="K13" s="168">
        <v>0</v>
      </c>
      <c r="L13" s="168">
        <v>0</v>
      </c>
      <c r="M13" s="169">
        <f t="shared" si="0"/>
        <v>75650242.530000016</v>
      </c>
      <c r="N13" s="36" t="s">
        <v>39</v>
      </c>
      <c r="O13" s="36" t="s">
        <v>27</v>
      </c>
      <c r="P13" s="225" t="s">
        <v>40</v>
      </c>
      <c r="Q13" s="165">
        <v>-9126634.5099999979</v>
      </c>
      <c r="R13" s="168">
        <v>-2182969.58</v>
      </c>
      <c r="S13" s="168">
        <v>0</v>
      </c>
      <c r="T13" s="168">
        <v>0</v>
      </c>
      <c r="U13" s="168">
        <v>0</v>
      </c>
      <c r="V13" s="168">
        <v>0</v>
      </c>
      <c r="W13" s="168">
        <f t="shared" si="2"/>
        <v>-11309604.089999998</v>
      </c>
      <c r="X13" s="169">
        <f t="shared" si="1"/>
        <v>64340638.44000002</v>
      </c>
      <c r="Z13" s="105">
        <f>'ERZ - 2015'!L13-F13</f>
        <v>0</v>
      </c>
      <c r="AA13" s="105">
        <f>'ERZ - 2015'!V13-Q13</f>
        <v>0</v>
      </c>
    </row>
    <row r="14" spans="1:27" x14ac:dyDescent="0.3">
      <c r="A14" s="30" t="s">
        <v>41</v>
      </c>
      <c r="B14" s="31" t="s">
        <v>27</v>
      </c>
      <c r="C14" s="227">
        <v>25</v>
      </c>
      <c r="D14" s="32">
        <v>47</v>
      </c>
      <c r="E14" s="225" t="s">
        <v>42</v>
      </c>
      <c r="F14" s="167">
        <v>8193378.0300000003</v>
      </c>
      <c r="G14" s="168">
        <v>531142.32999999996</v>
      </c>
      <c r="H14" s="168">
        <v>0</v>
      </c>
      <c r="I14" s="168">
        <v>127928.45999999903</v>
      </c>
      <c r="J14" s="168">
        <v>-66351.31</v>
      </c>
      <c r="K14" s="168">
        <v>0</v>
      </c>
      <c r="L14" s="168">
        <v>0</v>
      </c>
      <c r="M14" s="169">
        <f t="shared" si="0"/>
        <v>8786097.5099999979</v>
      </c>
      <c r="N14" s="36" t="s">
        <v>43</v>
      </c>
      <c r="O14" s="36" t="s">
        <v>27</v>
      </c>
      <c r="P14" s="225" t="s">
        <v>44</v>
      </c>
      <c r="Q14" s="165">
        <v>-2083342.95</v>
      </c>
      <c r="R14" s="168">
        <v>-418578.32</v>
      </c>
      <c r="S14" s="168">
        <v>-213135.83999999985</v>
      </c>
      <c r="T14" s="168">
        <v>20291.190000000002</v>
      </c>
      <c r="U14" s="168">
        <v>0</v>
      </c>
      <c r="V14" s="168">
        <v>0</v>
      </c>
      <c r="W14" s="168">
        <f t="shared" si="2"/>
        <v>-2694765.92</v>
      </c>
      <c r="X14" s="169">
        <f t="shared" si="1"/>
        <v>6091331.589999998</v>
      </c>
      <c r="Z14" s="105">
        <f>'ERZ - 2015'!L14-F14</f>
        <v>0</v>
      </c>
      <c r="AA14" s="105">
        <f>'ERZ - 2015'!V14-Q14</f>
        <v>0</v>
      </c>
    </row>
    <row r="15" spans="1:27" x14ac:dyDescent="0.3">
      <c r="A15" s="30" t="s">
        <v>45</v>
      </c>
      <c r="B15" s="31" t="s">
        <v>27</v>
      </c>
      <c r="C15" s="227">
        <v>15</v>
      </c>
      <c r="D15" s="32">
        <v>47</v>
      </c>
      <c r="E15" s="225" t="s">
        <v>46</v>
      </c>
      <c r="F15" s="167">
        <v>9164037.4699999988</v>
      </c>
      <c r="G15" s="168">
        <v>655107.37</v>
      </c>
      <c r="H15" s="168">
        <v>0</v>
      </c>
      <c r="I15" s="168">
        <v>-255515.4299999997</v>
      </c>
      <c r="J15" s="168">
        <v>0</v>
      </c>
      <c r="K15" s="168">
        <v>0</v>
      </c>
      <c r="L15" s="168">
        <v>0</v>
      </c>
      <c r="M15" s="169">
        <f t="shared" si="0"/>
        <v>9563629.4099999983</v>
      </c>
      <c r="N15" s="36" t="s">
        <v>47</v>
      </c>
      <c r="O15" s="36" t="s">
        <v>27</v>
      </c>
      <c r="P15" s="225" t="s">
        <v>48</v>
      </c>
      <c r="Q15" s="165">
        <v>-2967107.91</v>
      </c>
      <c r="R15" s="168">
        <v>-675800.84</v>
      </c>
      <c r="S15" s="168">
        <v>387918.92000000086</v>
      </c>
      <c r="T15" s="168">
        <v>0</v>
      </c>
      <c r="U15" s="168">
        <v>0</v>
      </c>
      <c r="V15" s="168">
        <v>0</v>
      </c>
      <c r="W15" s="168">
        <f t="shared" si="2"/>
        <v>-3254989.8299999991</v>
      </c>
      <c r="X15" s="169">
        <f t="shared" si="1"/>
        <v>6308639.5799999991</v>
      </c>
      <c r="Z15" s="105">
        <f>'ERZ - 2015'!L15-F15</f>
        <v>0</v>
      </c>
      <c r="AA15" s="105">
        <f>'ERZ - 2015'!V15-Q15</f>
        <v>0</v>
      </c>
    </row>
    <row r="16" spans="1:27" x14ac:dyDescent="0.3">
      <c r="A16" s="30" t="s">
        <v>49</v>
      </c>
      <c r="B16" s="31" t="s">
        <v>27</v>
      </c>
      <c r="C16" s="227">
        <v>45</v>
      </c>
      <c r="D16" s="32">
        <v>47</v>
      </c>
      <c r="E16" s="225" t="s">
        <v>50</v>
      </c>
      <c r="F16" s="167">
        <v>36744836.310000002</v>
      </c>
      <c r="G16" s="168">
        <v>4809237.68</v>
      </c>
      <c r="H16" s="168">
        <v>0</v>
      </c>
      <c r="I16" s="168">
        <v>0</v>
      </c>
      <c r="J16" s="168">
        <v>-61514.39</v>
      </c>
      <c r="K16" s="168">
        <v>0</v>
      </c>
      <c r="L16" s="168">
        <v>0</v>
      </c>
      <c r="M16" s="169">
        <f t="shared" si="0"/>
        <v>41492559.600000001</v>
      </c>
      <c r="N16" s="36" t="s">
        <v>51</v>
      </c>
      <c r="O16" s="36" t="s">
        <v>27</v>
      </c>
      <c r="P16" s="225" t="s">
        <v>52</v>
      </c>
      <c r="Q16" s="165">
        <v>-3951771.2900000005</v>
      </c>
      <c r="R16" s="168">
        <v>-992239.28999999992</v>
      </c>
      <c r="S16" s="168">
        <v>0</v>
      </c>
      <c r="T16" s="168">
        <v>11529.560000000001</v>
      </c>
      <c r="U16" s="168">
        <v>0</v>
      </c>
      <c r="V16" s="168">
        <v>0</v>
      </c>
      <c r="W16" s="168">
        <f t="shared" si="2"/>
        <v>-4932481.0200000005</v>
      </c>
      <c r="X16" s="169">
        <f t="shared" si="1"/>
        <v>36560078.579999998</v>
      </c>
      <c r="Z16" s="105">
        <f>'ERZ - 2015'!L16-F16</f>
        <v>0</v>
      </c>
      <c r="AA16" s="105">
        <f>'ERZ - 2015'!V16-Q16</f>
        <v>0</v>
      </c>
    </row>
    <row r="17" spans="1:27" x14ac:dyDescent="0.3">
      <c r="A17" s="30" t="s">
        <v>53</v>
      </c>
      <c r="B17" s="31" t="s">
        <v>27</v>
      </c>
      <c r="C17" s="227">
        <v>55</v>
      </c>
      <c r="D17" s="32">
        <v>47</v>
      </c>
      <c r="E17" s="225" t="s">
        <v>54</v>
      </c>
      <c r="F17" s="167">
        <v>77863260.090000004</v>
      </c>
      <c r="G17" s="168">
        <v>6932916.1200000001</v>
      </c>
      <c r="H17" s="168">
        <v>0</v>
      </c>
      <c r="I17" s="168">
        <v>0</v>
      </c>
      <c r="J17" s="168">
        <v>-37147.54</v>
      </c>
      <c r="K17" s="168">
        <v>0</v>
      </c>
      <c r="L17" s="168">
        <v>0</v>
      </c>
      <c r="M17" s="169">
        <f t="shared" si="0"/>
        <v>84759028.670000002</v>
      </c>
      <c r="N17" s="36" t="s">
        <v>55</v>
      </c>
      <c r="O17" s="36" t="s">
        <v>27</v>
      </c>
      <c r="P17" s="225" t="s">
        <v>56</v>
      </c>
      <c r="Q17" s="165">
        <v>-6774402.8799999999</v>
      </c>
      <c r="R17" s="168">
        <v>-1643332.23</v>
      </c>
      <c r="S17" s="168">
        <v>0</v>
      </c>
      <c r="T17" s="168">
        <v>4470.21</v>
      </c>
      <c r="U17" s="168">
        <v>0</v>
      </c>
      <c r="V17" s="168">
        <v>0</v>
      </c>
      <c r="W17" s="168">
        <f t="shared" si="2"/>
        <v>-8413264.8999999985</v>
      </c>
      <c r="X17" s="169">
        <f t="shared" si="1"/>
        <v>76345763.770000011</v>
      </c>
      <c r="Z17" s="105">
        <f>'ERZ - 2015'!L17-F17</f>
        <v>0</v>
      </c>
      <c r="AA17" s="105">
        <f>'ERZ - 2015'!V17-Q17</f>
        <v>0</v>
      </c>
    </row>
    <row r="18" spans="1:27" x14ac:dyDescent="0.3">
      <c r="A18" s="30" t="s">
        <v>57</v>
      </c>
      <c r="B18" s="31" t="s">
        <v>27</v>
      </c>
      <c r="C18" s="227">
        <v>45</v>
      </c>
      <c r="D18" s="32">
        <v>47</v>
      </c>
      <c r="E18" s="225" t="s">
        <v>58</v>
      </c>
      <c r="F18" s="167">
        <v>17738776.289999999</v>
      </c>
      <c r="G18" s="168">
        <v>4222212.07</v>
      </c>
      <c r="H18" s="168">
        <v>0</v>
      </c>
      <c r="I18" s="168">
        <v>-1799524</v>
      </c>
      <c r="J18" s="168">
        <v>-199897.48</v>
      </c>
      <c r="K18" s="168">
        <v>0</v>
      </c>
      <c r="L18" s="168">
        <v>0</v>
      </c>
      <c r="M18" s="169">
        <f t="shared" si="0"/>
        <v>19961566.879999999</v>
      </c>
      <c r="N18" s="36" t="s">
        <v>59</v>
      </c>
      <c r="O18" s="36" t="s">
        <v>27</v>
      </c>
      <c r="P18" s="225" t="s">
        <v>60</v>
      </c>
      <c r="Q18" s="165">
        <v>-1568498.52</v>
      </c>
      <c r="R18" s="168">
        <v>-487356.98</v>
      </c>
      <c r="S18" s="168">
        <v>673225.77</v>
      </c>
      <c r="T18" s="168">
        <v>37249.079999999994</v>
      </c>
      <c r="U18" s="168">
        <v>0</v>
      </c>
      <c r="V18" s="168">
        <v>0</v>
      </c>
      <c r="W18" s="168">
        <f t="shared" si="2"/>
        <v>-1345380.65</v>
      </c>
      <c r="X18" s="169">
        <f t="shared" si="1"/>
        <v>18616186.23</v>
      </c>
      <c r="Z18" s="105">
        <f>'ERZ - 2015'!L18-F18</f>
        <v>0</v>
      </c>
      <c r="AA18" s="105">
        <f>'ERZ - 2015'!V18-Q18</f>
        <v>0</v>
      </c>
    </row>
    <row r="19" spans="1:27" x14ac:dyDescent="0.3">
      <c r="A19" s="30" t="s">
        <v>57</v>
      </c>
      <c r="B19" s="31" t="s">
        <v>286</v>
      </c>
      <c r="C19" s="227" t="s">
        <v>322</v>
      </c>
      <c r="D19" s="32">
        <v>47</v>
      </c>
      <c r="E19" s="37" t="s">
        <v>287</v>
      </c>
      <c r="F19" s="165">
        <v>1349612.53</v>
      </c>
      <c r="G19" s="168">
        <v>12867.5</v>
      </c>
      <c r="H19" s="168">
        <v>-69835.72</v>
      </c>
      <c r="I19" s="168">
        <v>0</v>
      </c>
      <c r="J19" s="168">
        <v>0</v>
      </c>
      <c r="K19" s="168">
        <v>0</v>
      </c>
      <c r="L19" s="168">
        <v>0</v>
      </c>
      <c r="M19" s="169">
        <f>SUM(F19:L19)</f>
        <v>1292644.31</v>
      </c>
      <c r="N19" s="36"/>
      <c r="O19" s="36"/>
      <c r="P19" s="225"/>
      <c r="Q19" s="165"/>
      <c r="R19" s="168"/>
      <c r="S19" s="168">
        <v>0</v>
      </c>
      <c r="T19" s="168"/>
      <c r="U19" s="168"/>
      <c r="V19" s="168"/>
      <c r="W19" s="168">
        <f t="shared" si="2"/>
        <v>0</v>
      </c>
      <c r="X19" s="169">
        <f>M19+W19</f>
        <v>1292644.31</v>
      </c>
      <c r="Z19" s="105">
        <f>'ERZ - 2015'!L19-F19</f>
        <v>0</v>
      </c>
      <c r="AA19" s="105">
        <f>'ERZ - 2015'!V19-Q19</f>
        <v>0</v>
      </c>
    </row>
    <row r="20" spans="1:27" x14ac:dyDescent="0.3">
      <c r="A20" s="30" t="s">
        <v>61</v>
      </c>
      <c r="B20" s="31" t="s">
        <v>27</v>
      </c>
      <c r="C20" s="227">
        <v>40</v>
      </c>
      <c r="D20" s="32">
        <v>47</v>
      </c>
      <c r="E20" s="225" t="s">
        <v>62</v>
      </c>
      <c r="F20" s="167">
        <v>20432045.640000001</v>
      </c>
      <c r="G20" s="168">
        <v>2345000.7200000002</v>
      </c>
      <c r="H20" s="168">
        <v>0</v>
      </c>
      <c r="I20" s="168">
        <v>1812158.8900000006</v>
      </c>
      <c r="J20" s="168">
        <v>-74635.37</v>
      </c>
      <c r="K20" s="168">
        <v>0</v>
      </c>
      <c r="L20" s="168">
        <v>0</v>
      </c>
      <c r="M20" s="169">
        <f t="shared" si="0"/>
        <v>24514569.879999999</v>
      </c>
      <c r="N20" s="36" t="s">
        <v>63</v>
      </c>
      <c r="O20" s="36" t="s">
        <v>27</v>
      </c>
      <c r="P20" s="225" t="s">
        <v>64</v>
      </c>
      <c r="Q20" s="165">
        <v>-2524079.2799999998</v>
      </c>
      <c r="R20" s="168">
        <v>-624294.73</v>
      </c>
      <c r="S20" s="168">
        <v>-688540.98</v>
      </c>
      <c r="T20" s="168">
        <v>15246.69</v>
      </c>
      <c r="U20" s="168">
        <v>0</v>
      </c>
      <c r="V20" s="168">
        <v>0</v>
      </c>
      <c r="W20" s="168">
        <f t="shared" si="2"/>
        <v>-3821668.3</v>
      </c>
      <c r="X20" s="169">
        <f t="shared" si="1"/>
        <v>20692901.579999998</v>
      </c>
      <c r="Z20" s="105">
        <f>'ERZ - 2015'!L20-F20</f>
        <v>0</v>
      </c>
      <c r="AA20" s="105">
        <f>'ERZ - 2015'!V20-Q20</f>
        <v>0</v>
      </c>
    </row>
    <row r="21" spans="1:27" x14ac:dyDescent="0.3">
      <c r="A21" s="30" t="s">
        <v>65</v>
      </c>
      <c r="B21" s="31" t="s">
        <v>27</v>
      </c>
      <c r="C21" s="227">
        <v>10</v>
      </c>
      <c r="D21" s="32">
        <v>47</v>
      </c>
      <c r="E21" s="225" t="s">
        <v>66</v>
      </c>
      <c r="F21" s="167">
        <v>734946.28000000014</v>
      </c>
      <c r="G21" s="168">
        <v>62006.1</v>
      </c>
      <c r="H21" s="168">
        <v>0</v>
      </c>
      <c r="I21" s="168">
        <v>12101.739999999991</v>
      </c>
      <c r="J21" s="168">
        <v>0</v>
      </c>
      <c r="K21" s="168">
        <v>0</v>
      </c>
      <c r="L21" s="168">
        <v>0</v>
      </c>
      <c r="M21" s="169">
        <f t="shared" si="0"/>
        <v>809054.12000000011</v>
      </c>
      <c r="N21" s="36" t="s">
        <v>67</v>
      </c>
      <c r="O21" s="36" t="s">
        <v>27</v>
      </c>
      <c r="P21" s="225" t="s">
        <v>68</v>
      </c>
      <c r="Q21" s="165">
        <v>-358198.31</v>
      </c>
      <c r="R21" s="168">
        <v>-71008.38</v>
      </c>
      <c r="S21" s="168">
        <v>-34721.130000000005</v>
      </c>
      <c r="T21" s="168">
        <v>0</v>
      </c>
      <c r="U21" s="168">
        <v>0</v>
      </c>
      <c r="V21" s="168">
        <v>0</v>
      </c>
      <c r="W21" s="168">
        <f t="shared" si="2"/>
        <v>-463927.82</v>
      </c>
      <c r="X21" s="169">
        <f t="shared" si="1"/>
        <v>345126.3000000001</v>
      </c>
      <c r="Z21" s="105">
        <f>'ERZ - 2015'!L21-F21</f>
        <v>0</v>
      </c>
      <c r="AA21" s="105">
        <f>'ERZ - 2015'!V21-Q21</f>
        <v>0</v>
      </c>
    </row>
    <row r="22" spans="1:27" x14ac:dyDescent="0.3">
      <c r="A22" s="30" t="s">
        <v>69</v>
      </c>
      <c r="B22" s="31" t="s">
        <v>27</v>
      </c>
      <c r="C22" s="227">
        <v>40</v>
      </c>
      <c r="D22" s="32">
        <v>47</v>
      </c>
      <c r="E22" s="225" t="s">
        <v>70</v>
      </c>
      <c r="F22" s="165">
        <v>195342457.11999997</v>
      </c>
      <c r="G22" s="168">
        <v>16790772.66</v>
      </c>
      <c r="H22" s="168">
        <v>0</v>
      </c>
      <c r="I22" s="168">
        <v>0</v>
      </c>
      <c r="J22" s="168">
        <v>-592425.1</v>
      </c>
      <c r="K22" s="168">
        <v>0</v>
      </c>
      <c r="L22" s="168">
        <v>0</v>
      </c>
      <c r="M22" s="169">
        <f t="shared" si="0"/>
        <v>211540804.67999998</v>
      </c>
      <c r="N22" s="36" t="s">
        <v>71</v>
      </c>
      <c r="O22" s="36" t="s">
        <v>27</v>
      </c>
      <c r="P22" s="225" t="s">
        <v>72</v>
      </c>
      <c r="Q22" s="165">
        <v>-27003397.750000004</v>
      </c>
      <c r="R22" s="168">
        <v>-6538270.5600000005</v>
      </c>
      <c r="S22" s="168">
        <v>0</v>
      </c>
      <c r="T22" s="168">
        <v>158418.6</v>
      </c>
      <c r="U22" s="168">
        <v>0</v>
      </c>
      <c r="V22" s="168">
        <v>0</v>
      </c>
      <c r="W22" s="168">
        <f t="shared" si="2"/>
        <v>-33383249.710000001</v>
      </c>
      <c r="X22" s="169">
        <f t="shared" si="1"/>
        <v>178157554.96999997</v>
      </c>
      <c r="Z22" s="105">
        <f>'ERZ - 2015'!L22-F22</f>
        <v>0</v>
      </c>
      <c r="AA22" s="105">
        <f>'ERZ - 2015'!V22-Q22</f>
        <v>0</v>
      </c>
    </row>
    <row r="23" spans="1:27" x14ac:dyDescent="0.3">
      <c r="A23" s="30" t="s">
        <v>73</v>
      </c>
      <c r="B23" s="31" t="s">
        <v>27</v>
      </c>
      <c r="C23" s="227">
        <v>35</v>
      </c>
      <c r="D23" s="32">
        <v>47</v>
      </c>
      <c r="E23" s="228" t="s">
        <v>323</v>
      </c>
      <c r="F23" s="165">
        <v>63959700.559999995</v>
      </c>
      <c r="G23" s="168">
        <v>7701778.29</v>
      </c>
      <c r="H23" s="168">
        <v>0</v>
      </c>
      <c r="I23" s="168">
        <v>86940.439999997616</v>
      </c>
      <c r="J23" s="168">
        <v>-516310.1</v>
      </c>
      <c r="K23" s="168">
        <v>0</v>
      </c>
      <c r="L23" s="168">
        <v>0</v>
      </c>
      <c r="M23" s="169">
        <f t="shared" si="0"/>
        <v>71232109.189999998</v>
      </c>
      <c r="N23" s="36" t="s">
        <v>75</v>
      </c>
      <c r="O23" s="36" t="s">
        <v>27</v>
      </c>
      <c r="P23" s="229" t="s">
        <v>324</v>
      </c>
      <c r="Q23" s="165">
        <v>-10710050.739999998</v>
      </c>
      <c r="R23" s="168">
        <v>-2546599.5500000003</v>
      </c>
      <c r="S23" s="168">
        <v>-18264.519999999553</v>
      </c>
      <c r="T23" s="168">
        <v>172662.82</v>
      </c>
      <c r="U23" s="168">
        <v>0</v>
      </c>
      <c r="V23" s="168">
        <v>0</v>
      </c>
      <c r="W23" s="168">
        <f t="shared" si="2"/>
        <v>-13102251.989999998</v>
      </c>
      <c r="X23" s="169">
        <f t="shared" si="1"/>
        <v>58129857.200000003</v>
      </c>
      <c r="Z23" s="105">
        <f>'ERZ - 2015'!L23-F23</f>
        <v>0</v>
      </c>
      <c r="AA23" s="105">
        <f>'ERZ - 2015'!V23-Q23</f>
        <v>0</v>
      </c>
    </row>
    <row r="24" spans="1:27" x14ac:dyDescent="0.3">
      <c r="A24" s="30" t="s">
        <v>73</v>
      </c>
      <c r="B24" s="31" t="s">
        <v>286</v>
      </c>
      <c r="C24" s="227" t="s">
        <v>322</v>
      </c>
      <c r="D24" s="32">
        <v>47</v>
      </c>
      <c r="E24" s="228" t="s">
        <v>325</v>
      </c>
      <c r="F24" s="165">
        <v>3370387.5500000003</v>
      </c>
      <c r="G24" s="168">
        <v>-418505.87</v>
      </c>
      <c r="H24" s="168">
        <v>0</v>
      </c>
      <c r="I24" s="168">
        <v>0</v>
      </c>
      <c r="J24" s="168">
        <v>0</v>
      </c>
      <c r="K24" s="168">
        <v>0</v>
      </c>
      <c r="L24" s="168">
        <v>0</v>
      </c>
      <c r="M24" s="169">
        <f>SUM(F24:L24)</f>
        <v>2951881.68</v>
      </c>
      <c r="N24" s="36"/>
      <c r="O24" s="36"/>
      <c r="P24" s="225"/>
      <c r="Q24" s="165"/>
      <c r="R24" s="168"/>
      <c r="S24" s="168">
        <v>0</v>
      </c>
      <c r="T24" s="168"/>
      <c r="U24" s="168"/>
      <c r="V24" s="168"/>
      <c r="W24" s="168">
        <f t="shared" si="2"/>
        <v>0</v>
      </c>
      <c r="X24" s="169">
        <f t="shared" si="1"/>
        <v>2951881.68</v>
      </c>
      <c r="Z24" s="105">
        <f>'ERZ - 2015'!L24-F24</f>
        <v>0</v>
      </c>
      <c r="AA24" s="105">
        <f>'ERZ - 2015'!V24-Q24</f>
        <v>0</v>
      </c>
    </row>
    <row r="25" spans="1:27" x14ac:dyDescent="0.3">
      <c r="A25" s="30" t="s">
        <v>77</v>
      </c>
      <c r="B25" s="31" t="s">
        <v>27</v>
      </c>
      <c r="C25" s="227">
        <v>50</v>
      </c>
      <c r="D25" s="32">
        <v>47</v>
      </c>
      <c r="E25" s="225" t="s">
        <v>78</v>
      </c>
      <c r="F25" s="165">
        <v>51247594.589999996</v>
      </c>
      <c r="G25" s="168">
        <v>4164720.67</v>
      </c>
      <c r="H25" s="168">
        <v>0</v>
      </c>
      <c r="I25" s="168">
        <v>0</v>
      </c>
      <c r="J25" s="168">
        <v>-20465.32</v>
      </c>
      <c r="K25" s="168">
        <v>0</v>
      </c>
      <c r="L25" s="168">
        <v>0</v>
      </c>
      <c r="M25" s="169">
        <f t="shared" si="0"/>
        <v>55391849.939999998</v>
      </c>
      <c r="N25" s="36" t="s">
        <v>79</v>
      </c>
      <c r="O25" s="36" t="s">
        <v>27</v>
      </c>
      <c r="P25" s="225" t="s">
        <v>80</v>
      </c>
      <c r="Q25" s="165">
        <v>-4948558.62</v>
      </c>
      <c r="R25" s="168">
        <v>-1255277.33</v>
      </c>
      <c r="S25" s="168">
        <v>0</v>
      </c>
      <c r="T25" s="168">
        <v>2553.9</v>
      </c>
      <c r="U25" s="168">
        <v>0</v>
      </c>
      <c r="V25" s="168">
        <v>0</v>
      </c>
      <c r="W25" s="168">
        <f t="shared" si="2"/>
        <v>-6201282.0499999998</v>
      </c>
      <c r="X25" s="169">
        <f t="shared" si="1"/>
        <v>49190567.890000001</v>
      </c>
      <c r="Z25" s="105">
        <f>'ERZ - 2015'!L25-F25</f>
        <v>0</v>
      </c>
      <c r="AA25" s="105">
        <f>'ERZ - 2015'!V25-Q25</f>
        <v>0</v>
      </c>
    </row>
    <row r="26" spans="1:27" x14ac:dyDescent="0.3">
      <c r="A26" s="30" t="s">
        <v>81</v>
      </c>
      <c r="B26" s="31" t="s">
        <v>27</v>
      </c>
      <c r="C26" s="227">
        <v>20</v>
      </c>
      <c r="D26" s="32">
        <v>47</v>
      </c>
      <c r="E26" s="225" t="s">
        <v>82</v>
      </c>
      <c r="F26" s="167">
        <v>10388718.890000001</v>
      </c>
      <c r="G26" s="168">
        <v>1047705.54</v>
      </c>
      <c r="H26" s="168">
        <v>0</v>
      </c>
      <c r="I26" s="168">
        <v>0</v>
      </c>
      <c r="J26" s="168">
        <v>-56679.28</v>
      </c>
      <c r="K26" s="168">
        <v>0</v>
      </c>
      <c r="L26" s="168">
        <v>0</v>
      </c>
      <c r="M26" s="169">
        <f t="shared" si="0"/>
        <v>11379745.15</v>
      </c>
      <c r="N26" s="36" t="s">
        <v>83</v>
      </c>
      <c r="O26" s="36" t="s">
        <v>27</v>
      </c>
      <c r="P26" s="225" t="s">
        <v>84</v>
      </c>
      <c r="Q26" s="165">
        <v>-3908965.66</v>
      </c>
      <c r="R26" s="168">
        <v>-673156.73</v>
      </c>
      <c r="S26" s="168">
        <v>0</v>
      </c>
      <c r="T26" s="168">
        <v>32871.35</v>
      </c>
      <c r="U26" s="168">
        <v>0</v>
      </c>
      <c r="V26" s="168">
        <v>0</v>
      </c>
      <c r="W26" s="168">
        <f t="shared" si="2"/>
        <v>-4549251.040000001</v>
      </c>
      <c r="X26" s="169">
        <f t="shared" si="1"/>
        <v>6830494.1099999994</v>
      </c>
      <c r="Z26" s="105">
        <f>'ERZ - 2015'!L26-F26</f>
        <v>0</v>
      </c>
      <c r="AA26" s="105">
        <f>'ERZ - 2015'!V26-Q26</f>
        <v>0</v>
      </c>
    </row>
    <row r="27" spans="1:27" x14ac:dyDescent="0.3">
      <c r="A27" s="30" t="s">
        <v>85</v>
      </c>
      <c r="B27" s="31" t="s">
        <v>27</v>
      </c>
      <c r="C27" s="227">
        <v>25</v>
      </c>
      <c r="D27" s="32">
        <v>47</v>
      </c>
      <c r="E27" s="225" t="s">
        <v>86</v>
      </c>
      <c r="F27" s="167">
        <v>3650938.2099999995</v>
      </c>
      <c r="G27" s="168">
        <v>175346.3</v>
      </c>
      <c r="H27" s="168">
        <v>0</v>
      </c>
      <c r="I27" s="168">
        <v>-100736.95999999996</v>
      </c>
      <c r="J27" s="168">
        <v>-88232.63</v>
      </c>
      <c r="K27" s="168">
        <v>0</v>
      </c>
      <c r="L27" s="168">
        <v>0</v>
      </c>
      <c r="M27" s="169">
        <f t="shared" si="0"/>
        <v>3637314.9199999995</v>
      </c>
      <c r="N27" s="36" t="s">
        <v>87</v>
      </c>
      <c r="O27" s="36" t="s">
        <v>27</v>
      </c>
      <c r="P27" s="225" t="s">
        <v>88</v>
      </c>
      <c r="Q27" s="165">
        <v>-834898.1100000001</v>
      </c>
      <c r="R27" s="168">
        <v>-194137.18</v>
      </c>
      <c r="S27" s="168">
        <v>-106482.22000000009</v>
      </c>
      <c r="T27" s="168">
        <v>51781.600000000006</v>
      </c>
      <c r="U27" s="168">
        <v>0</v>
      </c>
      <c r="V27" s="168">
        <v>0</v>
      </c>
      <c r="W27" s="168">
        <f t="shared" si="2"/>
        <v>-1083735.9100000001</v>
      </c>
      <c r="X27" s="169">
        <f t="shared" si="1"/>
        <v>2553579.0099999993</v>
      </c>
      <c r="Z27" s="105">
        <f>'ERZ - 2015'!L27-F27</f>
        <v>0</v>
      </c>
      <c r="AA27" s="105">
        <f>'ERZ - 2015'!V27-Q27</f>
        <v>0</v>
      </c>
    </row>
    <row r="28" spans="1:27" x14ac:dyDescent="0.3">
      <c r="A28" s="30" t="s">
        <v>85</v>
      </c>
      <c r="B28" s="31" t="s">
        <v>286</v>
      </c>
      <c r="C28" s="227" t="s">
        <v>322</v>
      </c>
      <c r="D28" s="32">
        <v>47</v>
      </c>
      <c r="E28" s="31" t="s">
        <v>289</v>
      </c>
      <c r="F28" s="165">
        <v>68451.09</v>
      </c>
      <c r="G28" s="168">
        <v>-232.72</v>
      </c>
      <c r="H28" s="168">
        <v>0</v>
      </c>
      <c r="I28" s="168">
        <v>113539.37</v>
      </c>
      <c r="J28" s="168">
        <v>0</v>
      </c>
      <c r="K28" s="168">
        <v>0</v>
      </c>
      <c r="L28" s="168">
        <v>0</v>
      </c>
      <c r="M28" s="169">
        <f t="shared" si="0"/>
        <v>181757.74</v>
      </c>
      <c r="N28" s="36"/>
      <c r="O28" s="36"/>
      <c r="P28" s="225"/>
      <c r="Q28" s="165"/>
      <c r="R28" s="168"/>
      <c r="S28" s="168">
        <v>3107.4900000000002</v>
      </c>
      <c r="T28" s="168"/>
      <c r="U28" s="168"/>
      <c r="V28" s="168"/>
      <c r="W28" s="168">
        <f t="shared" si="2"/>
        <v>3107.4900000000002</v>
      </c>
      <c r="X28" s="169">
        <f t="shared" si="1"/>
        <v>184865.22999999998</v>
      </c>
      <c r="Z28" s="105">
        <f>'ERZ - 2015'!L28-F28</f>
        <v>0</v>
      </c>
      <c r="AA28" s="105">
        <f>'ERZ - 2015'!V28-Q28</f>
        <v>0</v>
      </c>
    </row>
    <row r="29" spans="1:27" x14ac:dyDescent="0.3">
      <c r="A29" s="30" t="s">
        <v>89</v>
      </c>
      <c r="B29" s="31" t="s">
        <v>27</v>
      </c>
      <c r="C29" s="227">
        <v>35</v>
      </c>
      <c r="D29" s="32">
        <v>47</v>
      </c>
      <c r="E29" s="225" t="s">
        <v>90</v>
      </c>
      <c r="F29" s="167">
        <v>5849456.2199999997</v>
      </c>
      <c r="G29" s="168">
        <v>3992126.39</v>
      </c>
      <c r="H29" s="168">
        <v>0</v>
      </c>
      <c r="I29" s="168">
        <v>0</v>
      </c>
      <c r="J29" s="168">
        <v>0</v>
      </c>
      <c r="K29" s="168">
        <v>0</v>
      </c>
      <c r="L29" s="168">
        <v>0</v>
      </c>
      <c r="M29" s="169">
        <f t="shared" si="0"/>
        <v>9841582.6099999994</v>
      </c>
      <c r="N29" s="36" t="s">
        <v>91</v>
      </c>
      <c r="O29" s="36" t="s">
        <v>27</v>
      </c>
      <c r="P29" s="225" t="s">
        <v>92</v>
      </c>
      <c r="Q29" s="165">
        <v>-355837.3</v>
      </c>
      <c r="R29" s="168">
        <v>-224490.78</v>
      </c>
      <c r="S29" s="168">
        <v>0</v>
      </c>
      <c r="T29" s="168">
        <v>0</v>
      </c>
      <c r="U29" s="168">
        <v>0</v>
      </c>
      <c r="V29" s="168">
        <v>0</v>
      </c>
      <c r="W29" s="168">
        <f t="shared" si="2"/>
        <v>-580328.07999999996</v>
      </c>
      <c r="X29" s="169">
        <f t="shared" si="1"/>
        <v>9261254.5299999993</v>
      </c>
      <c r="Z29" s="105">
        <f>'ERZ - 2015'!L29-F29</f>
        <v>0</v>
      </c>
      <c r="AA29" s="105">
        <f>'ERZ - 2015'!V29-Q29</f>
        <v>0</v>
      </c>
    </row>
    <row r="30" spans="1:27" x14ac:dyDescent="0.3">
      <c r="A30" s="30" t="s">
        <v>89</v>
      </c>
      <c r="B30" s="31" t="s">
        <v>286</v>
      </c>
      <c r="C30" s="227" t="s">
        <v>322</v>
      </c>
      <c r="D30" s="32">
        <v>47</v>
      </c>
      <c r="E30" s="31" t="s">
        <v>290</v>
      </c>
      <c r="F30" s="165">
        <v>2650841.9699999997</v>
      </c>
      <c r="G30" s="168">
        <v>548699.69000000006</v>
      </c>
      <c r="H30" s="168">
        <v>0</v>
      </c>
      <c r="I30" s="168">
        <v>-124396.10000000009</v>
      </c>
      <c r="J30" s="168">
        <v>0</v>
      </c>
      <c r="K30" s="168">
        <v>0</v>
      </c>
      <c r="L30" s="168">
        <v>0</v>
      </c>
      <c r="M30" s="169">
        <f t="shared" si="0"/>
        <v>3075145.5599999996</v>
      </c>
      <c r="N30" s="36"/>
      <c r="O30" s="36"/>
      <c r="P30" s="225"/>
      <c r="Q30" s="165"/>
      <c r="R30" s="168"/>
      <c r="S30" s="168">
        <v>124396.1</v>
      </c>
      <c r="T30" s="168"/>
      <c r="U30" s="168"/>
      <c r="V30" s="168"/>
      <c r="W30" s="168">
        <f t="shared" si="2"/>
        <v>124396.1</v>
      </c>
      <c r="X30" s="169">
        <f t="shared" si="1"/>
        <v>3199541.6599999997</v>
      </c>
      <c r="Z30" s="105">
        <f>'ERZ - 2015'!L30-F30</f>
        <v>0</v>
      </c>
      <c r="AA30" s="105">
        <f>'ERZ - 2015'!V30-Q30</f>
        <v>0</v>
      </c>
    </row>
    <row r="31" spans="1:27" x14ac:dyDescent="0.3">
      <c r="A31" s="38">
        <v>120250</v>
      </c>
      <c r="B31" s="31"/>
      <c r="C31" s="227">
        <v>35</v>
      </c>
      <c r="D31" s="32">
        <v>47</v>
      </c>
      <c r="E31" s="37" t="s">
        <v>291</v>
      </c>
      <c r="F31" s="165">
        <v>414547.07999999996</v>
      </c>
      <c r="G31" s="168">
        <v>34888.239999999998</v>
      </c>
      <c r="H31" s="168">
        <v>0</v>
      </c>
      <c r="I31" s="168">
        <v>0</v>
      </c>
      <c r="J31" s="168">
        <v>0</v>
      </c>
      <c r="K31" s="168">
        <v>0</v>
      </c>
      <c r="L31" s="168">
        <v>0</v>
      </c>
      <c r="M31" s="169">
        <f t="shared" si="0"/>
        <v>449435.31999999995</v>
      </c>
      <c r="N31" s="39">
        <v>126250</v>
      </c>
      <c r="O31" s="36"/>
      <c r="P31" s="40" t="s">
        <v>292</v>
      </c>
      <c r="Q31" s="165">
        <v>-8833.66</v>
      </c>
      <c r="R31" s="168">
        <v>-12342.6</v>
      </c>
      <c r="S31" s="168">
        <v>0</v>
      </c>
      <c r="T31" s="168">
        <v>0</v>
      </c>
      <c r="U31" s="168">
        <v>0</v>
      </c>
      <c r="V31" s="168">
        <v>0</v>
      </c>
      <c r="W31" s="168">
        <f t="shared" si="2"/>
        <v>-21176.260000000002</v>
      </c>
      <c r="X31" s="169">
        <f t="shared" si="1"/>
        <v>428259.05999999994</v>
      </c>
      <c r="Z31" s="105">
        <f>'ERZ - 2015'!L31-F31</f>
        <v>0</v>
      </c>
      <c r="AA31" s="105">
        <f>'ERZ - 2015'!V31-Q31</f>
        <v>0</v>
      </c>
    </row>
    <row r="32" spans="1:27" x14ac:dyDescent="0.3">
      <c r="A32" s="38">
        <v>120250</v>
      </c>
      <c r="B32" s="31" t="s">
        <v>286</v>
      </c>
      <c r="C32" s="227" t="s">
        <v>322</v>
      </c>
      <c r="D32" s="32">
        <v>47</v>
      </c>
      <c r="E32" s="31" t="s">
        <v>293</v>
      </c>
      <c r="F32" s="165">
        <v>319315.32999999996</v>
      </c>
      <c r="G32" s="168">
        <v>-52588.66</v>
      </c>
      <c r="H32" s="168">
        <v>0</v>
      </c>
      <c r="I32" s="168">
        <v>-138702.05000000002</v>
      </c>
      <c r="J32" s="168">
        <v>0</v>
      </c>
      <c r="K32" s="168">
        <v>0</v>
      </c>
      <c r="L32" s="168">
        <v>0</v>
      </c>
      <c r="M32" s="169">
        <f t="shared" si="0"/>
        <v>128024.61999999991</v>
      </c>
      <c r="N32" s="39"/>
      <c r="O32" s="36"/>
      <c r="P32" s="40"/>
      <c r="Q32" s="165"/>
      <c r="R32" s="168"/>
      <c r="S32" s="168">
        <v>138702.05000000002</v>
      </c>
      <c r="T32" s="168"/>
      <c r="U32" s="168"/>
      <c r="V32" s="168"/>
      <c r="W32" s="168">
        <f t="shared" si="2"/>
        <v>138702.05000000002</v>
      </c>
      <c r="X32" s="169">
        <f t="shared" si="1"/>
        <v>266726.66999999993</v>
      </c>
      <c r="Z32" s="105">
        <f>'ERZ - 2015'!L32-F32</f>
        <v>0</v>
      </c>
      <c r="AA32" s="105">
        <f>'ERZ - 2015'!V32-Q32</f>
        <v>0</v>
      </c>
    </row>
    <row r="33" spans="1:27" x14ac:dyDescent="0.3">
      <c r="A33" s="30" t="s">
        <v>93</v>
      </c>
      <c r="B33" s="31" t="s">
        <v>27</v>
      </c>
      <c r="C33" s="227">
        <v>25</v>
      </c>
      <c r="D33" s="32">
        <v>47</v>
      </c>
      <c r="E33" s="225" t="s">
        <v>94</v>
      </c>
      <c r="F33" s="167">
        <v>4492836.6999999993</v>
      </c>
      <c r="G33" s="168">
        <v>0</v>
      </c>
      <c r="H33" s="168">
        <v>0</v>
      </c>
      <c r="I33" s="168">
        <v>0</v>
      </c>
      <c r="J33" s="168">
        <v>-612774.40000000002</v>
      </c>
      <c r="K33" s="168">
        <v>0</v>
      </c>
      <c r="L33" s="168">
        <v>0</v>
      </c>
      <c r="M33" s="169">
        <f t="shared" si="0"/>
        <v>3880062.2999999993</v>
      </c>
      <c r="N33" s="36" t="s">
        <v>95</v>
      </c>
      <c r="O33" s="36" t="s">
        <v>27</v>
      </c>
      <c r="P33" s="225" t="s">
        <v>96</v>
      </c>
      <c r="Q33" s="165">
        <v>-968986.99000000022</v>
      </c>
      <c r="R33" s="168">
        <v>-188370.31</v>
      </c>
      <c r="S33" s="168">
        <v>0</v>
      </c>
      <c r="T33" s="168">
        <v>159766.9</v>
      </c>
      <c r="U33" s="168">
        <v>0</v>
      </c>
      <c r="V33" s="168">
        <v>0</v>
      </c>
      <c r="W33" s="168">
        <f t="shared" si="2"/>
        <v>-997590.40000000026</v>
      </c>
      <c r="X33" s="169">
        <f t="shared" si="1"/>
        <v>2882471.899999999</v>
      </c>
      <c r="Z33" s="105">
        <f>'ERZ - 2015'!L33-F33</f>
        <v>0</v>
      </c>
      <c r="AA33" s="105">
        <f>'ERZ - 2015'!V33-Q33</f>
        <v>0</v>
      </c>
    </row>
    <row r="34" spans="1:27" x14ac:dyDescent="0.3">
      <c r="A34" s="30" t="s">
        <v>93</v>
      </c>
      <c r="B34" s="31" t="s">
        <v>286</v>
      </c>
      <c r="C34" s="227" t="s">
        <v>322</v>
      </c>
      <c r="D34" s="32">
        <v>47</v>
      </c>
      <c r="E34" s="31" t="s">
        <v>294</v>
      </c>
      <c r="F34" s="165">
        <v>81359.11</v>
      </c>
      <c r="G34" s="168">
        <v>-133.44</v>
      </c>
      <c r="H34" s="168">
        <v>0</v>
      </c>
      <c r="I34" s="168">
        <v>-1345251.5199999998</v>
      </c>
      <c r="J34" s="168">
        <v>0</v>
      </c>
      <c r="K34" s="168">
        <v>0</v>
      </c>
      <c r="L34" s="168">
        <v>0</v>
      </c>
      <c r="M34" s="169">
        <f t="shared" si="0"/>
        <v>-1264025.8499999999</v>
      </c>
      <c r="N34" s="36"/>
      <c r="O34" s="36"/>
      <c r="P34" s="225"/>
      <c r="Q34" s="165"/>
      <c r="R34" s="168"/>
      <c r="S34" s="168">
        <v>1345251.52</v>
      </c>
      <c r="T34" s="168"/>
      <c r="U34" s="168"/>
      <c r="V34" s="168"/>
      <c r="W34" s="168">
        <f t="shared" si="2"/>
        <v>1345251.52</v>
      </c>
      <c r="X34" s="169">
        <f t="shared" si="1"/>
        <v>81225.670000000158</v>
      </c>
      <c r="Z34" s="105">
        <f>'ERZ - 2015'!L34-F34</f>
        <v>0</v>
      </c>
      <c r="AA34" s="105">
        <f>'ERZ - 2015'!V34-Q34</f>
        <v>0</v>
      </c>
    </row>
    <row r="35" spans="1:27" x14ac:dyDescent="0.3">
      <c r="A35" s="30" t="s">
        <v>97</v>
      </c>
      <c r="B35" s="31" t="s">
        <v>27</v>
      </c>
      <c r="C35" s="227">
        <v>25</v>
      </c>
      <c r="D35" s="32">
        <v>47</v>
      </c>
      <c r="E35" s="225" t="s">
        <v>98</v>
      </c>
      <c r="F35" s="167">
        <v>5792131.04</v>
      </c>
      <c r="G35" s="168">
        <v>-85591.45</v>
      </c>
      <c r="H35" s="168">
        <v>0</v>
      </c>
      <c r="I35" s="168">
        <v>0</v>
      </c>
      <c r="J35" s="168">
        <v>-74495.47</v>
      </c>
      <c r="K35" s="168">
        <v>0</v>
      </c>
      <c r="L35" s="168">
        <v>0</v>
      </c>
      <c r="M35" s="169">
        <f t="shared" si="0"/>
        <v>5632044.1200000001</v>
      </c>
      <c r="N35" s="36" t="s">
        <v>99</v>
      </c>
      <c r="O35" s="36" t="s">
        <v>27</v>
      </c>
      <c r="P35" s="225" t="s">
        <v>100</v>
      </c>
      <c r="Q35" s="165">
        <v>-1034483.6600000001</v>
      </c>
      <c r="R35" s="168">
        <v>-239947.91</v>
      </c>
      <c r="S35" s="168">
        <v>0</v>
      </c>
      <c r="T35" s="168">
        <v>17739.02</v>
      </c>
      <c r="U35" s="168">
        <v>0</v>
      </c>
      <c r="V35" s="168">
        <v>0</v>
      </c>
      <c r="W35" s="168">
        <f t="shared" si="2"/>
        <v>-1256692.55</v>
      </c>
      <c r="X35" s="169">
        <f t="shared" si="1"/>
        <v>4375351.57</v>
      </c>
      <c r="Z35" s="105">
        <f>'ERZ - 2015'!L35-F35</f>
        <v>0</v>
      </c>
      <c r="AA35" s="105">
        <f>'ERZ - 2015'!V35-Q35</f>
        <v>0</v>
      </c>
    </row>
    <row r="36" spans="1:27" x14ac:dyDescent="0.3">
      <c r="A36" s="30" t="s">
        <v>101</v>
      </c>
      <c r="B36" s="31" t="s">
        <v>27</v>
      </c>
      <c r="C36" s="227">
        <v>15</v>
      </c>
      <c r="D36" s="32">
        <v>47</v>
      </c>
      <c r="E36" s="225" t="s">
        <v>102</v>
      </c>
      <c r="F36" s="167">
        <v>30169240.550000001</v>
      </c>
      <c r="G36" s="168">
        <v>1151419.6100000001</v>
      </c>
      <c r="H36" s="168">
        <v>0</v>
      </c>
      <c r="I36" s="168">
        <v>0</v>
      </c>
      <c r="J36" s="168">
        <v>0</v>
      </c>
      <c r="K36" s="168">
        <v>0</v>
      </c>
      <c r="L36" s="168">
        <v>0</v>
      </c>
      <c r="M36" s="169">
        <f t="shared" si="0"/>
        <v>31320660.16</v>
      </c>
      <c r="N36" s="36" t="s">
        <v>103</v>
      </c>
      <c r="O36" s="36" t="s">
        <v>27</v>
      </c>
      <c r="P36" s="225" t="s">
        <v>104</v>
      </c>
      <c r="Q36" s="165">
        <v>-10170398.860000001</v>
      </c>
      <c r="R36" s="168">
        <v>-2293092.86</v>
      </c>
      <c r="S36" s="168">
        <v>0</v>
      </c>
      <c r="T36" s="168">
        <v>0</v>
      </c>
      <c r="U36" s="168">
        <v>0</v>
      </c>
      <c r="V36" s="168">
        <v>0</v>
      </c>
      <c r="W36" s="168">
        <f t="shared" si="2"/>
        <v>-12463491.720000001</v>
      </c>
      <c r="X36" s="169">
        <f t="shared" si="1"/>
        <v>18857168.439999998</v>
      </c>
      <c r="Z36" s="105">
        <f>'ERZ - 2015'!L36-F36</f>
        <v>0</v>
      </c>
      <c r="AA36" s="105">
        <f>'ERZ - 2015'!V36-Q36</f>
        <v>0</v>
      </c>
    </row>
    <row r="37" spans="1:27" x14ac:dyDescent="0.3">
      <c r="A37" s="30" t="s">
        <v>101</v>
      </c>
      <c r="B37" s="31" t="s">
        <v>295</v>
      </c>
      <c r="C37" s="227">
        <v>15</v>
      </c>
      <c r="D37" s="32">
        <v>47</v>
      </c>
      <c r="E37" s="31" t="s">
        <v>296</v>
      </c>
      <c r="F37" s="165">
        <v>1245375.24</v>
      </c>
      <c r="G37" s="168">
        <v>764158.93</v>
      </c>
      <c r="H37" s="168">
        <v>0</v>
      </c>
      <c r="I37" s="168">
        <v>0</v>
      </c>
      <c r="J37" s="168">
        <v>0</v>
      </c>
      <c r="K37" s="168">
        <v>0</v>
      </c>
      <c r="L37" s="168">
        <v>0</v>
      </c>
      <c r="M37" s="169">
        <f t="shared" si="0"/>
        <v>2009534.17</v>
      </c>
      <c r="N37" s="39">
        <v>126410</v>
      </c>
      <c r="O37" s="36" t="s">
        <v>295</v>
      </c>
      <c r="P37" s="36" t="s">
        <v>297</v>
      </c>
      <c r="Q37" s="165">
        <v>-69100.42</v>
      </c>
      <c r="R37" s="168">
        <v>-108496.98</v>
      </c>
      <c r="S37" s="168">
        <v>0</v>
      </c>
      <c r="T37" s="168">
        <v>0</v>
      </c>
      <c r="U37" s="168">
        <v>0</v>
      </c>
      <c r="V37" s="168">
        <v>0</v>
      </c>
      <c r="W37" s="168">
        <f>SUM(Q37:V37)</f>
        <v>-177597.4</v>
      </c>
      <c r="X37" s="169">
        <f>M37+W37</f>
        <v>1831936.77</v>
      </c>
      <c r="Z37" s="105">
        <f>'ERZ - 2015'!L37-F37</f>
        <v>0</v>
      </c>
      <c r="AA37" s="105">
        <f>'ERZ - 2015'!V37-Q37</f>
        <v>0</v>
      </c>
    </row>
    <row r="38" spans="1:27" x14ac:dyDescent="0.3">
      <c r="A38" s="30" t="s">
        <v>101</v>
      </c>
      <c r="B38" s="31" t="s">
        <v>105</v>
      </c>
      <c r="C38" s="227">
        <v>15</v>
      </c>
      <c r="D38" s="32">
        <v>47</v>
      </c>
      <c r="E38" s="225" t="s">
        <v>106</v>
      </c>
      <c r="F38" s="167">
        <v>657370.26</v>
      </c>
      <c r="G38" s="168">
        <v>0</v>
      </c>
      <c r="H38" s="168">
        <v>0</v>
      </c>
      <c r="I38" s="168">
        <v>0</v>
      </c>
      <c r="J38" s="168">
        <v>0</v>
      </c>
      <c r="K38" s="168">
        <v>0</v>
      </c>
      <c r="L38" s="168">
        <v>0</v>
      </c>
      <c r="M38" s="169">
        <f t="shared" si="0"/>
        <v>657370.26</v>
      </c>
      <c r="N38" s="36" t="s">
        <v>103</v>
      </c>
      <c r="O38" s="36" t="s">
        <v>105</v>
      </c>
      <c r="P38" s="225" t="s">
        <v>107</v>
      </c>
      <c r="Q38" s="165">
        <v>-165206.9</v>
      </c>
      <c r="R38" s="168">
        <v>-43824.69</v>
      </c>
      <c r="S38" s="168">
        <v>0</v>
      </c>
      <c r="T38" s="168">
        <v>0</v>
      </c>
      <c r="U38" s="168">
        <v>0</v>
      </c>
      <c r="V38" s="168">
        <v>0</v>
      </c>
      <c r="W38" s="168">
        <f t="shared" si="2"/>
        <v>-209031.59</v>
      </c>
      <c r="X38" s="169">
        <f t="shared" si="1"/>
        <v>448338.67000000004</v>
      </c>
      <c r="Z38" s="105">
        <f>'ERZ - 2015'!L38-F38</f>
        <v>0</v>
      </c>
      <c r="AA38" s="105">
        <f>'ERZ - 2015'!V38-Q38</f>
        <v>0</v>
      </c>
    </row>
    <row r="39" spans="1:27" x14ac:dyDescent="0.3">
      <c r="A39" s="30" t="s">
        <v>101</v>
      </c>
      <c r="B39" s="31" t="s">
        <v>108</v>
      </c>
      <c r="C39" s="227">
        <v>15</v>
      </c>
      <c r="D39" s="32">
        <v>47</v>
      </c>
      <c r="E39" s="225" t="s">
        <v>109</v>
      </c>
      <c r="F39" s="167">
        <v>1012555.94</v>
      </c>
      <c r="G39" s="168">
        <v>0</v>
      </c>
      <c r="H39" s="168">
        <v>0</v>
      </c>
      <c r="I39" s="168">
        <v>0</v>
      </c>
      <c r="J39" s="168">
        <v>0</v>
      </c>
      <c r="K39" s="168">
        <v>0</v>
      </c>
      <c r="L39" s="168">
        <v>0</v>
      </c>
      <c r="M39" s="169">
        <f t="shared" si="0"/>
        <v>1012555.94</v>
      </c>
      <c r="N39" s="36" t="s">
        <v>103</v>
      </c>
      <c r="O39" s="36" t="s">
        <v>108</v>
      </c>
      <c r="P39" s="225" t="s">
        <v>110</v>
      </c>
      <c r="Q39" s="165">
        <v>-342140.70000000007</v>
      </c>
      <c r="R39" s="168">
        <v>-69596.790000000008</v>
      </c>
      <c r="S39" s="168">
        <v>0</v>
      </c>
      <c r="T39" s="168">
        <v>0</v>
      </c>
      <c r="U39" s="168">
        <v>0</v>
      </c>
      <c r="V39" s="168">
        <v>0</v>
      </c>
      <c r="W39" s="168">
        <f t="shared" si="2"/>
        <v>-411737.49000000011</v>
      </c>
      <c r="X39" s="169">
        <f t="shared" si="1"/>
        <v>600818.44999999984</v>
      </c>
      <c r="Y39" s="271"/>
      <c r="Z39" s="105">
        <f>'ERZ - 2015'!L39-F39</f>
        <v>0</v>
      </c>
      <c r="AA39" s="105">
        <f>'ERZ - 2015'!V39-Q39</f>
        <v>0</v>
      </c>
    </row>
    <row r="40" spans="1:27" x14ac:dyDescent="0.3">
      <c r="A40" s="30" t="s">
        <v>101</v>
      </c>
      <c r="B40" s="31" t="s">
        <v>111</v>
      </c>
      <c r="C40" s="227">
        <v>15</v>
      </c>
      <c r="D40" s="32">
        <v>47</v>
      </c>
      <c r="E40" s="225" t="s">
        <v>112</v>
      </c>
      <c r="F40" s="167">
        <v>7596890.7800000012</v>
      </c>
      <c r="G40" s="168">
        <v>411992.59</v>
      </c>
      <c r="H40" s="168">
        <v>0</v>
      </c>
      <c r="I40" s="168">
        <v>0</v>
      </c>
      <c r="J40" s="168">
        <v>0</v>
      </c>
      <c r="K40" s="168">
        <v>0</v>
      </c>
      <c r="L40" s="168">
        <v>0</v>
      </c>
      <c r="M40" s="169">
        <f t="shared" si="0"/>
        <v>8008883.370000001</v>
      </c>
      <c r="N40" s="36" t="s">
        <v>103</v>
      </c>
      <c r="O40" s="36" t="s">
        <v>111</v>
      </c>
      <c r="P40" s="225" t="s">
        <v>113</v>
      </c>
      <c r="Q40" s="165">
        <v>-1752902.76</v>
      </c>
      <c r="R40" s="168">
        <v>-544051.59</v>
      </c>
      <c r="S40" s="168">
        <v>0</v>
      </c>
      <c r="T40" s="168">
        <v>0</v>
      </c>
      <c r="U40" s="168">
        <v>0</v>
      </c>
      <c r="V40" s="168">
        <v>0</v>
      </c>
      <c r="W40" s="168">
        <f t="shared" si="2"/>
        <v>-2296954.35</v>
      </c>
      <c r="X40" s="169">
        <f t="shared" si="1"/>
        <v>5711929.0200000014</v>
      </c>
      <c r="Y40" s="271"/>
      <c r="Z40" s="105">
        <f>'ERZ - 2015'!L40-F40</f>
        <v>0</v>
      </c>
      <c r="AA40" s="105">
        <f>'ERZ - 2015'!V40-Q40</f>
        <v>0</v>
      </c>
    </row>
    <row r="41" spans="1:27" x14ac:dyDescent="0.3">
      <c r="A41" s="30" t="s">
        <v>101</v>
      </c>
      <c r="B41" s="31" t="s">
        <v>286</v>
      </c>
      <c r="C41" s="227" t="s">
        <v>322</v>
      </c>
      <c r="D41" s="32">
        <v>47</v>
      </c>
      <c r="E41" s="31" t="s">
        <v>298</v>
      </c>
      <c r="F41" s="165">
        <v>913711.82000000007</v>
      </c>
      <c r="G41" s="168">
        <v>131247.86000000002</v>
      </c>
      <c r="H41" s="168">
        <v>0</v>
      </c>
      <c r="I41" s="168">
        <v>-161205.02000000002</v>
      </c>
      <c r="J41" s="168">
        <v>0</v>
      </c>
      <c r="K41" s="168">
        <v>0</v>
      </c>
      <c r="L41" s="168">
        <v>0</v>
      </c>
      <c r="M41" s="169">
        <f>SUM(F41:L41)</f>
        <v>883754.66</v>
      </c>
      <c r="N41" s="36"/>
      <c r="O41" s="36"/>
      <c r="P41" s="225"/>
      <c r="Q41" s="165"/>
      <c r="R41" s="168"/>
      <c r="S41" s="168">
        <v>161205.02000000002</v>
      </c>
      <c r="T41" s="168"/>
      <c r="U41" s="168"/>
      <c r="V41" s="168"/>
      <c r="W41" s="168">
        <f t="shared" si="2"/>
        <v>161205.02000000002</v>
      </c>
      <c r="X41" s="169">
        <f t="shared" si="1"/>
        <v>1044959.68</v>
      </c>
      <c r="Y41" s="271"/>
      <c r="Z41" s="105">
        <f>'ERZ - 2015'!L41-F41</f>
        <v>0</v>
      </c>
      <c r="AA41" s="105">
        <f>'ERZ - 2015'!V41-Q41</f>
        <v>0</v>
      </c>
    </row>
    <row r="42" spans="1:27" x14ac:dyDescent="0.3">
      <c r="A42" s="30" t="s">
        <v>114</v>
      </c>
      <c r="B42" s="31" t="s">
        <v>27</v>
      </c>
      <c r="C42" s="227">
        <v>15</v>
      </c>
      <c r="D42" s="32">
        <v>47</v>
      </c>
      <c r="E42" s="225" t="s">
        <v>115</v>
      </c>
      <c r="F42" s="167">
        <v>1110152.1700000002</v>
      </c>
      <c r="G42" s="168">
        <v>182362.59</v>
      </c>
      <c r="H42" s="168">
        <v>0</v>
      </c>
      <c r="I42" s="168">
        <v>0</v>
      </c>
      <c r="J42" s="168">
        <v>0</v>
      </c>
      <c r="K42" s="168">
        <v>0</v>
      </c>
      <c r="L42" s="168">
        <v>0</v>
      </c>
      <c r="M42" s="169">
        <f t="shared" si="0"/>
        <v>1292514.7600000002</v>
      </c>
      <c r="N42" s="36" t="s">
        <v>116</v>
      </c>
      <c r="O42" s="36" t="s">
        <v>27</v>
      </c>
      <c r="P42" s="225" t="s">
        <v>117</v>
      </c>
      <c r="Q42" s="165">
        <v>-152604.78999999998</v>
      </c>
      <c r="R42" s="168">
        <v>-80139.97</v>
      </c>
      <c r="S42" s="168">
        <v>0</v>
      </c>
      <c r="T42" s="168">
        <v>0</v>
      </c>
      <c r="U42" s="168">
        <v>0</v>
      </c>
      <c r="V42" s="168">
        <v>0</v>
      </c>
      <c r="W42" s="168">
        <f t="shared" si="2"/>
        <v>-232744.75999999998</v>
      </c>
      <c r="X42" s="169">
        <f t="shared" si="1"/>
        <v>1059770.0000000002</v>
      </c>
      <c r="Y42" s="271"/>
      <c r="Z42" s="105">
        <f>'ERZ - 2015'!L42-F42</f>
        <v>0</v>
      </c>
      <c r="AA42" s="105">
        <f>'ERZ - 2015'!V42-Q42</f>
        <v>0</v>
      </c>
    </row>
    <row r="43" spans="1:27" x14ac:dyDescent="0.3">
      <c r="A43" s="30" t="s">
        <v>118</v>
      </c>
      <c r="B43" s="31" t="s">
        <v>27</v>
      </c>
      <c r="C43" s="227">
        <v>10</v>
      </c>
      <c r="D43" s="32">
        <v>8</v>
      </c>
      <c r="E43" s="225" t="s">
        <v>119</v>
      </c>
      <c r="F43" s="167">
        <v>5717358.7799999993</v>
      </c>
      <c r="G43" s="168">
        <v>270872.95</v>
      </c>
      <c r="H43" s="168">
        <v>0</v>
      </c>
      <c r="I43" s="168">
        <v>733647.89000000013</v>
      </c>
      <c r="J43" s="168">
        <v>0</v>
      </c>
      <c r="K43" s="168">
        <v>0</v>
      </c>
      <c r="L43" s="168">
        <v>-549281.62</v>
      </c>
      <c r="M43" s="169">
        <f t="shared" si="0"/>
        <v>6172597.9999999991</v>
      </c>
      <c r="N43" s="36" t="s">
        <v>120</v>
      </c>
      <c r="O43" s="36" t="s">
        <v>27</v>
      </c>
      <c r="P43" s="225" t="s">
        <v>121</v>
      </c>
      <c r="Q43" s="165">
        <v>-2834280.1600000006</v>
      </c>
      <c r="R43" s="168">
        <v>-651854.42999999993</v>
      </c>
      <c r="S43" s="168">
        <v>-675562.66000000015</v>
      </c>
      <c r="T43" s="168">
        <v>0</v>
      </c>
      <c r="U43" s="168">
        <v>0</v>
      </c>
      <c r="V43" s="168">
        <v>549281.62</v>
      </c>
      <c r="W43" s="168">
        <f t="shared" si="2"/>
        <v>-3612415.6300000008</v>
      </c>
      <c r="X43" s="169">
        <f t="shared" si="1"/>
        <v>2560182.3699999982</v>
      </c>
      <c r="Y43" s="271"/>
      <c r="Z43" s="105">
        <f>'ERZ - 2015'!L43-F43</f>
        <v>0</v>
      </c>
      <c r="AA43" s="105">
        <f>'ERZ - 2015'!V43-Q43</f>
        <v>0</v>
      </c>
    </row>
    <row r="44" spans="1:27" x14ac:dyDescent="0.3">
      <c r="A44" s="30" t="s">
        <v>122</v>
      </c>
      <c r="B44" s="31" t="s">
        <v>123</v>
      </c>
      <c r="C44" s="227">
        <v>4</v>
      </c>
      <c r="D44" s="32" t="s">
        <v>299</v>
      </c>
      <c r="E44" s="225" t="s">
        <v>125</v>
      </c>
      <c r="F44" s="167">
        <v>671362.04</v>
      </c>
      <c r="G44" s="168">
        <v>0</v>
      </c>
      <c r="H44" s="168">
        <v>6686.37</v>
      </c>
      <c r="I44" s="168">
        <v>202464.32000000004</v>
      </c>
      <c r="J44" s="168">
        <v>0</v>
      </c>
      <c r="K44" s="168">
        <v>-48004.22</v>
      </c>
      <c r="L44" s="168">
        <v>0</v>
      </c>
      <c r="M44" s="169">
        <f t="shared" si="0"/>
        <v>832508.51000000013</v>
      </c>
      <c r="N44" s="36" t="s">
        <v>126</v>
      </c>
      <c r="O44" s="36" t="s">
        <v>123</v>
      </c>
      <c r="P44" s="225" t="s">
        <v>127</v>
      </c>
      <c r="Q44" s="165">
        <v>-327982.19000000006</v>
      </c>
      <c r="R44" s="168">
        <v>-128718.19999999998</v>
      </c>
      <c r="S44" s="168">
        <v>-139781.99000000002</v>
      </c>
      <c r="T44" s="168">
        <v>0</v>
      </c>
      <c r="U44" s="168">
        <v>43003.78</v>
      </c>
      <c r="V44" s="168">
        <v>0</v>
      </c>
      <c r="W44" s="168">
        <f t="shared" si="2"/>
        <v>-553478.6</v>
      </c>
      <c r="X44" s="169">
        <f t="shared" si="1"/>
        <v>279029.91000000015</v>
      </c>
      <c r="Y44" s="271"/>
      <c r="Z44" s="105">
        <f>'ERZ - 2015'!L44-F44</f>
        <v>0</v>
      </c>
      <c r="AA44" s="105">
        <f>'ERZ - 2015'!V44-Q44</f>
        <v>0</v>
      </c>
    </row>
    <row r="45" spans="1:27" x14ac:dyDescent="0.3">
      <c r="A45" s="30" t="s">
        <v>122</v>
      </c>
      <c r="B45" s="31" t="s">
        <v>128</v>
      </c>
      <c r="C45" s="227">
        <v>12</v>
      </c>
      <c r="D45" s="32">
        <v>10</v>
      </c>
      <c r="E45" s="225" t="s">
        <v>129</v>
      </c>
      <c r="F45" s="167">
        <v>4382855.51</v>
      </c>
      <c r="G45" s="168">
        <v>1039413.7</v>
      </c>
      <c r="H45" s="168">
        <v>5875.42</v>
      </c>
      <c r="I45" s="168">
        <v>339640.72</v>
      </c>
      <c r="J45" s="168">
        <v>0</v>
      </c>
      <c r="K45" s="168">
        <v>-22228.400000000001</v>
      </c>
      <c r="L45" s="168">
        <v>0</v>
      </c>
      <c r="M45" s="169">
        <f t="shared" si="0"/>
        <v>5745556.9499999993</v>
      </c>
      <c r="N45" s="36" t="s">
        <v>126</v>
      </c>
      <c r="O45" s="36" t="s">
        <v>128</v>
      </c>
      <c r="P45" s="225" t="s">
        <v>130</v>
      </c>
      <c r="Q45" s="165">
        <v>-1555456.44</v>
      </c>
      <c r="R45" s="168">
        <v>-453757.90000000008</v>
      </c>
      <c r="S45" s="168">
        <v>-267181.02999999997</v>
      </c>
      <c r="T45" s="168">
        <v>0</v>
      </c>
      <c r="U45" s="168">
        <v>22228.400000000001</v>
      </c>
      <c r="V45" s="168">
        <v>0</v>
      </c>
      <c r="W45" s="168">
        <f t="shared" si="2"/>
        <v>-2254166.9700000002</v>
      </c>
      <c r="X45" s="169">
        <f t="shared" si="1"/>
        <v>3491389.9799999991</v>
      </c>
      <c r="Y45" s="271"/>
      <c r="Z45" s="105">
        <f>'ERZ - 2015'!L45-F45</f>
        <v>0</v>
      </c>
      <c r="AA45" s="105">
        <f>'ERZ - 2015'!V45-Q45</f>
        <v>0</v>
      </c>
    </row>
    <row r="46" spans="1:27" x14ac:dyDescent="0.3">
      <c r="A46" s="30" t="s">
        <v>122</v>
      </c>
      <c r="B46" s="31" t="s">
        <v>131</v>
      </c>
      <c r="C46" s="227">
        <v>8</v>
      </c>
      <c r="D46" s="32">
        <v>10</v>
      </c>
      <c r="E46" s="225" t="s">
        <v>132</v>
      </c>
      <c r="F46" s="167">
        <v>6094134.9399999985</v>
      </c>
      <c r="G46" s="168">
        <v>495410.39</v>
      </c>
      <c r="H46" s="168">
        <v>39601.480000000003</v>
      </c>
      <c r="I46" s="168">
        <v>-837983.64</v>
      </c>
      <c r="J46" s="168">
        <v>0</v>
      </c>
      <c r="K46" s="168">
        <v>-193099.8</v>
      </c>
      <c r="L46" s="168">
        <v>0</v>
      </c>
      <c r="M46" s="169">
        <f t="shared" si="0"/>
        <v>5598063.3699999992</v>
      </c>
      <c r="N46" s="36" t="s">
        <v>126</v>
      </c>
      <c r="O46" s="36" t="s">
        <v>131</v>
      </c>
      <c r="P46" s="225" t="s">
        <v>133</v>
      </c>
      <c r="Q46" s="165">
        <v>-3146067.92</v>
      </c>
      <c r="R46" s="168">
        <v>-656850.05000000005</v>
      </c>
      <c r="S46" s="168">
        <v>430436.62</v>
      </c>
      <c r="T46" s="168">
        <v>0</v>
      </c>
      <c r="U46" s="168">
        <v>192807</v>
      </c>
      <c r="V46" s="168">
        <v>0</v>
      </c>
      <c r="W46" s="168">
        <f t="shared" si="2"/>
        <v>-3179674.3499999996</v>
      </c>
      <c r="X46" s="169">
        <f t="shared" si="1"/>
        <v>2418389.0199999996</v>
      </c>
      <c r="Y46" s="271"/>
      <c r="Z46" s="105">
        <f>'ERZ - 2015'!L46-F46</f>
        <v>0</v>
      </c>
      <c r="AA46" s="105">
        <f>'ERZ - 2015'!V46-Q46</f>
        <v>0</v>
      </c>
    </row>
    <row r="47" spans="1:27" x14ac:dyDescent="0.3">
      <c r="A47" s="30" t="s">
        <v>122</v>
      </c>
      <c r="B47" s="31" t="s">
        <v>134</v>
      </c>
      <c r="C47" s="227">
        <v>15</v>
      </c>
      <c r="D47" s="32">
        <v>10</v>
      </c>
      <c r="E47" s="225" t="s">
        <v>135</v>
      </c>
      <c r="F47" s="167">
        <v>832009.66</v>
      </c>
      <c r="G47" s="168">
        <v>56745.78</v>
      </c>
      <c r="H47" s="168">
        <v>0</v>
      </c>
      <c r="I47" s="168">
        <v>498342.92</v>
      </c>
      <c r="J47" s="168">
        <v>0</v>
      </c>
      <c r="K47" s="168">
        <v>0</v>
      </c>
      <c r="L47" s="168">
        <v>0</v>
      </c>
      <c r="M47" s="169">
        <f t="shared" si="0"/>
        <v>1387098.36</v>
      </c>
      <c r="N47" s="36" t="s">
        <v>126</v>
      </c>
      <c r="O47" s="36" t="s">
        <v>134</v>
      </c>
      <c r="P47" s="225" t="s">
        <v>136</v>
      </c>
      <c r="Q47" s="165">
        <v>-296411.84000000003</v>
      </c>
      <c r="R47" s="168">
        <v>-84909.57</v>
      </c>
      <c r="S47" s="168">
        <v>-163255.59</v>
      </c>
      <c r="T47" s="168">
        <v>0</v>
      </c>
      <c r="U47" s="168">
        <v>0</v>
      </c>
      <c r="V47" s="168">
        <v>0</v>
      </c>
      <c r="W47" s="168">
        <f t="shared" si="2"/>
        <v>-544577</v>
      </c>
      <c r="X47" s="169">
        <f t="shared" si="1"/>
        <v>842521.3600000001</v>
      </c>
      <c r="Y47" s="271"/>
      <c r="Z47" s="105">
        <f>'ERZ - 2015'!L47-F47</f>
        <v>0</v>
      </c>
      <c r="AA47" s="105">
        <f>'ERZ - 2015'!V47-Q47</f>
        <v>0</v>
      </c>
    </row>
    <row r="48" spans="1:27" x14ac:dyDescent="0.3">
      <c r="A48" s="30" t="s">
        <v>122</v>
      </c>
      <c r="B48" s="31" t="s">
        <v>137</v>
      </c>
      <c r="C48" s="227">
        <v>5</v>
      </c>
      <c r="D48" s="32">
        <v>10</v>
      </c>
      <c r="E48" s="225" t="s">
        <v>138</v>
      </c>
      <c r="F48" s="167">
        <v>1425334.46</v>
      </c>
      <c r="G48" s="168">
        <v>29831.03</v>
      </c>
      <c r="H48" s="168">
        <v>18908.09</v>
      </c>
      <c r="I48" s="168">
        <v>33993.44999999999</v>
      </c>
      <c r="J48" s="168">
        <v>0</v>
      </c>
      <c r="K48" s="168">
        <v>-20401.98</v>
      </c>
      <c r="L48" s="168">
        <v>0</v>
      </c>
      <c r="M48" s="169">
        <f t="shared" si="0"/>
        <v>1487665.05</v>
      </c>
      <c r="N48" s="36" t="s">
        <v>126</v>
      </c>
      <c r="O48" s="36" t="s">
        <v>137</v>
      </c>
      <c r="P48" s="225" t="s">
        <v>139</v>
      </c>
      <c r="Q48" s="165">
        <v>-805662.6100000001</v>
      </c>
      <c r="R48" s="168">
        <v>-233839.08</v>
      </c>
      <c r="S48" s="168">
        <v>-33993.44999999999</v>
      </c>
      <c r="T48" s="168">
        <v>0</v>
      </c>
      <c r="U48" s="168">
        <v>20401.980000000003</v>
      </c>
      <c r="V48" s="168">
        <v>0</v>
      </c>
      <c r="W48" s="168">
        <f t="shared" si="2"/>
        <v>-1053093.1600000001</v>
      </c>
      <c r="X48" s="169">
        <f t="shared" si="1"/>
        <v>434571.8899999999</v>
      </c>
      <c r="Y48" s="271"/>
      <c r="Z48" s="105">
        <f>'ERZ - 2015'!L48-F48</f>
        <v>0</v>
      </c>
      <c r="AA48" s="105">
        <f>'ERZ - 2015'!V48-Q48</f>
        <v>0</v>
      </c>
    </row>
    <row r="49" spans="1:27" x14ac:dyDescent="0.3">
      <c r="A49" s="30" t="s">
        <v>140</v>
      </c>
      <c r="B49" s="31" t="s">
        <v>27</v>
      </c>
      <c r="C49" s="227">
        <v>10</v>
      </c>
      <c r="D49" s="32">
        <v>8</v>
      </c>
      <c r="E49" s="225" t="s">
        <v>141</v>
      </c>
      <c r="F49" s="167">
        <v>1758758.12</v>
      </c>
      <c r="G49" s="168">
        <v>229773.26</v>
      </c>
      <c r="H49" s="168">
        <v>0</v>
      </c>
      <c r="I49" s="168">
        <v>124396.10000000009</v>
      </c>
      <c r="J49" s="168">
        <v>0</v>
      </c>
      <c r="K49" s="168">
        <v>0</v>
      </c>
      <c r="L49" s="168">
        <v>-111332.53</v>
      </c>
      <c r="M49" s="169">
        <f t="shared" si="0"/>
        <v>2001594.9500000004</v>
      </c>
      <c r="N49" s="36" t="s">
        <v>142</v>
      </c>
      <c r="O49" s="36" t="s">
        <v>27</v>
      </c>
      <c r="P49" s="225" t="s">
        <v>143</v>
      </c>
      <c r="Q49" s="165">
        <v>-765860.3</v>
      </c>
      <c r="R49" s="168">
        <v>-203929.31</v>
      </c>
      <c r="S49" s="168">
        <v>-124396.10000000021</v>
      </c>
      <c r="T49" s="168">
        <v>0</v>
      </c>
      <c r="U49" s="168">
        <v>0</v>
      </c>
      <c r="V49" s="168">
        <v>111332.53</v>
      </c>
      <c r="W49" s="168">
        <f t="shared" si="2"/>
        <v>-982853.1800000004</v>
      </c>
      <c r="X49" s="169">
        <f t="shared" si="1"/>
        <v>1018741.77</v>
      </c>
      <c r="Y49" s="271"/>
      <c r="Z49" s="105">
        <f>'ERZ - 2015'!L49-F49</f>
        <v>0</v>
      </c>
      <c r="AA49" s="105">
        <f>'ERZ - 2015'!V49-Q49</f>
        <v>0</v>
      </c>
    </row>
    <row r="50" spans="1:27" x14ac:dyDescent="0.3">
      <c r="A50" s="30" t="s">
        <v>150</v>
      </c>
      <c r="B50" s="31" t="s">
        <v>27</v>
      </c>
      <c r="C50" s="227">
        <v>3</v>
      </c>
      <c r="D50" s="32" t="s">
        <v>146</v>
      </c>
      <c r="E50" s="225" t="s">
        <v>151</v>
      </c>
      <c r="F50" s="167">
        <v>530759.87000000011</v>
      </c>
      <c r="G50" s="168">
        <v>305335.87</v>
      </c>
      <c r="H50" s="168">
        <v>0</v>
      </c>
      <c r="I50" s="168">
        <v>-536860.6100000001</v>
      </c>
      <c r="J50" s="168">
        <v>0</v>
      </c>
      <c r="K50" s="168">
        <v>0</v>
      </c>
      <c r="L50" s="168">
        <v>-249827.4</v>
      </c>
      <c r="M50" s="169">
        <f t="shared" si="0"/>
        <v>49407.73000000001</v>
      </c>
      <c r="N50" s="36" t="s">
        <v>152</v>
      </c>
      <c r="O50" s="36" t="s">
        <v>27</v>
      </c>
      <c r="P50" s="225" t="s">
        <v>153</v>
      </c>
      <c r="Q50" s="165">
        <v>-301245.59999999986</v>
      </c>
      <c r="R50" s="168">
        <v>-186171.36</v>
      </c>
      <c r="S50" s="168">
        <v>536860.61</v>
      </c>
      <c r="T50" s="168">
        <v>0</v>
      </c>
      <c r="U50" s="168">
        <v>0</v>
      </c>
      <c r="V50" s="168">
        <v>249827.4</v>
      </c>
      <c r="W50" s="168">
        <f t="shared" si="2"/>
        <v>299271.05000000016</v>
      </c>
      <c r="X50" s="169">
        <f t="shared" si="1"/>
        <v>348678.78000000014</v>
      </c>
      <c r="Y50" s="271"/>
      <c r="Z50" s="105">
        <f>'ERZ - 2015'!L50-F50</f>
        <v>0</v>
      </c>
      <c r="AA50" s="105">
        <f>'ERZ - 2015'!V50-Q50</f>
        <v>0</v>
      </c>
    </row>
    <row r="51" spans="1:27" x14ac:dyDescent="0.3">
      <c r="A51" s="30" t="s">
        <v>154</v>
      </c>
      <c r="B51" s="31" t="s">
        <v>27</v>
      </c>
      <c r="C51" s="227">
        <v>5</v>
      </c>
      <c r="D51" s="32" t="s">
        <v>146</v>
      </c>
      <c r="E51" s="225" t="s">
        <v>155</v>
      </c>
      <c r="F51" s="167">
        <v>5230586.3000000007</v>
      </c>
      <c r="G51" s="168">
        <v>175207.5</v>
      </c>
      <c r="H51" s="168">
        <v>0</v>
      </c>
      <c r="I51" s="168">
        <v>1111901.2400000002</v>
      </c>
      <c r="J51" s="168">
        <v>0</v>
      </c>
      <c r="K51" s="168">
        <v>0</v>
      </c>
      <c r="L51" s="168">
        <v>-1202257.3</v>
      </c>
      <c r="M51" s="169">
        <f t="shared" si="0"/>
        <v>5315437.7400000012</v>
      </c>
      <c r="N51" s="36" t="s">
        <v>156</v>
      </c>
      <c r="O51" s="36" t="s">
        <v>27</v>
      </c>
      <c r="P51" s="225" t="s">
        <v>157</v>
      </c>
      <c r="Q51" s="165">
        <v>-2620389.0399999996</v>
      </c>
      <c r="R51" s="168">
        <v>-943412.29</v>
      </c>
      <c r="S51" s="168">
        <v>-1174583.5699999994</v>
      </c>
      <c r="T51" s="168">
        <v>0</v>
      </c>
      <c r="U51" s="168">
        <v>0</v>
      </c>
      <c r="V51" s="168">
        <v>1202257.3</v>
      </c>
      <c r="W51" s="168">
        <f t="shared" si="2"/>
        <v>-3536127.5999999987</v>
      </c>
      <c r="X51" s="169">
        <f t="shared" si="1"/>
        <v>1779310.1400000025</v>
      </c>
      <c r="Y51" s="271"/>
      <c r="Z51" s="105">
        <f>'ERZ - 2015'!L51-F51</f>
        <v>0</v>
      </c>
      <c r="AA51" s="105">
        <f>'ERZ - 2015'!V51-Q51</f>
        <v>0</v>
      </c>
    </row>
    <row r="52" spans="1:27" x14ac:dyDescent="0.3">
      <c r="A52" s="30" t="s">
        <v>158</v>
      </c>
      <c r="B52" s="31" t="s">
        <v>27</v>
      </c>
      <c r="C52" s="227">
        <v>10</v>
      </c>
      <c r="D52" s="32" t="s">
        <v>146</v>
      </c>
      <c r="E52" s="225" t="s">
        <v>159</v>
      </c>
      <c r="F52" s="167">
        <v>225513.91</v>
      </c>
      <c r="G52" s="168">
        <v>-1383.78</v>
      </c>
      <c r="H52" s="168">
        <v>0</v>
      </c>
      <c r="I52" s="168">
        <v>161205.02000000002</v>
      </c>
      <c r="J52" s="168">
        <v>0</v>
      </c>
      <c r="K52" s="168">
        <v>0</v>
      </c>
      <c r="L52" s="168">
        <v>-49207.61</v>
      </c>
      <c r="M52" s="169">
        <f t="shared" si="0"/>
        <v>336127.54000000004</v>
      </c>
      <c r="N52" s="36" t="s">
        <v>160</v>
      </c>
      <c r="O52" s="36" t="s">
        <v>27</v>
      </c>
      <c r="P52" s="225" t="s">
        <v>161</v>
      </c>
      <c r="Q52" s="165">
        <v>-177036.42</v>
      </c>
      <c r="R52" s="168">
        <v>-30906.97</v>
      </c>
      <c r="S52" s="168">
        <v>-161205.02000000002</v>
      </c>
      <c r="T52" s="168">
        <v>0</v>
      </c>
      <c r="U52" s="168">
        <v>0</v>
      </c>
      <c r="V52" s="168">
        <v>49207.61</v>
      </c>
      <c r="W52" s="168">
        <f t="shared" si="2"/>
        <v>-319940.80000000005</v>
      </c>
      <c r="X52" s="169">
        <f t="shared" si="1"/>
        <v>16186.739999999991</v>
      </c>
      <c r="Y52" s="271"/>
      <c r="Z52" s="105">
        <f>'ERZ - 2015'!L52-F52</f>
        <v>0</v>
      </c>
      <c r="AA52" s="105">
        <f>'ERZ - 2015'!V52-Q52</f>
        <v>0</v>
      </c>
    </row>
    <row r="53" spans="1:27" ht="15" customHeight="1" x14ac:dyDescent="0.3">
      <c r="A53" s="41" t="s">
        <v>300</v>
      </c>
      <c r="B53" s="42"/>
      <c r="C53" s="230"/>
      <c r="D53" s="43"/>
      <c r="E53" s="231"/>
      <c r="F53" s="170">
        <f t="shared" ref="F53:M53" si="3">SUM(F10:F52)</f>
        <v>707378726.64999998</v>
      </c>
      <c r="G53" s="171">
        <f t="shared" si="3"/>
        <v>68783684.380000025</v>
      </c>
      <c r="H53" s="171">
        <f t="shared" si="3"/>
        <v>118106.15000000001</v>
      </c>
      <c r="I53" s="171">
        <f t="shared" si="3"/>
        <v>-2.3283064365386963E-9</v>
      </c>
      <c r="J53" s="171">
        <f t="shared" si="3"/>
        <v>-2400928.39</v>
      </c>
      <c r="K53" s="171">
        <f t="shared" si="3"/>
        <v>-283737.39999999997</v>
      </c>
      <c r="L53" s="171">
        <f t="shared" si="3"/>
        <v>-2161906.46</v>
      </c>
      <c r="M53" s="172">
        <f t="shared" si="3"/>
        <v>771433944.92999971</v>
      </c>
      <c r="N53" s="48"/>
      <c r="O53" s="48"/>
      <c r="P53" s="231"/>
      <c r="Q53" s="173">
        <f t="shared" ref="Q53:X53" si="4">SUM(Q10:Q52)</f>
        <v>-109789361.45</v>
      </c>
      <c r="R53" s="171">
        <f t="shared" si="4"/>
        <v>-27166739.769999992</v>
      </c>
      <c r="S53" s="171">
        <f t="shared" si="4"/>
        <v>1.862645149230957E-9</v>
      </c>
      <c r="T53" s="171">
        <f t="shared" si="4"/>
        <v>684580.92</v>
      </c>
      <c r="U53" s="171">
        <f t="shared" si="4"/>
        <v>278441.15999999997</v>
      </c>
      <c r="V53" s="171">
        <f t="shared" si="4"/>
        <v>2161906.46</v>
      </c>
      <c r="W53" s="171">
        <f t="shared" si="4"/>
        <v>-133831172.68000001</v>
      </c>
      <c r="X53" s="172">
        <f t="shared" si="4"/>
        <v>637602772.24999964</v>
      </c>
      <c r="Y53" s="272"/>
      <c r="Z53" s="1"/>
      <c r="AA53" s="1"/>
    </row>
    <row r="54" spans="1:27" x14ac:dyDescent="0.3">
      <c r="A54" s="220" t="s">
        <v>163</v>
      </c>
      <c r="B54" s="49"/>
      <c r="C54" s="232"/>
      <c r="D54" s="32"/>
      <c r="E54" s="225"/>
      <c r="F54" s="167"/>
      <c r="G54" s="168"/>
      <c r="H54" s="168"/>
      <c r="I54" s="168"/>
      <c r="J54" s="168"/>
      <c r="K54" s="168"/>
      <c r="L54" s="168"/>
      <c r="M54" s="169"/>
      <c r="N54" s="36"/>
      <c r="O54" s="36"/>
      <c r="P54" s="225"/>
      <c r="Q54" s="165"/>
      <c r="R54" s="168"/>
      <c r="S54" s="168"/>
      <c r="T54" s="168"/>
      <c r="U54" s="168"/>
      <c r="V54" s="168"/>
      <c r="W54" s="168"/>
      <c r="X54" s="169"/>
      <c r="Y54" s="271"/>
      <c r="Z54" s="105"/>
      <c r="AA54" s="105"/>
    </row>
    <row r="55" spans="1:27" x14ac:dyDescent="0.3">
      <c r="A55" s="233" t="s">
        <v>164</v>
      </c>
      <c r="C55" s="196">
        <v>40</v>
      </c>
      <c r="D55" s="196">
        <v>95</v>
      </c>
      <c r="E55" s="225" t="s">
        <v>165</v>
      </c>
      <c r="F55" s="167">
        <v>2636842.29</v>
      </c>
      <c r="G55" s="168">
        <v>-1769857.6</v>
      </c>
      <c r="H55" s="168"/>
      <c r="I55" s="168"/>
      <c r="J55" s="168"/>
      <c r="K55" s="168"/>
      <c r="L55" s="168"/>
      <c r="M55" s="169">
        <f t="shared" ref="M55:M73" si="5">SUM(F55:L55)</f>
        <v>866984.69</v>
      </c>
      <c r="N55" s="36"/>
      <c r="O55" s="36"/>
      <c r="P55" s="225"/>
      <c r="Q55" s="165"/>
      <c r="R55" s="168"/>
      <c r="S55" s="168"/>
      <c r="T55" s="168"/>
      <c r="U55" s="168"/>
      <c r="V55" s="168"/>
      <c r="W55" s="168"/>
      <c r="X55" s="169">
        <f t="shared" ref="X55:X73" si="6">M55+W55</f>
        <v>866984.69</v>
      </c>
      <c r="Z55" s="105">
        <f>'ERZ - 2015'!L55-F55</f>
        <v>0</v>
      </c>
      <c r="AA55" s="105">
        <f>'ERZ - 2015'!V55-Q55</f>
        <v>0</v>
      </c>
    </row>
    <row r="56" spans="1:27" x14ac:dyDescent="0.3">
      <c r="A56" s="233" t="s">
        <v>166</v>
      </c>
      <c r="C56" s="196">
        <v>25</v>
      </c>
      <c r="D56" s="196">
        <v>95</v>
      </c>
      <c r="E56" s="225" t="s">
        <v>167</v>
      </c>
      <c r="F56" s="167">
        <v>206648.96000000002</v>
      </c>
      <c r="G56" s="168">
        <v>660366.53</v>
      </c>
      <c r="H56" s="168"/>
      <c r="I56" s="168"/>
      <c r="J56" s="168"/>
      <c r="K56" s="168"/>
      <c r="L56" s="168"/>
      <c r="M56" s="169">
        <f t="shared" si="5"/>
        <v>867015.49</v>
      </c>
      <c r="N56" s="36"/>
      <c r="O56" s="36"/>
      <c r="P56" s="225"/>
      <c r="Q56" s="165"/>
      <c r="R56" s="168"/>
      <c r="S56" s="168"/>
      <c r="T56" s="168"/>
      <c r="U56" s="168"/>
      <c r="V56" s="168"/>
      <c r="W56" s="168"/>
      <c r="X56" s="169">
        <f t="shared" si="6"/>
        <v>867015.49</v>
      </c>
      <c r="Z56" s="105">
        <f>'ERZ - 2015'!L56-F56</f>
        <v>0</v>
      </c>
      <c r="AA56" s="105">
        <f>'ERZ - 2015'!V56-Q56</f>
        <v>0</v>
      </c>
    </row>
    <row r="57" spans="1:27" x14ac:dyDescent="0.3">
      <c r="A57" s="233" t="s">
        <v>168</v>
      </c>
      <c r="C57" s="196">
        <v>40</v>
      </c>
      <c r="D57" s="196">
        <v>95</v>
      </c>
      <c r="E57" s="225" t="s">
        <v>169</v>
      </c>
      <c r="F57" s="167">
        <v>3014782.63</v>
      </c>
      <c r="G57" s="168">
        <v>-1209705.03</v>
      </c>
      <c r="H57" s="168"/>
      <c r="I57" s="168"/>
      <c r="J57" s="168"/>
      <c r="K57" s="168"/>
      <c r="L57" s="168"/>
      <c r="M57" s="169">
        <f t="shared" si="5"/>
        <v>1805077.5999999999</v>
      </c>
      <c r="N57" s="36"/>
      <c r="O57" s="36"/>
      <c r="P57" s="225"/>
      <c r="Q57" s="165"/>
      <c r="R57" s="168"/>
      <c r="S57" s="168"/>
      <c r="T57" s="168"/>
      <c r="U57" s="168"/>
      <c r="V57" s="168"/>
      <c r="W57" s="168"/>
      <c r="X57" s="169">
        <f t="shared" si="6"/>
        <v>1805077.5999999999</v>
      </c>
      <c r="Z57" s="105">
        <f>'ERZ - 2015'!L57-F57</f>
        <v>0</v>
      </c>
      <c r="AA57" s="105">
        <f>'ERZ - 2015'!V57-Q57</f>
        <v>0</v>
      </c>
    </row>
    <row r="58" spans="1:27" x14ac:dyDescent="0.3">
      <c r="A58" s="233" t="s">
        <v>170</v>
      </c>
      <c r="C58" s="196">
        <v>40</v>
      </c>
      <c r="D58" s="196">
        <v>95</v>
      </c>
      <c r="E58" s="225" t="s">
        <v>171</v>
      </c>
      <c r="F58" s="167">
        <v>2270882.7399999998</v>
      </c>
      <c r="G58" s="168">
        <v>829593.66</v>
      </c>
      <c r="H58" s="168"/>
      <c r="I58" s="168"/>
      <c r="J58" s="168"/>
      <c r="K58" s="168"/>
      <c r="L58" s="168"/>
      <c r="M58" s="169">
        <f t="shared" si="5"/>
        <v>3100476.4</v>
      </c>
      <c r="N58" s="36"/>
      <c r="O58" s="36"/>
      <c r="P58" s="225"/>
      <c r="Q58" s="165"/>
      <c r="R58" s="168"/>
      <c r="S58" s="168"/>
      <c r="T58" s="168"/>
      <c r="U58" s="168"/>
      <c r="V58" s="168"/>
      <c r="W58" s="168"/>
      <c r="X58" s="169">
        <f t="shared" si="6"/>
        <v>3100476.4</v>
      </c>
      <c r="Z58" s="105">
        <f>'ERZ - 2015'!L58-F58</f>
        <v>0</v>
      </c>
      <c r="AA58" s="105">
        <f>'ERZ - 2015'!V58-Q58</f>
        <v>0</v>
      </c>
    </row>
    <row r="59" spans="1:27" x14ac:dyDescent="0.3">
      <c r="A59" s="233" t="s">
        <v>172</v>
      </c>
      <c r="C59" s="196">
        <v>60</v>
      </c>
      <c r="D59" s="196">
        <v>95</v>
      </c>
      <c r="E59" s="225" t="s">
        <v>173</v>
      </c>
      <c r="F59" s="167">
        <v>30014.62999999999</v>
      </c>
      <c r="G59" s="168">
        <v>-30014.63</v>
      </c>
      <c r="H59" s="168"/>
      <c r="I59" s="168"/>
      <c r="J59" s="168"/>
      <c r="K59" s="168"/>
      <c r="L59" s="168"/>
      <c r="M59" s="169">
        <f t="shared" si="5"/>
        <v>0</v>
      </c>
      <c r="N59" s="36"/>
      <c r="O59" s="36"/>
      <c r="P59" s="225"/>
      <c r="Q59" s="165"/>
      <c r="R59" s="168"/>
      <c r="S59" s="168"/>
      <c r="T59" s="168"/>
      <c r="U59" s="168"/>
      <c r="V59" s="168"/>
      <c r="W59" s="168"/>
      <c r="X59" s="169">
        <f t="shared" si="6"/>
        <v>0</v>
      </c>
      <c r="Z59" s="105">
        <f>'ERZ - 2015'!L59-F59</f>
        <v>0</v>
      </c>
      <c r="AA59" s="105">
        <f>'ERZ - 2015'!V59-Q59</f>
        <v>0</v>
      </c>
    </row>
    <row r="60" spans="1:27" x14ac:dyDescent="0.3">
      <c r="A60" s="233" t="s">
        <v>174</v>
      </c>
      <c r="C60" s="196">
        <v>20</v>
      </c>
      <c r="D60" s="196">
        <v>95</v>
      </c>
      <c r="E60" s="51" t="s">
        <v>175</v>
      </c>
      <c r="F60" s="167">
        <v>246433.83999999997</v>
      </c>
      <c r="G60" s="168">
        <v>-73462.17</v>
      </c>
      <c r="H60" s="168"/>
      <c r="I60" s="168"/>
      <c r="J60" s="168"/>
      <c r="K60" s="168"/>
      <c r="L60" s="168"/>
      <c r="M60" s="169">
        <f t="shared" si="5"/>
        <v>172971.66999999998</v>
      </c>
      <c r="N60" s="36"/>
      <c r="O60" s="36"/>
      <c r="P60" s="225"/>
      <c r="Q60" s="165"/>
      <c r="R60" s="168"/>
      <c r="S60" s="168"/>
      <c r="T60" s="168"/>
      <c r="U60" s="168"/>
      <c r="V60" s="168"/>
      <c r="W60" s="168"/>
      <c r="X60" s="169">
        <f t="shared" si="6"/>
        <v>172971.66999999998</v>
      </c>
      <c r="Z60" s="105">
        <f>'ERZ - 2015'!L60-F60</f>
        <v>0</v>
      </c>
      <c r="AA60" s="105">
        <f>'ERZ - 2015'!V60-Q60</f>
        <v>0</v>
      </c>
    </row>
    <row r="61" spans="1:27" x14ac:dyDescent="0.3">
      <c r="A61" s="233" t="s">
        <v>326</v>
      </c>
      <c r="C61" s="196">
        <v>25</v>
      </c>
      <c r="E61" s="234" t="s">
        <v>327</v>
      </c>
      <c r="F61" s="167"/>
      <c r="G61" s="168">
        <v>550000</v>
      </c>
      <c r="H61" s="168"/>
      <c r="I61" s="168"/>
      <c r="J61" s="168"/>
      <c r="K61" s="168"/>
      <c r="L61" s="168"/>
      <c r="M61" s="169">
        <f t="shared" si="5"/>
        <v>550000</v>
      </c>
      <c r="N61" s="36"/>
      <c r="O61" s="36"/>
      <c r="P61" s="225"/>
      <c r="Q61" s="165"/>
      <c r="R61" s="168"/>
      <c r="S61" s="168"/>
      <c r="T61" s="168"/>
      <c r="U61" s="168"/>
      <c r="V61" s="168"/>
      <c r="W61" s="168"/>
      <c r="X61" s="169">
        <f t="shared" si="6"/>
        <v>550000</v>
      </c>
      <c r="Z61" s="105">
        <v>0</v>
      </c>
      <c r="AA61" s="105">
        <v>0</v>
      </c>
    </row>
    <row r="62" spans="1:27" x14ac:dyDescent="0.3">
      <c r="A62" s="233" t="s">
        <v>176</v>
      </c>
      <c r="C62" s="196">
        <v>8</v>
      </c>
      <c r="D62" s="196">
        <v>95</v>
      </c>
      <c r="E62" s="225" t="s">
        <v>177</v>
      </c>
      <c r="F62" s="167">
        <v>104150</v>
      </c>
      <c r="G62" s="168">
        <v>-104150</v>
      </c>
      <c r="H62" s="168"/>
      <c r="I62" s="168"/>
      <c r="J62" s="168"/>
      <c r="K62" s="168"/>
      <c r="L62" s="168"/>
      <c r="M62" s="169">
        <f t="shared" si="5"/>
        <v>0</v>
      </c>
      <c r="N62" s="36"/>
      <c r="O62" s="36"/>
      <c r="P62" s="225"/>
      <c r="Q62" s="165"/>
      <c r="R62" s="168"/>
      <c r="S62" s="168"/>
      <c r="T62" s="168"/>
      <c r="U62" s="168"/>
      <c r="V62" s="168"/>
      <c r="W62" s="168"/>
      <c r="X62" s="169">
        <f t="shared" si="6"/>
        <v>0</v>
      </c>
      <c r="Z62" s="105">
        <f>'ERZ - 2015'!L61-F62</f>
        <v>0</v>
      </c>
      <c r="AA62" s="105">
        <f>'ERZ - 2015'!V61-Q62</f>
        <v>0</v>
      </c>
    </row>
    <row r="63" spans="1:27" x14ac:dyDescent="0.3">
      <c r="A63" s="233" t="s">
        <v>307</v>
      </c>
      <c r="C63" s="196">
        <v>4</v>
      </c>
      <c r="D63" s="196">
        <v>95</v>
      </c>
      <c r="E63" s="52" t="s">
        <v>308</v>
      </c>
      <c r="F63" s="167">
        <v>0</v>
      </c>
      <c r="G63" s="168">
        <v>0</v>
      </c>
      <c r="H63" s="168"/>
      <c r="I63" s="168"/>
      <c r="J63" s="168"/>
      <c r="K63" s="168"/>
      <c r="L63" s="168"/>
      <c r="M63" s="169">
        <f t="shared" si="5"/>
        <v>0</v>
      </c>
      <c r="N63" s="36"/>
      <c r="O63" s="36"/>
      <c r="P63" s="225"/>
      <c r="Q63" s="165"/>
      <c r="R63" s="168"/>
      <c r="S63" s="168"/>
      <c r="T63" s="168"/>
      <c r="U63" s="168"/>
      <c r="V63" s="168"/>
      <c r="W63" s="168"/>
      <c r="X63" s="169">
        <f t="shared" si="6"/>
        <v>0</v>
      </c>
      <c r="Z63" s="105">
        <f>'ERZ - 2015'!L62-F63</f>
        <v>0</v>
      </c>
      <c r="AA63" s="105">
        <f>'ERZ - 2015'!V62-Q63</f>
        <v>0</v>
      </c>
    </row>
    <row r="64" spans="1:27" x14ac:dyDescent="0.3">
      <c r="A64" s="233" t="s">
        <v>180</v>
      </c>
      <c r="C64" s="196">
        <v>15</v>
      </c>
      <c r="D64" s="196">
        <v>95</v>
      </c>
      <c r="E64" s="225" t="s">
        <v>181</v>
      </c>
      <c r="F64" s="167">
        <v>139030.95000000001</v>
      </c>
      <c r="G64" s="168">
        <v>-13211.19</v>
      </c>
      <c r="H64" s="168"/>
      <c r="I64" s="168"/>
      <c r="J64" s="168"/>
      <c r="K64" s="168"/>
      <c r="L64" s="168"/>
      <c r="M64" s="169">
        <f t="shared" si="5"/>
        <v>125819.76000000001</v>
      </c>
      <c r="N64" s="36"/>
      <c r="O64" s="36"/>
      <c r="P64" s="225"/>
      <c r="Q64" s="165"/>
      <c r="R64" s="168"/>
      <c r="S64" s="168"/>
      <c r="T64" s="168"/>
      <c r="U64" s="168"/>
      <c r="V64" s="168"/>
      <c r="W64" s="168"/>
      <c r="X64" s="169">
        <f t="shared" si="6"/>
        <v>125819.76000000001</v>
      </c>
      <c r="Z64" s="105">
        <f>'ERZ - 2015'!L63-F64</f>
        <v>0</v>
      </c>
      <c r="AA64" s="105">
        <f>'ERZ - 2015'!V63-Q64</f>
        <v>0</v>
      </c>
    </row>
    <row r="65" spans="1:27" x14ac:dyDescent="0.3">
      <c r="A65" s="233" t="s">
        <v>309</v>
      </c>
      <c r="C65" s="196">
        <v>5</v>
      </c>
      <c r="D65" s="196">
        <v>95</v>
      </c>
      <c r="E65" s="52" t="s">
        <v>310</v>
      </c>
      <c r="F65" s="167">
        <v>0</v>
      </c>
      <c r="G65" s="168">
        <v>0</v>
      </c>
      <c r="H65" s="168"/>
      <c r="I65" s="168"/>
      <c r="J65" s="168"/>
      <c r="K65" s="168"/>
      <c r="L65" s="168"/>
      <c r="M65" s="169">
        <f t="shared" si="5"/>
        <v>0</v>
      </c>
      <c r="N65" s="36"/>
      <c r="O65" s="36"/>
      <c r="P65" s="225"/>
      <c r="Q65" s="165"/>
      <c r="R65" s="168"/>
      <c r="S65" s="168"/>
      <c r="T65" s="168"/>
      <c r="U65" s="168"/>
      <c r="V65" s="168"/>
      <c r="W65" s="168"/>
      <c r="X65" s="169">
        <f t="shared" si="6"/>
        <v>0</v>
      </c>
      <c r="Z65" s="105">
        <f>'ERZ - 2015'!L64-F65</f>
        <v>0</v>
      </c>
      <c r="AA65" s="105">
        <f>'ERZ - 2015'!V64-Q65</f>
        <v>0</v>
      </c>
    </row>
    <row r="66" spans="1:27" x14ac:dyDescent="0.3">
      <c r="A66" s="233" t="s">
        <v>182</v>
      </c>
      <c r="C66" s="196">
        <v>40</v>
      </c>
      <c r="D66" s="196">
        <v>91</v>
      </c>
      <c r="E66" s="225" t="s">
        <v>183</v>
      </c>
      <c r="F66" s="167">
        <v>32429.84</v>
      </c>
      <c r="G66" s="168">
        <v>-26223.39</v>
      </c>
      <c r="H66" s="168"/>
      <c r="I66" s="168"/>
      <c r="J66" s="168"/>
      <c r="K66" s="168"/>
      <c r="L66" s="168"/>
      <c r="M66" s="169">
        <f t="shared" si="5"/>
        <v>6206.4500000000007</v>
      </c>
      <c r="N66" s="36"/>
      <c r="O66" s="36"/>
      <c r="P66" s="225"/>
      <c r="Q66" s="165"/>
      <c r="R66" s="168"/>
      <c r="S66" s="168"/>
      <c r="T66" s="168"/>
      <c r="U66" s="168"/>
      <c r="V66" s="168"/>
      <c r="W66" s="168"/>
      <c r="X66" s="169">
        <f t="shared" si="6"/>
        <v>6206.4500000000007</v>
      </c>
      <c r="Z66" s="105">
        <f>'ERZ - 2015'!L65-F66</f>
        <v>0</v>
      </c>
      <c r="AA66" s="105">
        <f>'ERZ - 2015'!V65-Q66</f>
        <v>0</v>
      </c>
    </row>
    <row r="67" spans="1:27" x14ac:dyDescent="0.3">
      <c r="A67" s="233" t="s">
        <v>184</v>
      </c>
      <c r="C67" s="196">
        <v>25</v>
      </c>
      <c r="D67" s="196">
        <v>91</v>
      </c>
      <c r="E67" s="225" t="s">
        <v>185</v>
      </c>
      <c r="F67" s="167">
        <v>1609.4300000000021</v>
      </c>
      <c r="G67" s="168">
        <v>10545.15</v>
      </c>
      <c r="H67" s="168"/>
      <c r="I67" s="168"/>
      <c r="J67" s="168"/>
      <c r="K67" s="168"/>
      <c r="L67" s="168"/>
      <c r="M67" s="169">
        <f t="shared" si="5"/>
        <v>12154.580000000002</v>
      </c>
      <c r="N67" s="36"/>
      <c r="O67" s="36"/>
      <c r="P67" s="225"/>
      <c r="Q67" s="165"/>
      <c r="R67" s="168"/>
      <c r="S67" s="168"/>
      <c r="T67" s="168"/>
      <c r="U67" s="168"/>
      <c r="V67" s="168"/>
      <c r="W67" s="168"/>
      <c r="X67" s="169">
        <f t="shared" si="6"/>
        <v>12154.580000000002</v>
      </c>
      <c r="Z67" s="105">
        <f>'ERZ - 2015'!L66-F67</f>
        <v>0</v>
      </c>
      <c r="AA67" s="105">
        <f>'ERZ - 2015'!V66-Q67</f>
        <v>0</v>
      </c>
    </row>
    <row r="68" spans="1:27" x14ac:dyDescent="0.3">
      <c r="A68" s="233" t="s">
        <v>186</v>
      </c>
      <c r="C68" s="196">
        <v>40</v>
      </c>
      <c r="D68" s="196">
        <v>91</v>
      </c>
      <c r="E68" s="225" t="s">
        <v>187</v>
      </c>
      <c r="F68" s="167">
        <v>48803.729999999996</v>
      </c>
      <c r="G68" s="168">
        <v>-13791.42</v>
      </c>
      <c r="H68" s="168"/>
      <c r="I68" s="168"/>
      <c r="J68" s="168"/>
      <c r="K68" s="168"/>
      <c r="L68" s="168"/>
      <c r="M68" s="169">
        <f t="shared" si="5"/>
        <v>35012.31</v>
      </c>
      <c r="N68" s="36"/>
      <c r="O68" s="36"/>
      <c r="P68" s="225"/>
      <c r="Q68" s="165"/>
      <c r="R68" s="168"/>
      <c r="S68" s="168"/>
      <c r="T68" s="168"/>
      <c r="U68" s="168"/>
      <c r="V68" s="168"/>
      <c r="W68" s="168"/>
      <c r="X68" s="169">
        <f t="shared" si="6"/>
        <v>35012.31</v>
      </c>
      <c r="Z68" s="105">
        <f>'ERZ - 2015'!L67-F68</f>
        <v>0</v>
      </c>
      <c r="AA68" s="105">
        <f>'ERZ - 2015'!V67-Q68</f>
        <v>0</v>
      </c>
    </row>
    <row r="69" spans="1:27" x14ac:dyDescent="0.3">
      <c r="A69" s="233" t="s">
        <v>188</v>
      </c>
      <c r="C69" s="196">
        <v>60</v>
      </c>
      <c r="D69" s="196">
        <v>91</v>
      </c>
      <c r="E69" s="225" t="s">
        <v>189</v>
      </c>
      <c r="F69" s="167">
        <v>123.26000000000022</v>
      </c>
      <c r="G69" s="168">
        <v>-123.26</v>
      </c>
      <c r="H69" s="168"/>
      <c r="I69" s="168"/>
      <c r="J69" s="168"/>
      <c r="K69" s="168"/>
      <c r="L69" s="168"/>
      <c r="M69" s="169">
        <f t="shared" si="5"/>
        <v>2.1316282072803006E-13</v>
      </c>
      <c r="N69" s="36"/>
      <c r="O69" s="36"/>
      <c r="P69" s="225"/>
      <c r="Q69" s="165"/>
      <c r="R69" s="168"/>
      <c r="S69" s="168"/>
      <c r="T69" s="168"/>
      <c r="U69" s="168"/>
      <c r="V69" s="168"/>
      <c r="W69" s="168"/>
      <c r="X69" s="169">
        <f t="shared" si="6"/>
        <v>2.1316282072803006E-13</v>
      </c>
      <c r="Z69" s="105">
        <f>'ERZ - 2015'!L68-F69</f>
        <v>0</v>
      </c>
      <c r="AA69" s="105">
        <f>'ERZ - 2015'!V68-Q69</f>
        <v>0</v>
      </c>
    </row>
    <row r="70" spans="1:27" x14ac:dyDescent="0.3">
      <c r="A70" s="233" t="s">
        <v>190</v>
      </c>
      <c r="C70" s="196">
        <v>20</v>
      </c>
      <c r="D70" s="196">
        <v>91</v>
      </c>
      <c r="E70" s="53" t="s">
        <v>191</v>
      </c>
      <c r="F70" s="167">
        <v>0</v>
      </c>
      <c r="G70" s="168">
        <v>0</v>
      </c>
      <c r="H70" s="168"/>
      <c r="I70" s="168"/>
      <c r="J70" s="168"/>
      <c r="K70" s="168"/>
      <c r="L70" s="168"/>
      <c r="M70" s="169">
        <f t="shared" si="5"/>
        <v>0</v>
      </c>
      <c r="N70" s="36"/>
      <c r="O70" s="36"/>
      <c r="P70" s="225"/>
      <c r="Q70" s="165"/>
      <c r="R70" s="168"/>
      <c r="S70" s="168"/>
      <c r="T70" s="168"/>
      <c r="U70" s="168"/>
      <c r="V70" s="168"/>
      <c r="W70" s="168"/>
      <c r="X70" s="169">
        <f t="shared" si="6"/>
        <v>0</v>
      </c>
      <c r="Z70" s="105">
        <f>'ERZ - 2015'!L69-F70</f>
        <v>0</v>
      </c>
      <c r="AA70" s="105">
        <f>'ERZ - 2015'!V69-Q70</f>
        <v>0</v>
      </c>
    </row>
    <row r="71" spans="1:27" x14ac:dyDescent="0.3">
      <c r="A71" s="233" t="s">
        <v>328</v>
      </c>
      <c r="C71" s="196">
        <v>8</v>
      </c>
      <c r="D71" s="196">
        <v>91</v>
      </c>
      <c r="E71" s="225" t="s">
        <v>193</v>
      </c>
      <c r="F71" s="167">
        <v>193.62</v>
      </c>
      <c r="G71" s="168">
        <v>-193.62</v>
      </c>
      <c r="H71" s="168"/>
      <c r="I71" s="168"/>
      <c r="J71" s="168"/>
      <c r="K71" s="168"/>
      <c r="L71" s="168"/>
      <c r="M71" s="169">
        <f t="shared" si="5"/>
        <v>0</v>
      </c>
      <c r="N71" s="36"/>
      <c r="O71" s="36"/>
      <c r="P71" s="225"/>
      <c r="Q71" s="165"/>
      <c r="R71" s="168"/>
      <c r="S71" s="168"/>
      <c r="T71" s="168"/>
      <c r="U71" s="168"/>
      <c r="V71" s="168"/>
      <c r="W71" s="168"/>
      <c r="X71" s="169">
        <f t="shared" si="6"/>
        <v>0</v>
      </c>
      <c r="Z71" s="105">
        <f>'ERZ - 2015'!L70-F71</f>
        <v>0</v>
      </c>
      <c r="AA71" s="105">
        <f>'ERZ - 2015'!V70-Q71</f>
        <v>0</v>
      </c>
    </row>
    <row r="72" spans="1:27" x14ac:dyDescent="0.3">
      <c r="A72" s="233" t="s">
        <v>194</v>
      </c>
      <c r="C72" s="196">
        <v>40</v>
      </c>
      <c r="D72" s="196">
        <v>91</v>
      </c>
      <c r="E72" s="225" t="s">
        <v>195</v>
      </c>
      <c r="F72" s="167">
        <v>23669.54</v>
      </c>
      <c r="G72" s="168">
        <v>-12294.39</v>
      </c>
      <c r="H72" s="168"/>
      <c r="I72" s="168"/>
      <c r="J72" s="168"/>
      <c r="K72" s="168"/>
      <c r="L72" s="168"/>
      <c r="M72" s="169">
        <f t="shared" si="5"/>
        <v>11375.150000000001</v>
      </c>
      <c r="N72" s="36"/>
      <c r="O72" s="36"/>
      <c r="P72" s="225"/>
      <c r="Q72" s="165"/>
      <c r="R72" s="168"/>
      <c r="S72" s="168"/>
      <c r="T72" s="168"/>
      <c r="U72" s="168"/>
      <c r="V72" s="168"/>
      <c r="W72" s="168"/>
      <c r="X72" s="169">
        <f t="shared" si="6"/>
        <v>11375.150000000001</v>
      </c>
      <c r="Z72" s="105">
        <f>'ERZ - 2015'!L71-F72</f>
        <v>0</v>
      </c>
      <c r="AA72" s="105">
        <f>'ERZ - 2015'!V71-Q72</f>
        <v>0</v>
      </c>
    </row>
    <row r="73" spans="1:27" x14ac:dyDescent="0.3">
      <c r="A73" s="233" t="s">
        <v>196</v>
      </c>
      <c r="C73" s="196">
        <v>15</v>
      </c>
      <c r="D73" s="196">
        <v>91</v>
      </c>
      <c r="E73" s="225" t="s">
        <v>197</v>
      </c>
      <c r="F73" s="167">
        <v>185.85</v>
      </c>
      <c r="G73" s="168">
        <v>64.77</v>
      </c>
      <c r="H73" s="168"/>
      <c r="I73" s="168"/>
      <c r="J73" s="168"/>
      <c r="K73" s="168"/>
      <c r="L73" s="168"/>
      <c r="M73" s="169">
        <f t="shared" si="5"/>
        <v>250.62</v>
      </c>
      <c r="N73" s="36"/>
      <c r="O73" s="36"/>
      <c r="P73" s="225"/>
      <c r="Q73" s="165"/>
      <c r="R73" s="168"/>
      <c r="S73" s="168"/>
      <c r="T73" s="168"/>
      <c r="U73" s="168"/>
      <c r="V73" s="168"/>
      <c r="W73" s="168"/>
      <c r="X73" s="169">
        <f t="shared" si="6"/>
        <v>250.62</v>
      </c>
    </row>
    <row r="74" spans="1:27" x14ac:dyDescent="0.3">
      <c r="A74" s="235" t="s">
        <v>300</v>
      </c>
      <c r="B74" s="236"/>
      <c r="C74" s="237"/>
      <c r="D74" s="237"/>
      <c r="E74" s="231"/>
      <c r="F74" s="174">
        <f>SUM(F55:F73)</f>
        <v>8755801.3099999968</v>
      </c>
      <c r="G74" s="171">
        <f t="shared" ref="G74:M74" si="7">SUM(G55:G73)</f>
        <v>-1202456.5899999996</v>
      </c>
      <c r="H74" s="171">
        <f t="shared" si="7"/>
        <v>0</v>
      </c>
      <c r="I74" s="171">
        <f t="shared" si="7"/>
        <v>0</v>
      </c>
      <c r="J74" s="171">
        <f t="shared" si="7"/>
        <v>0</v>
      </c>
      <c r="K74" s="171">
        <f t="shared" si="7"/>
        <v>0</v>
      </c>
      <c r="L74" s="171">
        <f t="shared" si="7"/>
        <v>0</v>
      </c>
      <c r="M74" s="172">
        <f t="shared" si="7"/>
        <v>7553344.7199999997</v>
      </c>
      <c r="N74" s="58"/>
      <c r="O74" s="48"/>
      <c r="P74" s="231"/>
      <c r="Q74" s="170">
        <v>0</v>
      </c>
      <c r="R74" s="171">
        <f t="shared" ref="R74:X74" si="8">SUM(R55:R73)</f>
        <v>0</v>
      </c>
      <c r="S74" s="171">
        <f t="shared" si="8"/>
        <v>0</v>
      </c>
      <c r="T74" s="171">
        <f t="shared" si="8"/>
        <v>0</v>
      </c>
      <c r="U74" s="171">
        <f t="shared" si="8"/>
        <v>0</v>
      </c>
      <c r="V74" s="171">
        <f t="shared" si="8"/>
        <v>0</v>
      </c>
      <c r="W74" s="171">
        <f t="shared" si="8"/>
        <v>0</v>
      </c>
      <c r="X74" s="172">
        <f t="shared" si="8"/>
        <v>7553344.7199999997</v>
      </c>
      <c r="Z74" s="68"/>
      <c r="AA74" s="68"/>
    </row>
    <row r="75" spans="1:27" s="240" customFormat="1" x14ac:dyDescent="0.3">
      <c r="A75" s="59" t="s">
        <v>198</v>
      </c>
      <c r="B75" s="60"/>
      <c r="C75" s="238"/>
      <c r="D75" s="61"/>
      <c r="E75" s="60"/>
      <c r="F75" s="175">
        <f t="shared" ref="F75:M75" si="9">F53+F74</f>
        <v>716134527.95999992</v>
      </c>
      <c r="G75" s="176">
        <f t="shared" si="9"/>
        <v>67581227.790000021</v>
      </c>
      <c r="H75" s="176">
        <f t="shared" si="9"/>
        <v>118106.15000000001</v>
      </c>
      <c r="I75" s="176">
        <f t="shared" si="9"/>
        <v>-2.3283064365386963E-9</v>
      </c>
      <c r="J75" s="176">
        <f t="shared" si="9"/>
        <v>-2400928.39</v>
      </c>
      <c r="K75" s="176">
        <f t="shared" si="9"/>
        <v>-283737.39999999997</v>
      </c>
      <c r="L75" s="176">
        <f t="shared" si="9"/>
        <v>-2161906.46</v>
      </c>
      <c r="M75" s="177">
        <f t="shared" si="9"/>
        <v>778987289.64999974</v>
      </c>
      <c r="N75" s="65"/>
      <c r="O75" s="66"/>
      <c r="P75" s="239"/>
      <c r="Q75" s="178">
        <f>Q53+Q74</f>
        <v>-109789361.45</v>
      </c>
      <c r="R75" s="176">
        <f t="shared" ref="R75:X75" si="10">R53+R74</f>
        <v>-27166739.769999992</v>
      </c>
      <c r="S75" s="176">
        <f t="shared" si="10"/>
        <v>1.862645149230957E-9</v>
      </c>
      <c r="T75" s="176">
        <f t="shared" si="10"/>
        <v>684580.92</v>
      </c>
      <c r="U75" s="176">
        <f t="shared" si="10"/>
        <v>278441.15999999997</v>
      </c>
      <c r="V75" s="176">
        <f t="shared" si="10"/>
        <v>2161906.46</v>
      </c>
      <c r="W75" s="176">
        <f t="shared" si="10"/>
        <v>-133831172.68000001</v>
      </c>
      <c r="X75" s="177">
        <f t="shared" si="10"/>
        <v>645156116.96999967</v>
      </c>
      <c r="Y75" s="271"/>
      <c r="Z75" s="68"/>
      <c r="AA75" s="68"/>
    </row>
    <row r="76" spans="1:27" s="240" customFormat="1" x14ac:dyDescent="0.3">
      <c r="A76" s="69"/>
      <c r="B76" s="70"/>
      <c r="C76" s="241"/>
      <c r="D76" s="71"/>
      <c r="E76" s="70"/>
      <c r="F76" s="242"/>
      <c r="G76" s="243"/>
      <c r="H76" s="243"/>
      <c r="I76" s="243"/>
      <c r="J76" s="243"/>
      <c r="K76" s="243"/>
      <c r="L76" s="243"/>
      <c r="M76" s="244"/>
      <c r="N76" s="36"/>
      <c r="O76" s="36"/>
      <c r="P76" s="225"/>
      <c r="Q76" s="165"/>
      <c r="R76" s="168"/>
      <c r="S76" s="168"/>
      <c r="T76" s="168"/>
      <c r="U76" s="168"/>
      <c r="V76" s="168"/>
      <c r="W76" s="168"/>
      <c r="X76" s="169"/>
      <c r="Y76" s="271"/>
      <c r="Z76" s="1"/>
      <c r="AA76" s="1"/>
    </row>
    <row r="77" spans="1:27" x14ac:dyDescent="0.3">
      <c r="A77" s="220" t="s">
        <v>199</v>
      </c>
      <c r="B77" s="49"/>
      <c r="C77" s="232"/>
      <c r="D77" s="32"/>
      <c r="E77" s="49"/>
      <c r="F77" s="245"/>
      <c r="G77" s="226"/>
      <c r="H77" s="226"/>
      <c r="I77" s="226"/>
      <c r="J77" s="226"/>
      <c r="K77" s="226"/>
      <c r="L77" s="226"/>
      <c r="M77" s="246"/>
      <c r="N77" s="36"/>
      <c r="O77" s="36"/>
      <c r="P77" s="225"/>
      <c r="Q77" s="165"/>
      <c r="R77" s="168"/>
      <c r="S77" s="168"/>
      <c r="T77" s="168"/>
      <c r="U77" s="168"/>
      <c r="V77" s="168"/>
      <c r="W77" s="168"/>
      <c r="X77" s="169"/>
      <c r="Y77" s="271"/>
      <c r="Z77" s="105">
        <f>'ERZ - 2015'!L76-F77</f>
        <v>0</v>
      </c>
      <c r="AA77" s="105">
        <f>'ERZ - 2015'!V76-Q77</f>
        <v>0</v>
      </c>
    </row>
    <row r="78" spans="1:27" x14ac:dyDescent="0.3">
      <c r="A78" s="30" t="s">
        <v>200</v>
      </c>
      <c r="B78" s="31" t="s">
        <v>27</v>
      </c>
      <c r="C78" s="224" t="s">
        <v>322</v>
      </c>
      <c r="D78" s="32">
        <v>17</v>
      </c>
      <c r="E78" s="225" t="s">
        <v>201</v>
      </c>
      <c r="F78" s="167">
        <v>740656.88</v>
      </c>
      <c r="G78" s="168">
        <v>18088.420000000002</v>
      </c>
      <c r="H78" s="168">
        <v>0</v>
      </c>
      <c r="I78" s="168"/>
      <c r="J78" s="168"/>
      <c r="K78" s="168">
        <v>-1</v>
      </c>
      <c r="L78" s="168">
        <v>0</v>
      </c>
      <c r="M78" s="169">
        <f t="shared" ref="M78:M85" si="11">SUM(F78:L78)</f>
        <v>758744.3</v>
      </c>
      <c r="N78" s="36"/>
      <c r="O78" s="36"/>
      <c r="P78" s="225"/>
      <c r="Q78" s="165"/>
      <c r="R78" s="168"/>
      <c r="S78" s="168"/>
      <c r="T78" s="168"/>
      <c r="U78" s="168"/>
      <c r="V78" s="168"/>
      <c r="W78" s="168"/>
      <c r="X78" s="169">
        <f t="shared" ref="X78:X85" si="12">M78+W78</f>
        <v>758744.3</v>
      </c>
      <c r="Y78" s="271"/>
      <c r="Z78" s="105">
        <f>'ERZ - 2015'!L77-F78</f>
        <v>0</v>
      </c>
      <c r="AA78" s="105">
        <f>'ERZ - 2015'!V77-Q78</f>
        <v>0</v>
      </c>
    </row>
    <row r="79" spans="1:27" x14ac:dyDescent="0.3">
      <c r="A79" s="181">
        <v>130104</v>
      </c>
      <c r="B79" s="31"/>
      <c r="C79" s="227">
        <v>40</v>
      </c>
      <c r="D79" s="32">
        <v>12</v>
      </c>
      <c r="E79" s="225" t="s">
        <v>311</v>
      </c>
      <c r="F79" s="167">
        <v>40478700</v>
      </c>
      <c r="G79" s="168">
        <v>0</v>
      </c>
      <c r="H79" s="168">
        <v>0</v>
      </c>
      <c r="I79" s="168"/>
      <c r="J79" s="168"/>
      <c r="K79" s="168">
        <v>0</v>
      </c>
      <c r="L79" s="168">
        <v>0</v>
      </c>
      <c r="M79" s="168">
        <f t="shared" si="11"/>
        <v>40478700</v>
      </c>
      <c r="N79" s="182" t="s">
        <v>312</v>
      </c>
      <c r="O79" s="36"/>
      <c r="P79" s="182" t="s">
        <v>313</v>
      </c>
      <c r="Q79" s="165">
        <v>-505983.75</v>
      </c>
      <c r="R79" s="168">
        <v>-1011967.5</v>
      </c>
      <c r="S79" s="168"/>
      <c r="T79" s="168"/>
      <c r="U79" s="168"/>
      <c r="V79" s="168"/>
      <c r="W79" s="168">
        <f t="shared" ref="W79:W85" si="13">SUM(Q79:V79)</f>
        <v>-1517951.25</v>
      </c>
      <c r="X79" s="169">
        <f t="shared" si="12"/>
        <v>38960748.75</v>
      </c>
      <c r="Y79" s="271"/>
      <c r="Z79" s="105">
        <f>'ERZ - 2015'!L78-F79</f>
        <v>0</v>
      </c>
      <c r="AA79" s="105">
        <f>'ERZ - 2015'!V78-Q79</f>
        <v>0</v>
      </c>
    </row>
    <row r="80" spans="1:27" x14ac:dyDescent="0.3">
      <c r="A80" s="30" t="s">
        <v>202</v>
      </c>
      <c r="B80" s="31" t="s">
        <v>203</v>
      </c>
      <c r="C80" s="227">
        <v>10</v>
      </c>
      <c r="D80" s="32">
        <v>12</v>
      </c>
      <c r="E80" s="225" t="s">
        <v>204</v>
      </c>
      <c r="F80" s="167">
        <v>24240846.480000004</v>
      </c>
      <c r="G80" s="168">
        <v>0</v>
      </c>
      <c r="H80" s="168">
        <v>249796.76</v>
      </c>
      <c r="I80" s="168"/>
      <c r="J80" s="168"/>
      <c r="K80" s="168">
        <v>0</v>
      </c>
      <c r="L80" s="168">
        <v>0</v>
      </c>
      <c r="M80" s="169">
        <f t="shared" si="11"/>
        <v>24490643.240000006</v>
      </c>
      <c r="N80" s="36" t="s">
        <v>205</v>
      </c>
      <c r="O80" s="36" t="s">
        <v>203</v>
      </c>
      <c r="P80" s="225" t="s">
        <v>206</v>
      </c>
      <c r="Q80" s="165">
        <v>-10858526.130000001</v>
      </c>
      <c r="R80" s="168">
        <v>-2802870.7</v>
      </c>
      <c r="S80" s="168"/>
      <c r="T80" s="168"/>
      <c r="U80" s="168">
        <v>0</v>
      </c>
      <c r="V80" s="168">
        <v>0</v>
      </c>
      <c r="W80" s="168">
        <f t="shared" si="13"/>
        <v>-13661396.830000002</v>
      </c>
      <c r="X80" s="169">
        <f t="shared" si="12"/>
        <v>10829246.410000004</v>
      </c>
      <c r="Y80" s="271"/>
      <c r="Z80" s="105">
        <f>'ERZ - 2015'!L79-F80</f>
        <v>0</v>
      </c>
      <c r="AA80" s="105">
        <f>'ERZ - 2015'!V79-Q80</f>
        <v>0</v>
      </c>
    </row>
    <row r="81" spans="1:27" x14ac:dyDescent="0.3">
      <c r="A81" s="30" t="s">
        <v>202</v>
      </c>
      <c r="B81" s="31" t="s">
        <v>207</v>
      </c>
      <c r="C81" s="227">
        <v>2</v>
      </c>
      <c r="D81" s="32">
        <v>12</v>
      </c>
      <c r="E81" s="225" t="s">
        <v>208</v>
      </c>
      <c r="F81" s="167">
        <v>153679.96000000002</v>
      </c>
      <c r="G81" s="168">
        <v>67295.399999999994</v>
      </c>
      <c r="H81" s="168">
        <v>0</v>
      </c>
      <c r="I81" s="168"/>
      <c r="J81" s="168"/>
      <c r="K81" s="168">
        <v>0</v>
      </c>
      <c r="L81" s="168">
        <v>-139945.46</v>
      </c>
      <c r="M81" s="169">
        <f t="shared" si="11"/>
        <v>81029.900000000023</v>
      </c>
      <c r="N81" s="36" t="s">
        <v>205</v>
      </c>
      <c r="O81" s="36" t="s">
        <v>207</v>
      </c>
      <c r="P81" s="225" t="s">
        <v>209</v>
      </c>
      <c r="Q81" s="165">
        <v>-108392.71000000002</v>
      </c>
      <c r="R81" s="168">
        <v>-58677.47</v>
      </c>
      <c r="S81" s="168"/>
      <c r="T81" s="168"/>
      <c r="U81" s="168">
        <v>0</v>
      </c>
      <c r="V81" s="168">
        <v>139945.46</v>
      </c>
      <c r="W81" s="168">
        <f t="shared" si="13"/>
        <v>-27124.72000000003</v>
      </c>
      <c r="X81" s="169">
        <f t="shared" si="12"/>
        <v>53905.179999999993</v>
      </c>
      <c r="Y81" s="271"/>
      <c r="Z81" s="105">
        <f>'ERZ - 2015'!L80-F81</f>
        <v>0</v>
      </c>
      <c r="AA81" s="105">
        <f>'ERZ - 2015'!V80-Q81</f>
        <v>0</v>
      </c>
    </row>
    <row r="82" spans="1:27" x14ac:dyDescent="0.3">
      <c r="A82" s="30" t="s">
        <v>202</v>
      </c>
      <c r="B82" s="31" t="s">
        <v>210</v>
      </c>
      <c r="C82" s="227">
        <v>5</v>
      </c>
      <c r="D82" s="32">
        <v>12</v>
      </c>
      <c r="E82" s="225" t="s">
        <v>211</v>
      </c>
      <c r="F82" s="167">
        <v>3154790.5300000003</v>
      </c>
      <c r="G82" s="168">
        <v>840619.46</v>
      </c>
      <c r="H82" s="168">
        <v>236419.78</v>
      </c>
      <c r="I82" s="168">
        <f>-36814-248094</f>
        <v>-284908</v>
      </c>
      <c r="J82" s="168"/>
      <c r="K82" s="168">
        <v>0</v>
      </c>
      <c r="L82" s="168">
        <v>-499752.89</v>
      </c>
      <c r="M82" s="169">
        <f t="shared" si="11"/>
        <v>3447168.8800000004</v>
      </c>
      <c r="N82" s="36" t="s">
        <v>205</v>
      </c>
      <c r="O82" s="36" t="s">
        <v>210</v>
      </c>
      <c r="P82" s="225" t="s">
        <v>212</v>
      </c>
      <c r="Q82" s="165">
        <v>-1147322.9800000002</v>
      </c>
      <c r="R82" s="168">
        <v>-674263.23</v>
      </c>
      <c r="S82" s="168">
        <v>28113.360000000001</v>
      </c>
      <c r="T82" s="168"/>
      <c r="U82" s="168">
        <v>0</v>
      </c>
      <c r="V82" s="168">
        <v>499752.89</v>
      </c>
      <c r="W82" s="168">
        <f t="shared" si="13"/>
        <v>-1293719.96</v>
      </c>
      <c r="X82" s="169">
        <f t="shared" si="12"/>
        <v>2153448.9200000004</v>
      </c>
      <c r="Y82" s="271"/>
      <c r="Z82" s="105">
        <f>'ERZ - 2015'!L81-F82</f>
        <v>0</v>
      </c>
      <c r="AA82" s="105">
        <f>'ERZ - 2015'!V81-Q82</f>
        <v>0</v>
      </c>
    </row>
    <row r="83" spans="1:27" x14ac:dyDescent="0.3">
      <c r="A83" s="30" t="s">
        <v>202</v>
      </c>
      <c r="B83" s="31" t="s">
        <v>329</v>
      </c>
      <c r="C83" s="227">
        <v>5</v>
      </c>
      <c r="D83" s="32">
        <v>12</v>
      </c>
      <c r="E83" s="225" t="s">
        <v>211</v>
      </c>
      <c r="F83" s="167">
        <v>0</v>
      </c>
      <c r="G83" s="168"/>
      <c r="H83" s="168"/>
      <c r="I83" s="168">
        <v>248094</v>
      </c>
      <c r="J83" s="168"/>
      <c r="K83" s="168"/>
      <c r="L83" s="168"/>
      <c r="M83" s="169">
        <f t="shared" si="11"/>
        <v>248094</v>
      </c>
      <c r="N83" s="36"/>
      <c r="O83" s="36"/>
      <c r="P83" s="225"/>
      <c r="Q83" s="165"/>
      <c r="R83" s="168"/>
      <c r="S83" s="168">
        <v>-24809</v>
      </c>
      <c r="T83" s="168"/>
      <c r="U83" s="168"/>
      <c r="V83" s="168"/>
      <c r="W83" s="168">
        <f t="shared" si="13"/>
        <v>-24809</v>
      </c>
      <c r="X83" s="169">
        <f t="shared" si="12"/>
        <v>223285</v>
      </c>
      <c r="Y83" s="271"/>
      <c r="Z83" s="105">
        <v>0</v>
      </c>
      <c r="AA83" s="105">
        <v>0</v>
      </c>
    </row>
    <row r="84" spans="1:27" x14ac:dyDescent="0.3">
      <c r="A84" s="30" t="s">
        <v>202</v>
      </c>
      <c r="B84" s="31" t="s">
        <v>145</v>
      </c>
      <c r="C84" s="227">
        <v>5</v>
      </c>
      <c r="D84" s="32">
        <v>12</v>
      </c>
      <c r="E84" s="225" t="s">
        <v>213</v>
      </c>
      <c r="F84" s="167">
        <v>3477556.2199999997</v>
      </c>
      <c r="G84" s="168">
        <v>0</v>
      </c>
      <c r="H84" s="168">
        <v>0</v>
      </c>
      <c r="I84" s="168"/>
      <c r="J84" s="168"/>
      <c r="K84" s="168">
        <v>0</v>
      </c>
      <c r="L84" s="168">
        <v>-2763005.97</v>
      </c>
      <c r="M84" s="169">
        <f t="shared" si="11"/>
        <v>714550.24999999953</v>
      </c>
      <c r="N84" s="36" t="s">
        <v>205</v>
      </c>
      <c r="O84" s="36" t="s">
        <v>145</v>
      </c>
      <c r="P84" s="225" t="s">
        <v>214</v>
      </c>
      <c r="Q84" s="165">
        <v>-2898184.92</v>
      </c>
      <c r="R84" s="168">
        <v>-369209.45999999996</v>
      </c>
      <c r="S84" s="168"/>
      <c r="T84" s="168"/>
      <c r="U84" s="168">
        <v>0</v>
      </c>
      <c r="V84" s="168">
        <v>2763005.97</v>
      </c>
      <c r="W84" s="168">
        <f t="shared" si="13"/>
        <v>-504388.40999999968</v>
      </c>
      <c r="X84" s="169">
        <f t="shared" si="12"/>
        <v>210161.83999999985</v>
      </c>
      <c r="Y84" s="271"/>
      <c r="Z84" s="105">
        <f>'ERZ - 2015'!L82-F84</f>
        <v>0</v>
      </c>
      <c r="AA84" s="105">
        <f>'ERZ - 2015'!V82-Q84</f>
        <v>0</v>
      </c>
    </row>
    <row r="85" spans="1:27" x14ac:dyDescent="0.3">
      <c r="A85" s="30" t="s">
        <v>202</v>
      </c>
      <c r="B85" s="31" t="s">
        <v>330</v>
      </c>
      <c r="C85" s="227">
        <v>5</v>
      </c>
      <c r="D85" s="32">
        <v>12</v>
      </c>
      <c r="E85" s="247" t="s">
        <v>331</v>
      </c>
      <c r="F85" s="167">
        <v>0</v>
      </c>
      <c r="G85" s="168">
        <v>0</v>
      </c>
      <c r="H85" s="168">
        <v>0</v>
      </c>
      <c r="I85" s="168">
        <v>36814</v>
      </c>
      <c r="J85" s="168"/>
      <c r="K85" s="168">
        <v>0</v>
      </c>
      <c r="L85" s="168">
        <v>0</v>
      </c>
      <c r="M85" s="169">
        <f t="shared" si="11"/>
        <v>36814</v>
      </c>
      <c r="N85" s="36" t="s">
        <v>205</v>
      </c>
      <c r="O85" s="36" t="s">
        <v>330</v>
      </c>
      <c r="P85" s="248" t="s">
        <v>332</v>
      </c>
      <c r="Q85" s="165">
        <v>0</v>
      </c>
      <c r="R85" s="168">
        <v>-7739.84</v>
      </c>
      <c r="S85" s="168">
        <v>-3304.36</v>
      </c>
      <c r="T85" s="168"/>
      <c r="U85" s="168">
        <v>0</v>
      </c>
      <c r="V85" s="168">
        <v>0</v>
      </c>
      <c r="W85" s="168">
        <f t="shared" si="13"/>
        <v>-11044.2</v>
      </c>
      <c r="X85" s="169">
        <f t="shared" si="12"/>
        <v>25769.8</v>
      </c>
      <c r="Y85" s="271"/>
      <c r="Z85" s="105">
        <v>0</v>
      </c>
      <c r="AA85" s="105">
        <v>0</v>
      </c>
    </row>
    <row r="86" spans="1:27" x14ac:dyDescent="0.3">
      <c r="A86" s="235" t="s">
        <v>300</v>
      </c>
      <c r="B86" s="236"/>
      <c r="C86" s="237"/>
      <c r="D86" s="237"/>
      <c r="E86" s="76"/>
      <c r="F86" s="170">
        <f>SUM(F78:F85)</f>
        <v>72246230.070000008</v>
      </c>
      <c r="G86" s="171">
        <f t="shared" ref="G86:M86" si="14">SUM(G78:G85)</f>
        <v>926003.27999999991</v>
      </c>
      <c r="H86" s="171">
        <f t="shared" si="14"/>
        <v>486216.54000000004</v>
      </c>
      <c r="I86" s="171">
        <f t="shared" si="14"/>
        <v>0</v>
      </c>
      <c r="J86" s="171">
        <f t="shared" si="14"/>
        <v>0</v>
      </c>
      <c r="K86" s="171">
        <f t="shared" si="14"/>
        <v>-1</v>
      </c>
      <c r="L86" s="171">
        <f t="shared" si="14"/>
        <v>-3402704.3200000003</v>
      </c>
      <c r="M86" s="172">
        <f t="shared" si="14"/>
        <v>70255744.570000008</v>
      </c>
      <c r="N86" s="58"/>
      <c r="O86" s="48"/>
      <c r="P86" s="249"/>
      <c r="Q86" s="173">
        <f>SUM(Q78:Q85)</f>
        <v>-15518410.490000002</v>
      </c>
      <c r="R86" s="171">
        <f t="shared" ref="R86:X86" si="15">SUM(R78:R85)</f>
        <v>-4924728.2</v>
      </c>
      <c r="S86" s="171">
        <f t="shared" si="15"/>
        <v>0</v>
      </c>
      <c r="T86" s="171">
        <f t="shared" si="15"/>
        <v>0</v>
      </c>
      <c r="U86" s="171">
        <f t="shared" si="15"/>
        <v>0</v>
      </c>
      <c r="V86" s="171">
        <f t="shared" si="15"/>
        <v>3402704.3200000003</v>
      </c>
      <c r="W86" s="171">
        <f t="shared" si="15"/>
        <v>-17040434.370000001</v>
      </c>
      <c r="X86" s="172">
        <f t="shared" si="15"/>
        <v>53215310.200000003</v>
      </c>
      <c r="Y86" s="271"/>
      <c r="Z86" s="105"/>
      <c r="AA86" s="105"/>
    </row>
    <row r="87" spans="1:27" s="203" customFormat="1" x14ac:dyDescent="0.3">
      <c r="A87" s="220" t="s">
        <v>215</v>
      </c>
      <c r="C87" s="200"/>
      <c r="D87" s="200"/>
      <c r="E87" s="225"/>
      <c r="F87" s="167"/>
      <c r="G87" s="168"/>
      <c r="H87" s="168"/>
      <c r="I87" s="168"/>
      <c r="J87" s="168"/>
      <c r="K87" s="168"/>
      <c r="L87" s="168"/>
      <c r="M87" s="169"/>
      <c r="N87" s="36"/>
      <c r="O87" s="36"/>
      <c r="P87" s="225"/>
      <c r="Q87" s="165"/>
      <c r="R87" s="168"/>
      <c r="S87" s="168"/>
      <c r="T87" s="168"/>
      <c r="U87" s="168"/>
      <c r="V87" s="168"/>
      <c r="W87" s="168"/>
      <c r="X87" s="169"/>
    </row>
    <row r="88" spans="1:27" x14ac:dyDescent="0.3">
      <c r="A88" s="233" t="s">
        <v>301</v>
      </c>
      <c r="C88" s="196">
        <v>5</v>
      </c>
      <c r="D88" s="196">
        <v>91</v>
      </c>
      <c r="E88" s="225" t="s">
        <v>217</v>
      </c>
      <c r="F88" s="167">
        <v>0</v>
      </c>
      <c r="G88" s="168">
        <v>0</v>
      </c>
      <c r="H88" s="168"/>
      <c r="I88" s="168"/>
      <c r="J88" s="168"/>
      <c r="K88" s="168"/>
      <c r="L88" s="168"/>
      <c r="M88" s="169">
        <f t="shared" ref="M88:M93" si="16">SUM(F88:L88)</f>
        <v>0</v>
      </c>
      <c r="N88" s="36"/>
      <c r="O88" s="36"/>
      <c r="P88" s="225"/>
      <c r="Q88" s="165"/>
      <c r="R88" s="168"/>
      <c r="S88" s="168"/>
      <c r="T88" s="168"/>
      <c r="U88" s="168"/>
      <c r="V88" s="168"/>
      <c r="W88" s="168"/>
      <c r="X88" s="169">
        <f t="shared" ref="X88:X93" si="17">M88+W88</f>
        <v>0</v>
      </c>
      <c r="Z88" s="105">
        <f>'ERZ - 2015'!L85-F88</f>
        <v>0</v>
      </c>
      <c r="AA88" s="105">
        <f>'ERZ - 2015'!V85-Q88</f>
        <v>0</v>
      </c>
    </row>
    <row r="89" spans="1:27" x14ac:dyDescent="0.3">
      <c r="A89" s="233" t="s">
        <v>302</v>
      </c>
      <c r="C89" s="196">
        <v>10</v>
      </c>
      <c r="D89" s="196">
        <v>91</v>
      </c>
      <c r="E89" s="225" t="s">
        <v>219</v>
      </c>
      <c r="F89" s="167">
        <v>154.06000000000131</v>
      </c>
      <c r="G89" s="168">
        <v>449.47</v>
      </c>
      <c r="H89" s="168"/>
      <c r="I89" s="168"/>
      <c r="J89" s="168"/>
      <c r="K89" s="168"/>
      <c r="L89" s="168"/>
      <c r="M89" s="169">
        <f t="shared" si="16"/>
        <v>603.53000000000134</v>
      </c>
      <c r="N89" s="36"/>
      <c r="O89" s="36"/>
      <c r="P89" s="225"/>
      <c r="Q89" s="165"/>
      <c r="R89" s="168"/>
      <c r="S89" s="168"/>
      <c r="T89" s="168"/>
      <c r="U89" s="168"/>
      <c r="V89" s="168"/>
      <c r="W89" s="168"/>
      <c r="X89" s="169">
        <f t="shared" si="17"/>
        <v>603.53000000000134</v>
      </c>
      <c r="Z89" s="105">
        <f>'ERZ - 2015'!L86-F89</f>
        <v>0</v>
      </c>
      <c r="AA89" s="105">
        <f>'ERZ - 2015'!V86-Q89</f>
        <v>0</v>
      </c>
    </row>
    <row r="90" spans="1:27" x14ac:dyDescent="0.3">
      <c r="A90" s="233" t="s">
        <v>314</v>
      </c>
      <c r="C90" s="196">
        <v>10</v>
      </c>
      <c r="D90" s="196">
        <v>95</v>
      </c>
      <c r="E90" s="225" t="s">
        <v>315</v>
      </c>
      <c r="F90" s="167">
        <v>107408.25</v>
      </c>
      <c r="G90" s="168">
        <v>0</v>
      </c>
      <c r="H90" s="168"/>
      <c r="I90" s="168"/>
      <c r="J90" s="168"/>
      <c r="K90" s="168"/>
      <c r="L90" s="168"/>
      <c r="M90" s="169">
        <f t="shared" si="16"/>
        <v>107408.25</v>
      </c>
      <c r="N90" s="36"/>
      <c r="O90" s="36"/>
      <c r="P90" s="225"/>
      <c r="Q90" s="165"/>
      <c r="R90" s="168"/>
      <c r="S90" s="168"/>
      <c r="T90" s="168"/>
      <c r="U90" s="168"/>
      <c r="V90" s="168"/>
      <c r="W90" s="168"/>
      <c r="X90" s="169">
        <f t="shared" si="17"/>
        <v>107408.25</v>
      </c>
      <c r="Z90" s="105">
        <f>'ERZ - 2015'!L87-F90</f>
        <v>0</v>
      </c>
      <c r="AA90" s="105">
        <f>'ERZ - 2015'!V87-Q90</f>
        <v>0</v>
      </c>
    </row>
    <row r="91" spans="1:27" x14ac:dyDescent="0.3">
      <c r="A91" s="233" t="s">
        <v>316</v>
      </c>
      <c r="C91" s="196">
        <v>5</v>
      </c>
      <c r="D91" s="196">
        <v>91</v>
      </c>
      <c r="E91" s="183" t="s">
        <v>317</v>
      </c>
      <c r="F91" s="167">
        <v>0</v>
      </c>
      <c r="G91" s="168">
        <v>0</v>
      </c>
      <c r="H91" s="168"/>
      <c r="I91" s="168"/>
      <c r="J91" s="168"/>
      <c r="K91" s="168"/>
      <c r="L91" s="168"/>
      <c r="M91" s="169">
        <f t="shared" si="16"/>
        <v>0</v>
      </c>
      <c r="N91" s="36"/>
      <c r="O91" s="36"/>
      <c r="P91" s="225"/>
      <c r="Q91" s="165"/>
      <c r="R91" s="168"/>
      <c r="S91" s="168"/>
      <c r="T91" s="168"/>
      <c r="U91" s="168"/>
      <c r="V91" s="168"/>
      <c r="W91" s="168"/>
      <c r="X91" s="169">
        <f t="shared" si="17"/>
        <v>0</v>
      </c>
      <c r="Z91" s="105">
        <f>'ERZ - 2015'!L88-F91</f>
        <v>0</v>
      </c>
      <c r="AA91" s="105">
        <f>'ERZ - 2015'!V88-Q91</f>
        <v>0</v>
      </c>
    </row>
    <row r="92" spans="1:27" x14ac:dyDescent="0.3">
      <c r="A92" s="233" t="s">
        <v>333</v>
      </c>
      <c r="C92" s="196">
        <v>10</v>
      </c>
      <c r="D92" s="196">
        <v>95</v>
      </c>
      <c r="E92" s="250" t="s">
        <v>334</v>
      </c>
      <c r="F92" s="167"/>
      <c r="G92" s="168">
        <v>322628.40999999997</v>
      </c>
      <c r="H92" s="168"/>
      <c r="I92" s="168"/>
      <c r="J92" s="168"/>
      <c r="K92" s="168"/>
      <c r="L92" s="168"/>
      <c r="M92" s="169">
        <f t="shared" si="16"/>
        <v>322628.40999999997</v>
      </c>
      <c r="N92" s="36"/>
      <c r="O92" s="36"/>
      <c r="P92" s="225"/>
      <c r="Q92" s="165"/>
      <c r="R92" s="168"/>
      <c r="S92" s="168"/>
      <c r="T92" s="168"/>
      <c r="U92" s="168"/>
      <c r="V92" s="168"/>
      <c r="W92" s="168"/>
      <c r="X92" s="169">
        <f t="shared" si="17"/>
        <v>322628.40999999997</v>
      </c>
      <c r="Z92" s="105">
        <v>0</v>
      </c>
      <c r="AA92" s="105">
        <v>0</v>
      </c>
    </row>
    <row r="93" spans="1:27" x14ac:dyDescent="0.3">
      <c r="A93" s="233" t="s">
        <v>220</v>
      </c>
      <c r="C93" s="196">
        <v>10</v>
      </c>
      <c r="D93" s="196">
        <v>95</v>
      </c>
      <c r="E93" s="250" t="s">
        <v>221</v>
      </c>
      <c r="F93" s="167">
        <v>512600.29000000004</v>
      </c>
      <c r="G93" s="168">
        <v>-79092.549999999988</v>
      </c>
      <c r="H93" s="168"/>
      <c r="I93" s="168"/>
      <c r="J93" s="168"/>
      <c r="K93" s="168"/>
      <c r="L93" s="168"/>
      <c r="M93" s="169">
        <f t="shared" si="16"/>
        <v>433507.74000000005</v>
      </c>
      <c r="N93" s="36"/>
      <c r="O93" s="36"/>
      <c r="P93" s="225"/>
      <c r="Q93" s="165"/>
      <c r="R93" s="168"/>
      <c r="S93" s="168"/>
      <c r="T93" s="168"/>
      <c r="U93" s="168"/>
      <c r="V93" s="168"/>
      <c r="W93" s="168"/>
      <c r="X93" s="169">
        <f t="shared" si="17"/>
        <v>433507.74000000005</v>
      </c>
      <c r="Z93" s="105">
        <f>'ERZ - 2015'!L89-F93</f>
        <v>0</v>
      </c>
      <c r="AA93" s="105">
        <f>'ERZ - 2015'!V89-Q93</f>
        <v>0</v>
      </c>
    </row>
    <row r="94" spans="1:27" x14ac:dyDescent="0.3">
      <c r="A94" s="235" t="s">
        <v>300</v>
      </c>
      <c r="B94" s="236"/>
      <c r="C94" s="237"/>
      <c r="D94" s="237"/>
      <c r="E94" s="76"/>
      <c r="F94" s="170">
        <f t="shared" ref="F94:M94" si="18">SUM(F88:F93)</f>
        <v>620162.60000000009</v>
      </c>
      <c r="G94" s="171">
        <f t="shared" si="18"/>
        <v>243985.32999999996</v>
      </c>
      <c r="H94" s="171">
        <f t="shared" si="18"/>
        <v>0</v>
      </c>
      <c r="I94" s="171">
        <f t="shared" si="18"/>
        <v>0</v>
      </c>
      <c r="J94" s="171">
        <f t="shared" si="18"/>
        <v>0</v>
      </c>
      <c r="K94" s="171">
        <f t="shared" si="18"/>
        <v>0</v>
      </c>
      <c r="L94" s="171">
        <f t="shared" si="18"/>
        <v>0</v>
      </c>
      <c r="M94" s="172">
        <f t="shared" si="18"/>
        <v>864147.92999999993</v>
      </c>
      <c r="N94" s="58"/>
      <c r="O94" s="48"/>
      <c r="P94" s="231"/>
      <c r="Q94" s="170">
        <v>0</v>
      </c>
      <c r="R94" s="171">
        <f t="shared" ref="R94:X94" si="19">SUM(R88:R93)</f>
        <v>0</v>
      </c>
      <c r="S94" s="171">
        <f t="shared" si="19"/>
        <v>0</v>
      </c>
      <c r="T94" s="171">
        <f t="shared" si="19"/>
        <v>0</v>
      </c>
      <c r="U94" s="171">
        <f t="shared" si="19"/>
        <v>0</v>
      </c>
      <c r="V94" s="171">
        <f t="shared" si="19"/>
        <v>0</v>
      </c>
      <c r="W94" s="171">
        <f t="shared" si="19"/>
        <v>0</v>
      </c>
      <c r="X94" s="172">
        <f t="shared" si="19"/>
        <v>864147.92999999993</v>
      </c>
      <c r="Z94" s="1"/>
      <c r="AA94" s="1"/>
    </row>
    <row r="95" spans="1:27" x14ac:dyDescent="0.3">
      <c r="A95" s="59" t="s">
        <v>224</v>
      </c>
      <c r="B95" s="236"/>
      <c r="C95" s="237"/>
      <c r="D95" s="237"/>
      <c r="E95" s="236"/>
      <c r="F95" s="175">
        <f t="shared" ref="F95:M95" si="20">F86+F94</f>
        <v>72866392.670000002</v>
      </c>
      <c r="G95" s="176">
        <f t="shared" si="20"/>
        <v>1169988.6099999999</v>
      </c>
      <c r="H95" s="176">
        <f t="shared" si="20"/>
        <v>486216.54000000004</v>
      </c>
      <c r="I95" s="176">
        <f t="shared" si="20"/>
        <v>0</v>
      </c>
      <c r="J95" s="176">
        <f t="shared" si="20"/>
        <v>0</v>
      </c>
      <c r="K95" s="176">
        <f t="shared" si="20"/>
        <v>-1</v>
      </c>
      <c r="L95" s="176">
        <f t="shared" si="20"/>
        <v>-3402704.3200000003</v>
      </c>
      <c r="M95" s="177">
        <f t="shared" si="20"/>
        <v>71119892.500000015</v>
      </c>
      <c r="N95" s="65"/>
      <c r="O95" s="66"/>
      <c r="P95" s="239"/>
      <c r="Q95" s="175">
        <f t="shared" ref="Q95:X95" si="21">Q86+Q94</f>
        <v>-15518410.490000002</v>
      </c>
      <c r="R95" s="176">
        <f t="shared" si="21"/>
        <v>-4924728.2</v>
      </c>
      <c r="S95" s="176">
        <f t="shared" si="21"/>
        <v>0</v>
      </c>
      <c r="T95" s="176">
        <f t="shared" si="21"/>
        <v>0</v>
      </c>
      <c r="U95" s="176">
        <f t="shared" si="21"/>
        <v>0</v>
      </c>
      <c r="V95" s="176">
        <f t="shared" si="21"/>
        <v>3402704.3200000003</v>
      </c>
      <c r="W95" s="176">
        <f t="shared" si="21"/>
        <v>-17040434.370000001</v>
      </c>
      <c r="X95" s="177">
        <f t="shared" si="21"/>
        <v>54079458.130000003</v>
      </c>
      <c r="Z95" s="105"/>
      <c r="AA95" s="105"/>
    </row>
    <row r="96" spans="1:27" s="240" customFormat="1" ht="13.5" thickBot="1" x14ac:dyDescent="0.35">
      <c r="A96" s="251" t="s">
        <v>225</v>
      </c>
      <c r="B96" s="252"/>
      <c r="C96" s="253"/>
      <c r="D96" s="253"/>
      <c r="E96" s="252"/>
      <c r="F96" s="184">
        <f t="shared" ref="F96:M96" si="22">+F95+F75</f>
        <v>789000920.62999988</v>
      </c>
      <c r="G96" s="185">
        <f t="shared" si="22"/>
        <v>68751216.400000021</v>
      </c>
      <c r="H96" s="185">
        <f t="shared" si="22"/>
        <v>604322.69000000006</v>
      </c>
      <c r="I96" s="185">
        <f t="shared" si="22"/>
        <v>-2.3283064365386963E-9</v>
      </c>
      <c r="J96" s="185">
        <f t="shared" si="22"/>
        <v>-2400928.39</v>
      </c>
      <c r="K96" s="185">
        <f t="shared" si="22"/>
        <v>-283738.39999999997</v>
      </c>
      <c r="L96" s="185">
        <f t="shared" si="22"/>
        <v>-5564610.7800000003</v>
      </c>
      <c r="M96" s="186">
        <f t="shared" si="22"/>
        <v>850107182.14999974</v>
      </c>
      <c r="N96" s="83"/>
      <c r="O96" s="84"/>
      <c r="P96" s="254"/>
      <c r="Q96" s="186">
        <f t="shared" ref="Q96:X96" si="23">+Q95+Q75</f>
        <v>-125307771.94</v>
      </c>
      <c r="R96" s="185">
        <f t="shared" si="23"/>
        <v>-32091467.969999991</v>
      </c>
      <c r="S96" s="185">
        <f t="shared" si="23"/>
        <v>1.862645149230957E-9</v>
      </c>
      <c r="T96" s="185">
        <f t="shared" si="23"/>
        <v>684580.92</v>
      </c>
      <c r="U96" s="185">
        <f t="shared" si="23"/>
        <v>278441.15999999997</v>
      </c>
      <c r="V96" s="185">
        <f t="shared" si="23"/>
        <v>5564610.7800000003</v>
      </c>
      <c r="W96" s="185">
        <f t="shared" si="23"/>
        <v>-150871607.05000001</v>
      </c>
      <c r="X96" s="186">
        <f t="shared" si="23"/>
        <v>699235575.09999967</v>
      </c>
      <c r="Z96" s="105"/>
      <c r="AA96" s="105"/>
    </row>
    <row r="97" spans="1:27" ht="13.5" thickTop="1" x14ac:dyDescent="0.3">
      <c r="A97" s="255"/>
      <c r="F97" s="256"/>
      <c r="G97" s="226"/>
      <c r="H97" s="226"/>
      <c r="I97" s="226"/>
      <c r="J97" s="226"/>
      <c r="K97" s="226"/>
      <c r="L97" s="226"/>
      <c r="M97" s="257"/>
      <c r="N97" s="36"/>
      <c r="O97" s="36"/>
      <c r="P97" s="225"/>
      <c r="Q97" s="165"/>
      <c r="R97" s="168"/>
      <c r="S97" s="168"/>
      <c r="T97" s="168"/>
      <c r="U97" s="168"/>
      <c r="V97" s="168"/>
      <c r="W97" s="168"/>
      <c r="X97" s="169"/>
      <c r="Z97" s="105"/>
      <c r="AA97" s="105"/>
    </row>
    <row r="98" spans="1:27" x14ac:dyDescent="0.3">
      <c r="A98" s="220" t="s">
        <v>226</v>
      </c>
      <c r="F98" s="256"/>
      <c r="G98" s="226"/>
      <c r="H98" s="226"/>
      <c r="I98" s="226"/>
      <c r="J98" s="226"/>
      <c r="K98" s="226"/>
      <c r="L98" s="226"/>
      <c r="M98" s="257"/>
      <c r="N98" s="36"/>
      <c r="O98" s="36"/>
      <c r="P98" s="225"/>
      <c r="Q98" s="165"/>
      <c r="R98" s="168"/>
      <c r="S98" s="168"/>
      <c r="T98" s="168"/>
      <c r="U98" s="168"/>
      <c r="V98" s="168"/>
      <c r="W98" s="168"/>
      <c r="X98" s="169"/>
      <c r="Z98" s="105"/>
      <c r="AA98" s="105"/>
    </row>
    <row r="99" spans="1:27" x14ac:dyDescent="0.3">
      <c r="A99" s="233" t="s">
        <v>227</v>
      </c>
      <c r="C99" s="196">
        <v>45</v>
      </c>
      <c r="E99" s="225" t="s">
        <v>228</v>
      </c>
      <c r="F99" s="167">
        <v>-53433.159999999996</v>
      </c>
      <c r="G99" s="168">
        <v>0</v>
      </c>
      <c r="H99" s="168"/>
      <c r="I99" s="168"/>
      <c r="J99" s="168"/>
      <c r="K99" s="168"/>
      <c r="L99" s="168"/>
      <c r="M99" s="169">
        <f t="shared" ref="M99:M110" si="24">SUM(F99:L99)</f>
        <v>-53433.159999999996</v>
      </c>
      <c r="N99" s="36" t="s">
        <v>229</v>
      </c>
      <c r="O99" s="36"/>
      <c r="P99" s="225" t="s">
        <v>230</v>
      </c>
      <c r="Q99" s="165">
        <v>5050.87</v>
      </c>
      <c r="R99" s="168">
        <v>1187.4000000000001</v>
      </c>
      <c r="S99" s="168"/>
      <c r="T99" s="168"/>
      <c r="U99" s="168"/>
      <c r="V99" s="168"/>
      <c r="W99" s="168">
        <f t="shared" ref="W99:W110" si="25">SUM(Q99:V99)</f>
        <v>6238.27</v>
      </c>
      <c r="X99" s="169">
        <f t="shared" ref="X99:X110" si="26">M99+W99</f>
        <v>-47194.89</v>
      </c>
      <c r="Z99" s="105">
        <f>'ERZ - 2015'!L95-F99</f>
        <v>0</v>
      </c>
      <c r="AA99" s="105">
        <f>'ERZ - 2015'!V95-Q99</f>
        <v>0</v>
      </c>
    </row>
    <row r="100" spans="1:27" x14ac:dyDescent="0.3">
      <c r="A100" s="233" t="s">
        <v>231</v>
      </c>
      <c r="C100" s="196">
        <v>55</v>
      </c>
      <c r="E100" s="225" t="s">
        <v>232</v>
      </c>
      <c r="F100" s="167">
        <v>-3969941.25</v>
      </c>
      <c r="G100" s="168">
        <v>-477063.14</v>
      </c>
      <c r="H100" s="168"/>
      <c r="I100" s="168"/>
      <c r="J100" s="168"/>
      <c r="K100" s="168"/>
      <c r="L100" s="168"/>
      <c r="M100" s="169">
        <f t="shared" si="24"/>
        <v>-4447004.3899999997</v>
      </c>
      <c r="N100" s="36" t="s">
        <v>233</v>
      </c>
      <c r="O100" s="36"/>
      <c r="P100" s="225" t="s">
        <v>234</v>
      </c>
      <c r="Q100" s="165">
        <v>193051.58</v>
      </c>
      <c r="R100" s="168">
        <v>76517.680000000008</v>
      </c>
      <c r="S100" s="168"/>
      <c r="T100" s="168"/>
      <c r="U100" s="168"/>
      <c r="V100" s="168"/>
      <c r="W100" s="168">
        <f t="shared" si="25"/>
        <v>269569.26</v>
      </c>
      <c r="X100" s="169">
        <f t="shared" si="26"/>
        <v>-4177435.13</v>
      </c>
      <c r="Z100" s="105">
        <f>'ERZ - 2015'!L96-F100</f>
        <v>0</v>
      </c>
      <c r="AA100" s="105">
        <f>'ERZ - 2015'!V96-Q100</f>
        <v>0</v>
      </c>
    </row>
    <row r="101" spans="1:27" x14ac:dyDescent="0.3">
      <c r="A101" s="233" t="s">
        <v>235</v>
      </c>
      <c r="C101" s="196">
        <v>45</v>
      </c>
      <c r="E101" s="225" t="s">
        <v>236</v>
      </c>
      <c r="F101" s="167">
        <v>-1051710.8700000001</v>
      </c>
      <c r="G101" s="168">
        <v>-949372.06</v>
      </c>
      <c r="H101" s="168"/>
      <c r="I101" s="168"/>
      <c r="J101" s="168"/>
      <c r="K101" s="168"/>
      <c r="L101" s="168"/>
      <c r="M101" s="169">
        <f t="shared" si="24"/>
        <v>-2001082.9300000002</v>
      </c>
      <c r="N101" s="36" t="s">
        <v>237</v>
      </c>
      <c r="O101" s="36"/>
      <c r="P101" s="225" t="s">
        <v>238</v>
      </c>
      <c r="Q101" s="165">
        <v>52609.78</v>
      </c>
      <c r="R101" s="168">
        <v>33919.93</v>
      </c>
      <c r="S101" s="168"/>
      <c r="T101" s="168"/>
      <c r="U101" s="168"/>
      <c r="V101" s="168"/>
      <c r="W101" s="168">
        <f t="shared" si="25"/>
        <v>86529.709999999992</v>
      </c>
      <c r="X101" s="169">
        <f t="shared" si="26"/>
        <v>-1914553.2200000002</v>
      </c>
      <c r="Z101" s="105">
        <f>'ERZ - 2015'!L97-F101</f>
        <v>0</v>
      </c>
      <c r="AA101" s="105">
        <f>'ERZ - 2015'!V97-Q101</f>
        <v>0</v>
      </c>
    </row>
    <row r="102" spans="1:27" x14ac:dyDescent="0.3">
      <c r="A102" s="233" t="s">
        <v>239</v>
      </c>
      <c r="C102" s="196">
        <v>40</v>
      </c>
      <c r="E102" s="225" t="s">
        <v>240</v>
      </c>
      <c r="F102" s="167">
        <v>-458513.75</v>
      </c>
      <c r="G102" s="168">
        <v>-54834.86</v>
      </c>
      <c r="H102" s="168"/>
      <c r="I102" s="168"/>
      <c r="J102" s="168"/>
      <c r="K102" s="168"/>
      <c r="L102" s="168"/>
      <c r="M102" s="169">
        <f t="shared" si="24"/>
        <v>-513348.61</v>
      </c>
      <c r="N102" s="36" t="s">
        <v>241</v>
      </c>
      <c r="O102" s="36"/>
      <c r="P102" s="225" t="s">
        <v>242</v>
      </c>
      <c r="Q102" s="165">
        <v>30743.14</v>
      </c>
      <c r="R102" s="168">
        <v>12148.28</v>
      </c>
      <c r="S102" s="168"/>
      <c r="T102" s="168"/>
      <c r="U102" s="168"/>
      <c r="V102" s="168"/>
      <c r="W102" s="168">
        <f t="shared" si="25"/>
        <v>42891.42</v>
      </c>
      <c r="X102" s="169">
        <f t="shared" si="26"/>
        <v>-470457.19</v>
      </c>
      <c r="Z102" s="105">
        <f>'ERZ - 2015'!L98-F102</f>
        <v>0</v>
      </c>
      <c r="AA102" s="105">
        <f>'ERZ - 2015'!V98-Q102</f>
        <v>0</v>
      </c>
    </row>
    <row r="103" spans="1:27" x14ac:dyDescent="0.3">
      <c r="A103" s="233" t="s">
        <v>243</v>
      </c>
      <c r="C103" s="196">
        <v>40</v>
      </c>
      <c r="E103" s="225" t="s">
        <v>244</v>
      </c>
      <c r="F103" s="167">
        <v>-8331375.8999999994</v>
      </c>
      <c r="G103" s="168">
        <v>-2130140.9500000002</v>
      </c>
      <c r="H103" s="168"/>
      <c r="I103" s="168"/>
      <c r="J103" s="168"/>
      <c r="K103" s="168"/>
      <c r="L103" s="168"/>
      <c r="M103" s="169">
        <f t="shared" si="24"/>
        <v>-10461516.85</v>
      </c>
      <c r="N103" s="36" t="s">
        <v>245</v>
      </c>
      <c r="O103" s="36"/>
      <c r="P103" s="225" t="s">
        <v>246</v>
      </c>
      <c r="Q103" s="165">
        <v>420546.57</v>
      </c>
      <c r="R103" s="168">
        <v>234911.16</v>
      </c>
      <c r="S103" s="168"/>
      <c r="T103" s="168"/>
      <c r="U103" s="168"/>
      <c r="V103" s="168"/>
      <c r="W103" s="168">
        <f t="shared" si="25"/>
        <v>655457.73</v>
      </c>
      <c r="X103" s="169">
        <f t="shared" si="26"/>
        <v>-9806059.1199999992</v>
      </c>
      <c r="Z103" s="105">
        <f>'ERZ - 2015'!L99-F103</f>
        <v>0</v>
      </c>
      <c r="AA103" s="105">
        <f>'ERZ - 2015'!V99-Q103</f>
        <v>0</v>
      </c>
    </row>
    <row r="104" spans="1:27" x14ac:dyDescent="0.3">
      <c r="A104" s="233" t="s">
        <v>247</v>
      </c>
      <c r="C104" s="196">
        <v>35</v>
      </c>
      <c r="E104" s="258" t="s">
        <v>335</v>
      </c>
      <c r="F104" s="165">
        <v>-733288.72</v>
      </c>
      <c r="G104" s="168">
        <v>-211487.9</v>
      </c>
      <c r="H104" s="168"/>
      <c r="I104" s="168"/>
      <c r="J104" s="168"/>
      <c r="K104" s="168"/>
      <c r="L104" s="168"/>
      <c r="M104" s="169">
        <f t="shared" si="24"/>
        <v>-944776.62</v>
      </c>
      <c r="N104" s="36" t="s">
        <v>249</v>
      </c>
      <c r="O104" s="36"/>
      <c r="P104" s="229" t="s">
        <v>336</v>
      </c>
      <c r="Q104" s="165">
        <v>42972.01</v>
      </c>
      <c r="R104" s="168">
        <v>23972.37</v>
      </c>
      <c r="S104" s="168"/>
      <c r="T104" s="168"/>
      <c r="U104" s="168"/>
      <c r="V104" s="168"/>
      <c r="W104" s="168">
        <f t="shared" si="25"/>
        <v>66944.38</v>
      </c>
      <c r="X104" s="169">
        <f t="shared" si="26"/>
        <v>-877832.24</v>
      </c>
      <c r="Z104" s="105">
        <f>'ERZ - 2015'!L100-F104</f>
        <v>0</v>
      </c>
      <c r="AA104" s="105">
        <f>'ERZ - 2015'!V100-Q104</f>
        <v>0</v>
      </c>
    </row>
    <row r="105" spans="1:27" x14ac:dyDescent="0.3">
      <c r="A105" s="233" t="s">
        <v>251</v>
      </c>
      <c r="C105" s="196">
        <v>50</v>
      </c>
      <c r="E105" s="225" t="s">
        <v>252</v>
      </c>
      <c r="F105" s="167">
        <v>-2790362.79</v>
      </c>
      <c r="G105" s="168">
        <v>-697707.44</v>
      </c>
      <c r="H105" s="168"/>
      <c r="I105" s="168"/>
      <c r="J105" s="168"/>
      <c r="K105" s="168"/>
      <c r="L105" s="168"/>
      <c r="M105" s="169">
        <f t="shared" si="24"/>
        <v>-3488070.23</v>
      </c>
      <c r="N105" s="36" t="s">
        <v>253</v>
      </c>
      <c r="O105" s="36"/>
      <c r="P105" s="225" t="s">
        <v>254</v>
      </c>
      <c r="Q105" s="165">
        <v>106705.95</v>
      </c>
      <c r="R105" s="168">
        <v>62784.33</v>
      </c>
      <c r="S105" s="168"/>
      <c r="T105" s="168"/>
      <c r="U105" s="168"/>
      <c r="V105" s="168"/>
      <c r="W105" s="168">
        <f t="shared" si="25"/>
        <v>169490.28</v>
      </c>
      <c r="X105" s="169">
        <f t="shared" si="26"/>
        <v>-3318579.95</v>
      </c>
      <c r="Z105" s="105">
        <f>'ERZ - 2015'!L101-F105</f>
        <v>0</v>
      </c>
      <c r="AA105" s="105">
        <f>'ERZ - 2015'!V101-Q105</f>
        <v>0</v>
      </c>
    </row>
    <row r="106" spans="1:27" x14ac:dyDescent="0.3">
      <c r="A106" s="233" t="s">
        <v>255</v>
      </c>
      <c r="C106" s="196">
        <v>20</v>
      </c>
      <c r="E106" s="225" t="s">
        <v>256</v>
      </c>
      <c r="F106" s="167">
        <v>-855365.70000000007</v>
      </c>
      <c r="G106" s="168">
        <v>-283693.53000000003</v>
      </c>
      <c r="H106" s="168"/>
      <c r="I106" s="168"/>
      <c r="J106" s="168"/>
      <c r="K106" s="168"/>
      <c r="L106" s="168"/>
      <c r="M106" s="169">
        <f t="shared" si="24"/>
        <v>-1139059.23</v>
      </c>
      <c r="N106" s="36" t="s">
        <v>257</v>
      </c>
      <c r="O106" s="36"/>
      <c r="P106" s="225" t="s">
        <v>258</v>
      </c>
      <c r="Q106" s="165">
        <v>93524.06</v>
      </c>
      <c r="R106" s="168">
        <v>49860.6</v>
      </c>
      <c r="S106" s="168"/>
      <c r="T106" s="168"/>
      <c r="U106" s="168"/>
      <c r="V106" s="168"/>
      <c r="W106" s="168">
        <f t="shared" si="25"/>
        <v>143384.66</v>
      </c>
      <c r="X106" s="169">
        <f t="shared" si="26"/>
        <v>-995674.57</v>
      </c>
      <c r="Z106" s="105">
        <f>'ERZ - 2015'!L102-F106</f>
        <v>0</v>
      </c>
      <c r="AA106" s="105">
        <f>'ERZ - 2015'!V102-Q106</f>
        <v>0</v>
      </c>
    </row>
    <row r="107" spans="1:27" x14ac:dyDescent="0.3">
      <c r="A107" s="233" t="s">
        <v>259</v>
      </c>
      <c r="C107" s="196">
        <v>25</v>
      </c>
      <c r="E107" s="225" t="s">
        <v>260</v>
      </c>
      <c r="F107" s="167">
        <v>-714.01</v>
      </c>
      <c r="G107" s="168">
        <v>0</v>
      </c>
      <c r="H107" s="168"/>
      <c r="I107" s="168"/>
      <c r="J107" s="168"/>
      <c r="K107" s="168"/>
      <c r="L107" s="168"/>
      <c r="M107" s="169">
        <f t="shared" si="24"/>
        <v>-714.01</v>
      </c>
      <c r="N107" s="36" t="s">
        <v>261</v>
      </c>
      <c r="O107" s="36"/>
      <c r="P107" s="225" t="s">
        <v>262</v>
      </c>
      <c r="Q107" s="165">
        <v>99.96</v>
      </c>
      <c r="R107" s="168">
        <v>28.56</v>
      </c>
      <c r="S107" s="168"/>
      <c r="T107" s="168"/>
      <c r="U107" s="168"/>
      <c r="V107" s="168"/>
      <c r="W107" s="168">
        <f t="shared" si="25"/>
        <v>128.51999999999998</v>
      </c>
      <c r="X107" s="169">
        <f t="shared" si="26"/>
        <v>-585.49</v>
      </c>
      <c r="Z107" s="105">
        <f>'ERZ - 2015'!L103-F107</f>
        <v>0</v>
      </c>
      <c r="AA107" s="105">
        <f>'ERZ - 2015'!V103-Q107</f>
        <v>0</v>
      </c>
    </row>
    <row r="108" spans="1:27" x14ac:dyDescent="0.3">
      <c r="A108" s="233" t="s">
        <v>263</v>
      </c>
      <c r="C108" s="259">
        <v>35</v>
      </c>
      <c r="E108" s="225" t="s">
        <v>264</v>
      </c>
      <c r="F108" s="167">
        <v>-831.85</v>
      </c>
      <c r="G108" s="168">
        <v>-4000.39</v>
      </c>
      <c r="H108" s="168"/>
      <c r="I108" s="168"/>
      <c r="J108" s="168"/>
      <c r="K108" s="168"/>
      <c r="L108" s="168"/>
      <c r="M108" s="169">
        <f t="shared" si="24"/>
        <v>-4832.24</v>
      </c>
      <c r="N108" s="36" t="s">
        <v>265</v>
      </c>
      <c r="O108" s="36"/>
      <c r="P108" s="225" t="s">
        <v>266</v>
      </c>
      <c r="Q108" s="165">
        <v>75.760000000000005</v>
      </c>
      <c r="R108" s="168">
        <v>80.91</v>
      </c>
      <c r="S108" s="168"/>
      <c r="T108" s="168"/>
      <c r="U108" s="168"/>
      <c r="V108" s="168"/>
      <c r="W108" s="168">
        <f t="shared" si="25"/>
        <v>156.67000000000002</v>
      </c>
      <c r="X108" s="169">
        <f t="shared" si="26"/>
        <v>-4675.57</v>
      </c>
      <c r="Z108" s="105">
        <f>'ERZ - 2015'!L104-F108</f>
        <v>0</v>
      </c>
      <c r="AA108" s="105">
        <f>'ERZ - 2015'!V104-Q108</f>
        <v>0</v>
      </c>
    </row>
    <row r="109" spans="1:27" x14ac:dyDescent="0.3">
      <c r="A109" s="30" t="s">
        <v>267</v>
      </c>
      <c r="B109" s="31" t="s">
        <v>27</v>
      </c>
      <c r="C109" s="260">
        <v>40</v>
      </c>
      <c r="E109" s="31" t="s">
        <v>268</v>
      </c>
      <c r="F109" s="167">
        <v>-2240196</v>
      </c>
      <c r="G109" s="168">
        <v>0</v>
      </c>
      <c r="H109" s="168"/>
      <c r="I109" s="168">
        <v>47370</v>
      </c>
      <c r="J109" s="168"/>
      <c r="K109" s="168"/>
      <c r="L109" s="168"/>
      <c r="M109" s="169">
        <f t="shared" si="24"/>
        <v>-2192826</v>
      </c>
      <c r="N109" s="36" t="s">
        <v>269</v>
      </c>
      <c r="O109" s="36"/>
      <c r="P109" s="225" t="s">
        <v>270</v>
      </c>
      <c r="Q109" s="165">
        <v>140012.25</v>
      </c>
      <c r="R109" s="168">
        <v>56004.9</v>
      </c>
      <c r="S109" s="168">
        <v>-25191</v>
      </c>
      <c r="T109" s="168"/>
      <c r="U109" s="168"/>
      <c r="V109" s="168"/>
      <c r="W109" s="168">
        <f t="shared" si="25"/>
        <v>170826.15</v>
      </c>
      <c r="X109" s="169">
        <f t="shared" si="26"/>
        <v>-2021999.85</v>
      </c>
      <c r="Z109" s="105">
        <f>'ERZ - 2015'!L105-F109</f>
        <v>0</v>
      </c>
      <c r="AA109" s="105">
        <f>'ERZ - 2015'!V105-Q109</f>
        <v>0</v>
      </c>
    </row>
    <row r="110" spans="1:27" x14ac:dyDescent="0.3">
      <c r="A110" s="30" t="s">
        <v>271</v>
      </c>
      <c r="B110" s="31" t="s">
        <v>27</v>
      </c>
      <c r="C110" s="260">
        <v>15</v>
      </c>
      <c r="E110" s="225" t="s">
        <v>272</v>
      </c>
      <c r="F110" s="167">
        <v>-346910</v>
      </c>
      <c r="G110" s="168">
        <v>-7269.91</v>
      </c>
      <c r="H110" s="168"/>
      <c r="I110" s="168">
        <f>-I109</f>
        <v>-47370</v>
      </c>
      <c r="J110" s="168"/>
      <c r="K110" s="168"/>
      <c r="L110" s="168"/>
      <c r="M110" s="169">
        <f t="shared" si="24"/>
        <v>-401549.91</v>
      </c>
      <c r="N110" s="36" t="s">
        <v>273</v>
      </c>
      <c r="O110" s="36"/>
      <c r="P110" s="225" t="s">
        <v>274</v>
      </c>
      <c r="Q110" s="165">
        <v>31478.33</v>
      </c>
      <c r="R110" s="168">
        <v>23369.66</v>
      </c>
      <c r="S110" s="168">
        <f>-S109</f>
        <v>25191</v>
      </c>
      <c r="T110" s="168"/>
      <c r="U110" s="168"/>
      <c r="V110" s="168"/>
      <c r="W110" s="168">
        <f t="shared" si="25"/>
        <v>80038.990000000005</v>
      </c>
      <c r="X110" s="169">
        <f t="shared" si="26"/>
        <v>-321510.92</v>
      </c>
      <c r="Z110" s="105">
        <f>'ERZ - 2015'!L106-F110</f>
        <v>0</v>
      </c>
      <c r="AA110" s="105">
        <f>'ERZ - 2015'!V106-Q110</f>
        <v>0</v>
      </c>
    </row>
    <row r="111" spans="1:27" x14ac:dyDescent="0.3">
      <c r="A111" s="220" t="s">
        <v>275</v>
      </c>
      <c r="C111" s="259"/>
      <c r="F111" s="167"/>
      <c r="G111" s="168"/>
      <c r="H111" s="168"/>
      <c r="I111" s="168"/>
      <c r="J111" s="168"/>
      <c r="K111" s="168"/>
      <c r="L111" s="168"/>
      <c r="M111" s="169"/>
      <c r="N111" s="36"/>
      <c r="O111" s="36"/>
      <c r="P111" s="225"/>
      <c r="Q111" s="165"/>
      <c r="R111" s="168"/>
      <c r="S111" s="168"/>
      <c r="T111" s="168"/>
      <c r="U111" s="168"/>
      <c r="V111" s="168"/>
      <c r="W111" s="168"/>
      <c r="X111" s="169"/>
    </row>
    <row r="112" spans="1:27" x14ac:dyDescent="0.3">
      <c r="A112" s="233" t="s">
        <v>276</v>
      </c>
      <c r="B112" s="261"/>
      <c r="C112" s="259" t="s">
        <v>337</v>
      </c>
      <c r="E112" s="261" t="s">
        <v>277</v>
      </c>
      <c r="F112" s="167">
        <v>-471243.99999999988</v>
      </c>
      <c r="G112" s="168">
        <v>399964.79</v>
      </c>
      <c r="H112" s="168"/>
      <c r="I112" s="168"/>
      <c r="J112" s="168"/>
      <c r="K112" s="168"/>
      <c r="L112" s="168"/>
      <c r="M112" s="169">
        <f>SUM(F112:L112)</f>
        <v>-71279.209999999905</v>
      </c>
      <c r="N112" s="36"/>
      <c r="O112" s="36"/>
      <c r="P112" s="225"/>
      <c r="Q112" s="165"/>
      <c r="R112" s="168"/>
      <c r="S112" s="168"/>
      <c r="T112" s="168"/>
      <c r="U112" s="168"/>
      <c r="V112" s="168"/>
      <c r="W112" s="168"/>
      <c r="X112" s="169">
        <f>M112+W112</f>
        <v>-71279.209999999905</v>
      </c>
      <c r="Z112" s="105">
        <f>'ERZ - 2015'!L108-F112</f>
        <v>0</v>
      </c>
      <c r="AA112" s="105">
        <f>'ERZ - 2015'!V108-Q112</f>
        <v>0</v>
      </c>
    </row>
    <row r="113" spans="1:32" x14ac:dyDescent="0.3">
      <c r="A113" s="233" t="s">
        <v>278</v>
      </c>
      <c r="B113" s="261"/>
      <c r="C113" s="259" t="s">
        <v>337</v>
      </c>
      <c r="E113" s="261" t="s">
        <v>279</v>
      </c>
      <c r="F113" s="167">
        <v>-811656.95999999985</v>
      </c>
      <c r="G113" s="168">
        <v>180949.85000000009</v>
      </c>
      <c r="H113" s="168"/>
      <c r="I113" s="168"/>
      <c r="J113" s="168"/>
      <c r="K113" s="168"/>
      <c r="L113" s="168"/>
      <c r="M113" s="169">
        <f>SUM(F113:L113)</f>
        <v>-630707.10999999975</v>
      </c>
      <c r="N113" s="36"/>
      <c r="O113" s="36"/>
      <c r="P113" s="225"/>
      <c r="Q113" s="165"/>
      <c r="R113" s="168"/>
      <c r="S113" s="168"/>
      <c r="T113" s="168"/>
      <c r="U113" s="168"/>
      <c r="V113" s="168"/>
      <c r="W113" s="168"/>
      <c r="X113" s="169">
        <f>M113+W113</f>
        <v>-630707.10999999975</v>
      </c>
      <c r="Z113" s="105">
        <f>'ERZ - 2015'!L109-F113</f>
        <v>0</v>
      </c>
      <c r="AA113" s="105">
        <f>'ERZ - 2015'!V109-Q113</f>
        <v>0</v>
      </c>
    </row>
    <row r="114" spans="1:32" x14ac:dyDescent="0.3">
      <c r="A114" s="262" t="s">
        <v>280</v>
      </c>
      <c r="B114" s="261"/>
      <c r="C114" s="259" t="s">
        <v>338</v>
      </c>
      <c r="E114" s="261" t="s">
        <v>281</v>
      </c>
      <c r="F114" s="167">
        <v>-70412.100000000006</v>
      </c>
      <c r="G114" s="168">
        <v>0</v>
      </c>
      <c r="H114" s="168"/>
      <c r="I114" s="168"/>
      <c r="J114" s="168"/>
      <c r="K114" s="168"/>
      <c r="L114" s="168"/>
      <c r="M114" s="169">
        <f>SUM(F114:L114)</f>
        <v>-70412.100000000006</v>
      </c>
      <c r="N114" s="36"/>
      <c r="O114" s="36"/>
      <c r="P114" s="225"/>
      <c r="Q114" s="165"/>
      <c r="R114" s="168"/>
      <c r="S114" s="168"/>
      <c r="T114" s="168"/>
      <c r="U114" s="168"/>
      <c r="V114" s="168"/>
      <c r="W114" s="168"/>
      <c r="X114" s="169">
        <f>M114+W114</f>
        <v>-70412.100000000006</v>
      </c>
      <c r="Z114" s="105">
        <f>'ERZ - 2015'!L110-F114</f>
        <v>0</v>
      </c>
      <c r="AA114" s="105">
        <f>'ERZ - 2015'!V110-Q114</f>
        <v>0</v>
      </c>
    </row>
    <row r="115" spans="1:32" x14ac:dyDescent="0.3">
      <c r="A115" s="59" t="s">
        <v>282</v>
      </c>
      <c r="B115" s="236"/>
      <c r="C115" s="237"/>
      <c r="D115" s="237"/>
      <c r="E115" s="236"/>
      <c r="F115" s="175">
        <f t="shared" ref="F115:M115" si="27">SUM(F99:F114)</f>
        <v>-22185957.060000006</v>
      </c>
      <c r="G115" s="176">
        <f t="shared" si="27"/>
        <v>-4234655.540000001</v>
      </c>
      <c r="H115" s="176">
        <f t="shared" si="27"/>
        <v>0</v>
      </c>
      <c r="I115" s="176">
        <f t="shared" si="27"/>
        <v>0</v>
      </c>
      <c r="J115" s="176">
        <f t="shared" si="27"/>
        <v>0</v>
      </c>
      <c r="K115" s="176">
        <f t="shared" si="27"/>
        <v>0</v>
      </c>
      <c r="L115" s="176">
        <f t="shared" si="27"/>
        <v>0</v>
      </c>
      <c r="M115" s="177">
        <f t="shared" si="27"/>
        <v>-26420612.600000005</v>
      </c>
      <c r="N115" s="58"/>
      <c r="O115" s="48"/>
      <c r="P115" s="231"/>
      <c r="Q115" s="175">
        <f>SUM(Q99:Q114)</f>
        <v>1116870.26</v>
      </c>
      <c r="R115" s="170">
        <f t="shared" ref="R115:X115" si="28">SUM(R99:R114)</f>
        <v>574785.78</v>
      </c>
      <c r="S115" s="170">
        <f t="shared" si="28"/>
        <v>0</v>
      </c>
      <c r="T115" s="170">
        <f t="shared" si="28"/>
        <v>0</v>
      </c>
      <c r="U115" s="170">
        <f t="shared" si="28"/>
        <v>0</v>
      </c>
      <c r="V115" s="170">
        <f t="shared" si="28"/>
        <v>0</v>
      </c>
      <c r="W115" s="170">
        <f t="shared" si="28"/>
        <v>1691656.0399999998</v>
      </c>
      <c r="X115" s="173">
        <f t="shared" si="28"/>
        <v>-24728956.560000002</v>
      </c>
    </row>
    <row r="116" spans="1:32" s="266" customFormat="1" ht="13.5" thickBot="1" x14ac:dyDescent="0.35">
      <c r="A116" s="92"/>
      <c r="B116" s="263"/>
      <c r="C116" s="264"/>
      <c r="D116" s="264"/>
      <c r="E116" s="263"/>
      <c r="F116" s="187">
        <f t="shared" ref="F116:M116" si="29">+F115+F96</f>
        <v>766814963.56999981</v>
      </c>
      <c r="G116" s="187">
        <f t="shared" si="29"/>
        <v>64516560.860000022</v>
      </c>
      <c r="H116" s="187">
        <f t="shared" si="29"/>
        <v>604322.69000000006</v>
      </c>
      <c r="I116" s="187">
        <f t="shared" si="29"/>
        <v>-2.3283064365386963E-9</v>
      </c>
      <c r="J116" s="187">
        <f t="shared" si="29"/>
        <v>-2400928.39</v>
      </c>
      <c r="K116" s="187">
        <f t="shared" si="29"/>
        <v>-283738.39999999997</v>
      </c>
      <c r="L116" s="187">
        <f t="shared" si="29"/>
        <v>-5564610.7800000003</v>
      </c>
      <c r="M116" s="188">
        <f t="shared" si="29"/>
        <v>823686569.54999971</v>
      </c>
      <c r="N116" s="97"/>
      <c r="O116" s="98"/>
      <c r="P116" s="265"/>
      <c r="Q116" s="189">
        <f>+Q115+Q96</f>
        <v>-124190901.67999999</v>
      </c>
      <c r="R116" s="189">
        <f t="shared" ref="R116:X116" si="30">+R115+R96</f>
        <v>-31516682.18999999</v>
      </c>
      <c r="S116" s="189">
        <f t="shared" si="30"/>
        <v>1.862645149230957E-9</v>
      </c>
      <c r="T116" s="189">
        <f t="shared" si="30"/>
        <v>684580.92</v>
      </c>
      <c r="U116" s="189">
        <f t="shared" si="30"/>
        <v>278441.15999999997</v>
      </c>
      <c r="V116" s="189">
        <f t="shared" si="30"/>
        <v>5564610.7800000003</v>
      </c>
      <c r="W116" s="189">
        <f t="shared" si="30"/>
        <v>-149179951.01000002</v>
      </c>
      <c r="X116" s="190">
        <f t="shared" si="30"/>
        <v>674506618.53999972</v>
      </c>
    </row>
    <row r="117" spans="1:32" ht="13.5" thickTop="1" x14ac:dyDescent="0.3">
      <c r="F117" s="168"/>
      <c r="G117" s="168"/>
      <c r="H117" s="168"/>
      <c r="I117" s="168"/>
      <c r="K117" s="168"/>
      <c r="L117" s="168"/>
      <c r="M117" s="267"/>
      <c r="R117" s="168"/>
      <c r="W117" s="268"/>
      <c r="X117" s="269"/>
    </row>
    <row r="118" spans="1:32" ht="13.5" thickBot="1" x14ac:dyDescent="0.35">
      <c r="A118" s="92" t="s">
        <v>339</v>
      </c>
      <c r="B118" s="263"/>
      <c r="C118" s="264"/>
      <c r="D118" s="264"/>
      <c r="E118" s="263"/>
      <c r="F118" s="187">
        <v>766814963.56999981</v>
      </c>
      <c r="G118" s="187">
        <v>64516560.860000022</v>
      </c>
      <c r="H118" s="187">
        <v>604322.69000000006</v>
      </c>
      <c r="I118" s="187">
        <v>-1.3824319466948509E-10</v>
      </c>
      <c r="J118" s="187">
        <v>-2400928.39</v>
      </c>
      <c r="K118" s="187">
        <v>-283738.39999999997</v>
      </c>
      <c r="L118" s="187">
        <v>-5564610.7800000003</v>
      </c>
      <c r="M118" s="188">
        <v>823686569.54999983</v>
      </c>
      <c r="N118" s="97"/>
      <c r="O118" s="98"/>
      <c r="P118" s="265"/>
      <c r="Q118" s="189">
        <v>-124190901.67999999</v>
      </c>
      <c r="R118" s="189">
        <v>-31516682.18999999</v>
      </c>
      <c r="S118" s="189">
        <v>2.1827872842550278E-11</v>
      </c>
      <c r="T118" s="189">
        <v>684580.92</v>
      </c>
      <c r="U118" s="189">
        <v>278441.15999999997</v>
      </c>
      <c r="V118" s="189">
        <v>5564610.7800000003</v>
      </c>
      <c r="W118" s="189">
        <v>-149179951.01000002</v>
      </c>
      <c r="X118" s="190">
        <v>674506618.53999996</v>
      </c>
    </row>
    <row r="119" spans="1:32" s="197" customFormat="1" ht="13.5" thickTop="1" x14ac:dyDescent="0.3">
      <c r="A119" s="195"/>
      <c r="B119" s="195"/>
      <c r="C119" s="196"/>
      <c r="D119" s="196"/>
      <c r="E119" s="280" t="s">
        <v>345</v>
      </c>
      <c r="F119" s="104">
        <f>'ERZ - 2015'!L112</f>
        <v>766814963.56999981</v>
      </c>
      <c r="G119" s="195"/>
      <c r="H119" s="195"/>
      <c r="I119" s="195"/>
      <c r="J119" s="195"/>
      <c r="K119" s="195"/>
      <c r="L119" s="195"/>
      <c r="N119" s="195"/>
      <c r="O119" s="195"/>
      <c r="P119" s="195"/>
      <c r="Q119" s="279">
        <f>'ERZ - 2015'!V112</f>
        <v>-124190901.67999999</v>
      </c>
      <c r="S119" s="195"/>
      <c r="T119" s="195"/>
      <c r="U119" s="195"/>
      <c r="V119" s="195"/>
      <c r="W119" s="198"/>
      <c r="X119" s="199"/>
      <c r="Y119" s="195"/>
      <c r="Z119" s="195"/>
      <c r="AA119" s="195"/>
      <c r="AB119" s="195"/>
      <c r="AC119" s="195"/>
      <c r="AD119" s="195"/>
      <c r="AE119" s="195"/>
      <c r="AF119" s="195"/>
    </row>
    <row r="120" spans="1:32" x14ac:dyDescent="0.3">
      <c r="E120" s="280" t="s">
        <v>303</v>
      </c>
      <c r="F120" s="226">
        <f>F118-F119</f>
        <v>0</v>
      </c>
      <c r="Q120" s="4">
        <f>Q118-Q119</f>
        <v>0</v>
      </c>
    </row>
  </sheetData>
  <mergeCells count="6">
    <mergeCell ref="G7:H7"/>
    <mergeCell ref="A2:X2"/>
    <mergeCell ref="A3:X3"/>
    <mergeCell ref="A4:X4"/>
    <mergeCell ref="A6:M6"/>
    <mergeCell ref="N6:W6"/>
  </mergeCells>
  <pageMargins left="0.27559055118110237" right="0.15748031496062992" top="0.31496062992125984" bottom="0.55118110236220474" header="0.19685039370078741" footer="0.35433070866141736"/>
  <pageSetup scale="44" fitToHeight="2" orientation="landscape" r:id="rId1"/>
  <headerFooter alignWithMargins="0">
    <oddFooter>&amp;LPrepared by:  Antonia Rimando&amp;CApproved by:  Chris Masters&amp;RPage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EFE5E-C8DB-4A1F-B6EB-5F420895A6A5}">
  <sheetPr>
    <pageSetUpPr fitToPage="1"/>
  </sheetPr>
  <dimension ref="A2:Z114"/>
  <sheetViews>
    <sheetView zoomScale="91" zoomScaleNormal="91" workbookViewId="0">
      <pane xSplit="4" ySplit="8" topLeftCell="E98" activePane="bottomRight" state="frozen"/>
      <selection pane="topRight" activeCell="E1" sqref="E1"/>
      <selection pane="bottomLeft" activeCell="A9" sqref="A9"/>
      <selection pane="bottomRight" activeCell="F121" sqref="F121"/>
    </sheetView>
  </sheetViews>
  <sheetFormatPr defaultColWidth="8.81640625" defaultRowHeight="13" x14ac:dyDescent="0.3"/>
  <cols>
    <col min="1" max="1" width="7.7265625" style="1" customWidth="1"/>
    <col min="2" max="2" width="11.7265625" style="1" customWidth="1"/>
    <col min="3" max="3" width="6.453125" style="2" customWidth="1"/>
    <col min="4" max="4" width="30.26953125" style="1" bestFit="1" customWidth="1"/>
    <col min="5" max="5" width="14.453125" style="1" customWidth="1"/>
    <col min="6" max="6" width="13" style="1" bestFit="1" customWidth="1"/>
    <col min="7" max="7" width="13" style="1" customWidth="1"/>
    <col min="8" max="8" width="10.453125" style="1" bestFit="1" customWidth="1"/>
    <col min="9" max="9" width="11.1796875" style="1" customWidth="1"/>
    <col min="10" max="10" width="10.54296875" style="1" bestFit="1" customWidth="1"/>
    <col min="11" max="11" width="11" style="1" customWidth="1"/>
    <col min="12" max="12" width="13.7265625" style="1" bestFit="1" customWidth="1"/>
    <col min="13" max="13" width="9.81640625" style="1" bestFit="1" customWidth="1"/>
    <col min="14" max="14" width="7.26953125" style="1" bestFit="1" customWidth="1"/>
    <col min="15" max="15" width="29.54296875" style="1" customWidth="1"/>
    <col min="16" max="16" width="14.7265625" style="1" bestFit="1" customWidth="1"/>
    <col min="17" max="17" width="14.26953125" style="3" customWidth="1"/>
    <col min="18" max="18" width="12" style="1" customWidth="1"/>
    <col min="19" max="19" width="12.453125" style="1" customWidth="1"/>
    <col min="20" max="20" width="11.7265625" style="1" customWidth="1"/>
    <col min="21" max="21" width="10.453125" style="1" bestFit="1" customWidth="1"/>
    <col min="22" max="22" width="12.7265625" style="1" customWidth="1"/>
    <col min="23" max="23" width="13.7265625" style="159" bestFit="1" customWidth="1"/>
    <col min="24" max="24" width="3.81640625" style="1" customWidth="1"/>
    <col min="25" max="25" width="11.453125" style="1" bestFit="1" customWidth="1"/>
    <col min="26" max="16384" width="8.81640625" style="1"/>
  </cols>
  <sheetData>
    <row r="2" spans="1:26" x14ac:dyDescent="0.3">
      <c r="A2" s="414" t="s">
        <v>0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414"/>
      <c r="X2" s="192"/>
    </row>
    <row r="3" spans="1:26" x14ac:dyDescent="0.3">
      <c r="A3" s="414" t="s">
        <v>1</v>
      </c>
      <c r="B3" s="414"/>
      <c r="C3" s="414"/>
      <c r="D3" s="414"/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4"/>
      <c r="P3" s="414"/>
      <c r="Q3" s="414"/>
      <c r="R3" s="414"/>
      <c r="S3" s="414"/>
      <c r="T3" s="414"/>
      <c r="U3" s="414"/>
      <c r="V3" s="414"/>
      <c r="W3" s="414"/>
      <c r="X3" s="192"/>
    </row>
    <row r="4" spans="1:26" x14ac:dyDescent="0.3">
      <c r="A4" s="414" t="s">
        <v>306</v>
      </c>
      <c r="B4" s="414"/>
      <c r="C4" s="414"/>
      <c r="D4" s="414"/>
      <c r="E4" s="414"/>
      <c r="F4" s="414"/>
      <c r="G4" s="414"/>
      <c r="H4" s="414"/>
      <c r="I4" s="414"/>
      <c r="J4" s="414"/>
      <c r="K4" s="414"/>
      <c r="L4" s="414"/>
      <c r="M4" s="414"/>
      <c r="N4" s="414"/>
      <c r="O4" s="414"/>
      <c r="P4" s="414"/>
      <c r="Q4" s="414"/>
      <c r="R4" s="414"/>
      <c r="S4" s="414"/>
      <c r="T4" s="414"/>
      <c r="U4" s="414"/>
      <c r="V4" s="414"/>
      <c r="W4" s="414"/>
      <c r="X4" s="192"/>
    </row>
    <row r="5" spans="1:26" x14ac:dyDescent="0.3">
      <c r="W5" s="160"/>
    </row>
    <row r="6" spans="1:26" s="9" customFormat="1" ht="65" x14ac:dyDescent="0.3">
      <c r="A6" s="415" t="s">
        <v>3</v>
      </c>
      <c r="B6" s="416"/>
      <c r="C6" s="416"/>
      <c r="D6" s="416"/>
      <c r="E6" s="416"/>
      <c r="F6" s="416"/>
      <c r="G6" s="416"/>
      <c r="H6" s="416"/>
      <c r="I6" s="416"/>
      <c r="J6" s="416"/>
      <c r="K6" s="416"/>
      <c r="L6" s="417"/>
      <c r="M6" s="418" t="s">
        <v>4</v>
      </c>
      <c r="N6" s="419"/>
      <c r="O6" s="419"/>
      <c r="P6" s="419"/>
      <c r="Q6" s="419"/>
      <c r="R6" s="419"/>
      <c r="S6" s="419"/>
      <c r="T6" s="419"/>
      <c r="U6" s="419"/>
      <c r="V6" s="420"/>
      <c r="W6" s="161" t="s">
        <v>5</v>
      </c>
      <c r="Y6" s="281" t="s">
        <v>318</v>
      </c>
      <c r="Z6" s="281" t="s">
        <v>319</v>
      </c>
    </row>
    <row r="7" spans="1:26" s="9" customFormat="1" x14ac:dyDescent="0.3">
      <c r="A7" s="10"/>
      <c r="B7" s="11"/>
      <c r="C7" s="11" t="s">
        <v>6</v>
      </c>
      <c r="D7" s="11"/>
      <c r="E7" s="11" t="s">
        <v>7</v>
      </c>
      <c r="F7" s="412" t="s">
        <v>18</v>
      </c>
      <c r="G7" s="413"/>
      <c r="H7" s="11"/>
      <c r="I7" s="11" t="s">
        <v>8</v>
      </c>
      <c r="J7" s="11"/>
      <c r="K7" s="11" t="s">
        <v>9</v>
      </c>
      <c r="L7" s="12" t="s">
        <v>10</v>
      </c>
      <c r="M7" s="13"/>
      <c r="N7" s="13"/>
      <c r="O7" s="13"/>
      <c r="P7" s="13" t="s">
        <v>7</v>
      </c>
      <c r="Q7" s="14"/>
      <c r="R7" s="13"/>
      <c r="S7" s="13" t="s">
        <v>8</v>
      </c>
      <c r="T7" s="13"/>
      <c r="U7" s="13" t="s">
        <v>11</v>
      </c>
      <c r="V7" s="13" t="s">
        <v>10</v>
      </c>
      <c r="W7" s="162" t="s">
        <v>12</v>
      </c>
    </row>
    <row r="8" spans="1:26" s="9" customFormat="1" x14ac:dyDescent="0.3">
      <c r="A8" s="16" t="s">
        <v>13</v>
      </c>
      <c r="B8" s="17" t="s">
        <v>14</v>
      </c>
      <c r="C8" s="17" t="s">
        <v>15</v>
      </c>
      <c r="D8" s="17" t="s">
        <v>16</v>
      </c>
      <c r="E8" s="17" t="s">
        <v>17</v>
      </c>
      <c r="F8" s="16" t="s">
        <v>284</v>
      </c>
      <c r="G8" s="18" t="s">
        <v>285</v>
      </c>
      <c r="H8" s="19" t="s">
        <v>19</v>
      </c>
      <c r="I8" s="17" t="s">
        <v>20</v>
      </c>
      <c r="J8" s="17" t="s">
        <v>21</v>
      </c>
      <c r="K8" s="17" t="s">
        <v>22</v>
      </c>
      <c r="L8" s="18" t="s">
        <v>17</v>
      </c>
      <c r="M8" s="20" t="s">
        <v>23</v>
      </c>
      <c r="N8" s="20" t="s">
        <v>14</v>
      </c>
      <c r="O8" s="20" t="s">
        <v>16</v>
      </c>
      <c r="P8" s="20" t="s">
        <v>17</v>
      </c>
      <c r="Q8" s="21" t="s">
        <v>18</v>
      </c>
      <c r="R8" s="20" t="s">
        <v>19</v>
      </c>
      <c r="S8" s="20" t="s">
        <v>20</v>
      </c>
      <c r="T8" s="20" t="s">
        <v>21</v>
      </c>
      <c r="U8" s="20" t="s">
        <v>22</v>
      </c>
      <c r="V8" s="20" t="s">
        <v>17</v>
      </c>
      <c r="W8" s="163" t="s">
        <v>24</v>
      </c>
    </row>
    <row r="9" spans="1:26" s="9" customFormat="1" ht="15" customHeight="1" x14ac:dyDescent="0.3">
      <c r="A9" s="23"/>
      <c r="C9" s="5"/>
      <c r="E9" s="164"/>
      <c r="L9" s="25"/>
      <c r="P9" s="165"/>
      <c r="Q9" s="27"/>
      <c r="W9" s="166"/>
    </row>
    <row r="10" spans="1:26" x14ac:dyDescent="0.3">
      <c r="A10" s="30" t="s">
        <v>26</v>
      </c>
      <c r="B10" s="31" t="s">
        <v>27</v>
      </c>
      <c r="C10" s="32">
        <v>93</v>
      </c>
      <c r="D10" s="33" t="s">
        <v>28</v>
      </c>
      <c r="E10" s="167">
        <v>9879398.9900000002</v>
      </c>
      <c r="F10" s="168">
        <v>0</v>
      </c>
      <c r="G10" s="168">
        <v>0</v>
      </c>
      <c r="H10" s="168"/>
      <c r="I10" s="168">
        <v>0</v>
      </c>
      <c r="J10" s="168">
        <v>-25915</v>
      </c>
      <c r="K10" s="168"/>
      <c r="L10" s="169">
        <f t="shared" ref="L10:L52" si="0">SUM(E10:K10)</f>
        <v>9853483.9900000002</v>
      </c>
      <c r="P10" s="165">
        <v>0</v>
      </c>
      <c r="Q10" s="168"/>
      <c r="R10" s="168"/>
      <c r="S10" s="168"/>
      <c r="T10" s="168"/>
      <c r="U10" s="168"/>
      <c r="V10" s="168"/>
      <c r="W10" s="169">
        <f t="shared" ref="W10:W52" si="1">L10+V10</f>
        <v>9853483.9900000002</v>
      </c>
      <c r="Y10" s="105">
        <f>'ERZ - 2014'!L10-E10</f>
        <v>0</v>
      </c>
      <c r="Z10" s="105">
        <f>'ERZ - 2014'!V10-P10</f>
        <v>0</v>
      </c>
    </row>
    <row r="11" spans="1:26" x14ac:dyDescent="0.3">
      <c r="A11" s="30" t="s">
        <v>29</v>
      </c>
      <c r="B11" s="31" t="s">
        <v>30</v>
      </c>
      <c r="C11" s="32">
        <v>1</v>
      </c>
      <c r="D11" s="33" t="s">
        <v>31</v>
      </c>
      <c r="E11" s="167">
        <v>23289597.809999999</v>
      </c>
      <c r="F11" s="168">
        <v>0</v>
      </c>
      <c r="G11" s="168">
        <v>580011.98</v>
      </c>
      <c r="H11" s="168"/>
      <c r="I11" s="168">
        <v>0</v>
      </c>
      <c r="J11" s="168">
        <v>0</v>
      </c>
      <c r="K11" s="168"/>
      <c r="L11" s="169">
        <f t="shared" si="0"/>
        <v>23869609.789999999</v>
      </c>
      <c r="M11" s="36" t="s">
        <v>32</v>
      </c>
      <c r="N11" s="36" t="s">
        <v>30</v>
      </c>
      <c r="O11" s="33" t="s">
        <v>33</v>
      </c>
      <c r="P11" s="165">
        <v>-1582005.38</v>
      </c>
      <c r="Q11" s="168">
        <v>-522420.91</v>
      </c>
      <c r="R11" s="168">
        <v>0</v>
      </c>
      <c r="S11" s="168">
        <v>0</v>
      </c>
      <c r="T11" s="168">
        <v>0</v>
      </c>
      <c r="U11" s="168">
        <v>0</v>
      </c>
      <c r="V11" s="168">
        <f t="shared" ref="V11:V52" si="2">SUM(P11:U11)</f>
        <v>-2104426.29</v>
      </c>
      <c r="W11" s="169">
        <f t="shared" si="1"/>
        <v>21765183.5</v>
      </c>
      <c r="Y11" s="105">
        <f>'ERZ - 2014'!L11-E11</f>
        <v>0</v>
      </c>
      <c r="Z11" s="105">
        <f>'ERZ - 2014'!V11-P11</f>
        <v>0</v>
      </c>
    </row>
    <row r="12" spans="1:26" x14ac:dyDescent="0.3">
      <c r="A12" s="30" t="s">
        <v>29</v>
      </c>
      <c r="B12" s="31" t="s">
        <v>34</v>
      </c>
      <c r="C12" s="32">
        <v>1</v>
      </c>
      <c r="D12" s="33" t="s">
        <v>35</v>
      </c>
      <c r="E12" s="167">
        <v>14938349.329999998</v>
      </c>
      <c r="F12" s="168">
        <v>1941983.22</v>
      </c>
      <c r="G12" s="168">
        <v>0</v>
      </c>
      <c r="H12" s="168"/>
      <c r="I12" s="168">
        <v>0</v>
      </c>
      <c r="J12" s="168">
        <v>0</v>
      </c>
      <c r="K12" s="168"/>
      <c r="L12" s="169">
        <f t="shared" si="0"/>
        <v>16880332.549999997</v>
      </c>
      <c r="M12" s="36" t="s">
        <v>32</v>
      </c>
      <c r="N12" s="36" t="s">
        <v>34</v>
      </c>
      <c r="O12" s="33" t="s">
        <v>36</v>
      </c>
      <c r="P12" s="165">
        <v>-2197180.02</v>
      </c>
      <c r="Q12" s="168">
        <v>-876960.05</v>
      </c>
      <c r="R12" s="168">
        <v>0</v>
      </c>
      <c r="S12" s="168">
        <v>0</v>
      </c>
      <c r="T12" s="168">
        <v>0</v>
      </c>
      <c r="U12" s="168">
        <v>0</v>
      </c>
      <c r="V12" s="168">
        <f t="shared" si="2"/>
        <v>-3074140.0700000003</v>
      </c>
      <c r="W12" s="169">
        <f t="shared" si="1"/>
        <v>13806192.479999997</v>
      </c>
      <c r="Y12" s="105">
        <f>'ERZ - 2014'!L12-E12</f>
        <v>0</v>
      </c>
      <c r="Z12" s="105">
        <f>'ERZ - 2014'!V12-P12</f>
        <v>0</v>
      </c>
    </row>
    <row r="13" spans="1:26" x14ac:dyDescent="0.3">
      <c r="A13" s="30" t="s">
        <v>37</v>
      </c>
      <c r="B13" s="31" t="s">
        <v>27</v>
      </c>
      <c r="C13" s="32">
        <v>47</v>
      </c>
      <c r="D13" s="33" t="s">
        <v>38</v>
      </c>
      <c r="E13" s="167">
        <v>62574986.439999998</v>
      </c>
      <c r="F13" s="168">
        <v>4665559.78</v>
      </c>
      <c r="G13" s="168">
        <v>363445.01</v>
      </c>
      <c r="H13" s="168"/>
      <c r="I13" s="168">
        <v>-252289.36</v>
      </c>
      <c r="J13" s="168">
        <v>0</v>
      </c>
      <c r="K13" s="168"/>
      <c r="L13" s="169">
        <f t="shared" si="0"/>
        <v>67351701.870000005</v>
      </c>
      <c r="M13" s="36" t="s">
        <v>39</v>
      </c>
      <c r="N13" s="36" t="s">
        <v>27</v>
      </c>
      <c r="O13" s="33" t="s">
        <v>40</v>
      </c>
      <c r="P13" s="165">
        <v>-7129797.1799999997</v>
      </c>
      <c r="Q13" s="168">
        <v>-2030099.38</v>
      </c>
      <c r="R13" s="168">
        <v>0</v>
      </c>
      <c r="S13" s="168">
        <v>33262.050000000003</v>
      </c>
      <c r="T13" s="168">
        <v>0</v>
      </c>
      <c r="U13" s="168">
        <v>0</v>
      </c>
      <c r="V13" s="168">
        <f t="shared" si="2"/>
        <v>-9126634.5099999979</v>
      </c>
      <c r="W13" s="169">
        <f t="shared" si="1"/>
        <v>58225067.360000007</v>
      </c>
      <c r="Y13" s="105">
        <f>'ERZ - 2014'!L13-E13</f>
        <v>0</v>
      </c>
      <c r="Z13" s="105">
        <f>'ERZ - 2014'!V13-P13</f>
        <v>0</v>
      </c>
    </row>
    <row r="14" spans="1:26" x14ac:dyDescent="0.3">
      <c r="A14" s="30" t="s">
        <v>41</v>
      </c>
      <c r="B14" s="31" t="s">
        <v>27</v>
      </c>
      <c r="C14" s="32">
        <v>47</v>
      </c>
      <c r="D14" s="33" t="s">
        <v>42</v>
      </c>
      <c r="E14" s="167">
        <v>7709040.0200000005</v>
      </c>
      <c r="F14" s="168">
        <v>484338.01</v>
      </c>
      <c r="G14" s="168">
        <v>0</v>
      </c>
      <c r="H14" s="168"/>
      <c r="I14" s="168">
        <v>0</v>
      </c>
      <c r="J14" s="168">
        <v>0</v>
      </c>
      <c r="K14" s="168"/>
      <c r="L14" s="169">
        <f t="shared" si="0"/>
        <v>8193378.0300000003</v>
      </c>
      <c r="M14" s="36" t="s">
        <v>43</v>
      </c>
      <c r="N14" s="36" t="s">
        <v>27</v>
      </c>
      <c r="O14" s="33" t="s">
        <v>44</v>
      </c>
      <c r="P14" s="165">
        <v>-1640823.42</v>
      </c>
      <c r="Q14" s="168">
        <v>-442519.53</v>
      </c>
      <c r="R14" s="168">
        <v>0</v>
      </c>
      <c r="S14" s="168">
        <v>0</v>
      </c>
      <c r="T14" s="168">
        <v>0</v>
      </c>
      <c r="U14" s="168">
        <v>0</v>
      </c>
      <c r="V14" s="168">
        <f t="shared" si="2"/>
        <v>-2083342.95</v>
      </c>
      <c r="W14" s="169">
        <f t="shared" si="1"/>
        <v>6110035.0800000001</v>
      </c>
      <c r="Y14" s="105">
        <f>'ERZ - 2014'!L14-E14</f>
        <v>0</v>
      </c>
      <c r="Z14" s="105">
        <f>'ERZ - 2014'!V14-P14</f>
        <v>0</v>
      </c>
    </row>
    <row r="15" spans="1:26" x14ac:dyDescent="0.3">
      <c r="A15" s="30" t="s">
        <v>45</v>
      </c>
      <c r="B15" s="31" t="s">
        <v>27</v>
      </c>
      <c r="C15" s="32">
        <v>47</v>
      </c>
      <c r="D15" s="33" t="s">
        <v>46</v>
      </c>
      <c r="E15" s="167">
        <v>8041760.7199999997</v>
      </c>
      <c r="F15" s="168">
        <v>1122276.75</v>
      </c>
      <c r="G15" s="168">
        <v>0</v>
      </c>
      <c r="H15" s="168"/>
      <c r="I15" s="168">
        <v>0</v>
      </c>
      <c r="J15" s="168">
        <v>0</v>
      </c>
      <c r="K15" s="168"/>
      <c r="L15" s="169">
        <f t="shared" si="0"/>
        <v>9164037.4699999988</v>
      </c>
      <c r="M15" s="36" t="s">
        <v>47</v>
      </c>
      <c r="N15" s="36" t="s">
        <v>27</v>
      </c>
      <c r="O15" s="33" t="s">
        <v>48</v>
      </c>
      <c r="P15" s="165">
        <v>-2304944.12</v>
      </c>
      <c r="Q15" s="168">
        <v>-662163.79</v>
      </c>
      <c r="R15" s="168">
        <v>0</v>
      </c>
      <c r="S15" s="168">
        <v>0</v>
      </c>
      <c r="T15" s="168">
        <v>0</v>
      </c>
      <c r="U15" s="168">
        <v>0</v>
      </c>
      <c r="V15" s="168">
        <f t="shared" si="2"/>
        <v>-2967107.91</v>
      </c>
      <c r="W15" s="169">
        <f t="shared" si="1"/>
        <v>6196929.5599999987</v>
      </c>
      <c r="Y15" s="105">
        <f>'ERZ - 2014'!L15-E15</f>
        <v>0</v>
      </c>
      <c r="Z15" s="105">
        <f>'ERZ - 2014'!V15-P15</f>
        <v>0</v>
      </c>
    </row>
    <row r="16" spans="1:26" x14ac:dyDescent="0.3">
      <c r="A16" s="30" t="s">
        <v>49</v>
      </c>
      <c r="B16" s="31" t="s">
        <v>27</v>
      </c>
      <c r="C16" s="32">
        <v>47</v>
      </c>
      <c r="D16" s="33" t="s">
        <v>50</v>
      </c>
      <c r="E16" s="167">
        <v>33476324.450000003</v>
      </c>
      <c r="F16" s="168">
        <v>3341790.72</v>
      </c>
      <c r="G16" s="168">
        <v>0</v>
      </c>
      <c r="H16" s="168"/>
      <c r="I16" s="168">
        <v>-73278.86</v>
      </c>
      <c r="J16" s="168">
        <v>0</v>
      </c>
      <c r="K16" s="168"/>
      <c r="L16" s="169">
        <f t="shared" si="0"/>
        <v>36744836.310000002</v>
      </c>
      <c r="M16" s="36" t="s">
        <v>51</v>
      </c>
      <c r="N16" s="36" t="s">
        <v>27</v>
      </c>
      <c r="O16" s="33" t="s">
        <v>52</v>
      </c>
      <c r="P16" s="165">
        <v>-3058731.4000000004</v>
      </c>
      <c r="Q16" s="168">
        <v>-904461</v>
      </c>
      <c r="R16" s="168">
        <v>0</v>
      </c>
      <c r="S16" s="168">
        <v>11421.11</v>
      </c>
      <c r="T16" s="168">
        <v>0</v>
      </c>
      <c r="U16" s="168">
        <v>0</v>
      </c>
      <c r="V16" s="168">
        <f t="shared" si="2"/>
        <v>-3951771.2900000005</v>
      </c>
      <c r="W16" s="169">
        <f t="shared" si="1"/>
        <v>32793065.020000003</v>
      </c>
      <c r="Y16" s="105">
        <f>'ERZ - 2014'!L16-E16</f>
        <v>0</v>
      </c>
      <c r="Z16" s="105">
        <f>'ERZ - 2014'!V16-P16</f>
        <v>0</v>
      </c>
    </row>
    <row r="17" spans="1:26" x14ac:dyDescent="0.3">
      <c r="A17" s="30" t="s">
        <v>53</v>
      </c>
      <c r="B17" s="31" t="s">
        <v>27</v>
      </c>
      <c r="C17" s="32">
        <v>47</v>
      </c>
      <c r="D17" s="33" t="s">
        <v>54</v>
      </c>
      <c r="E17" s="167">
        <v>71525965.390000001</v>
      </c>
      <c r="F17" s="168">
        <v>6370749.5600000005</v>
      </c>
      <c r="G17" s="168">
        <v>0</v>
      </c>
      <c r="H17" s="168"/>
      <c r="I17" s="168">
        <v>-33454.86</v>
      </c>
      <c r="J17" s="168">
        <v>0</v>
      </c>
      <c r="K17" s="168"/>
      <c r="L17" s="169">
        <f t="shared" si="0"/>
        <v>77863260.090000004</v>
      </c>
      <c r="M17" s="36" t="s">
        <v>55</v>
      </c>
      <c r="N17" s="36" t="s">
        <v>27</v>
      </c>
      <c r="O17" s="33" t="s">
        <v>56</v>
      </c>
      <c r="P17" s="165">
        <v>-5255576.3599999994</v>
      </c>
      <c r="Q17" s="168">
        <v>-1523560.16</v>
      </c>
      <c r="R17" s="168">
        <v>0</v>
      </c>
      <c r="S17" s="168">
        <v>4733.6400000000003</v>
      </c>
      <c r="T17" s="168">
        <v>0</v>
      </c>
      <c r="U17" s="168">
        <v>0</v>
      </c>
      <c r="V17" s="168">
        <f t="shared" si="2"/>
        <v>-6774402.8799999999</v>
      </c>
      <c r="W17" s="169">
        <f t="shared" si="1"/>
        <v>71088857.210000008</v>
      </c>
      <c r="Y17" s="105">
        <f>'ERZ - 2014'!L17-E17</f>
        <v>0</v>
      </c>
      <c r="Z17" s="105">
        <f>'ERZ - 2014'!V17-P17</f>
        <v>0</v>
      </c>
    </row>
    <row r="18" spans="1:26" x14ac:dyDescent="0.3">
      <c r="A18" s="30" t="s">
        <v>57</v>
      </c>
      <c r="B18" s="31" t="s">
        <v>27</v>
      </c>
      <c r="C18" s="32">
        <v>47</v>
      </c>
      <c r="D18" s="33" t="s">
        <v>58</v>
      </c>
      <c r="E18" s="167">
        <v>14404508.780000001</v>
      </c>
      <c r="F18" s="168">
        <v>3584055.43</v>
      </c>
      <c r="G18" s="168">
        <v>0</v>
      </c>
      <c r="H18" s="168"/>
      <c r="I18" s="168">
        <v>-249787.92</v>
      </c>
      <c r="J18" s="168">
        <v>0</v>
      </c>
      <c r="K18" s="168"/>
      <c r="L18" s="169">
        <f t="shared" si="0"/>
        <v>17738776.289999999</v>
      </c>
      <c r="M18" s="36" t="s">
        <v>59</v>
      </c>
      <c r="N18" s="36" t="s">
        <v>27</v>
      </c>
      <c r="O18" s="33" t="s">
        <v>60</v>
      </c>
      <c r="P18" s="165">
        <v>-1195870.83</v>
      </c>
      <c r="Q18" s="168">
        <v>-408062.56</v>
      </c>
      <c r="R18" s="168">
        <v>0</v>
      </c>
      <c r="S18" s="168">
        <v>35434.870000000003</v>
      </c>
      <c r="T18" s="168">
        <v>0</v>
      </c>
      <c r="U18" s="168">
        <v>0</v>
      </c>
      <c r="V18" s="168">
        <f t="shared" si="2"/>
        <v>-1568498.52</v>
      </c>
      <c r="W18" s="169">
        <f t="shared" si="1"/>
        <v>16170277.77</v>
      </c>
      <c r="Y18" s="105">
        <f>'ERZ - 2014'!L18-E18</f>
        <v>0</v>
      </c>
      <c r="Z18" s="105">
        <f>'ERZ - 2014'!V18-P18</f>
        <v>0</v>
      </c>
    </row>
    <row r="19" spans="1:26" x14ac:dyDescent="0.3">
      <c r="A19" s="30" t="s">
        <v>57</v>
      </c>
      <c r="B19" s="31" t="s">
        <v>286</v>
      </c>
      <c r="C19" s="32">
        <v>47</v>
      </c>
      <c r="D19" s="37" t="s">
        <v>287</v>
      </c>
      <c r="E19" s="165">
        <v>911660.99</v>
      </c>
      <c r="F19" s="168">
        <v>470828.15</v>
      </c>
      <c r="G19" s="168">
        <v>-32876.61</v>
      </c>
      <c r="H19" s="168"/>
      <c r="I19" s="168">
        <v>0</v>
      </c>
      <c r="J19" s="168">
        <v>0</v>
      </c>
      <c r="K19" s="168"/>
      <c r="L19" s="169">
        <f>SUM(E19:K19)</f>
        <v>1349612.53</v>
      </c>
      <c r="M19" s="36"/>
      <c r="N19" s="36"/>
      <c r="O19" s="33"/>
      <c r="P19" s="165"/>
      <c r="Q19" s="168"/>
      <c r="R19" s="168"/>
      <c r="S19" s="168"/>
      <c r="T19" s="168"/>
      <c r="U19" s="168"/>
      <c r="V19" s="168"/>
      <c r="W19" s="169">
        <f>L19+V19</f>
        <v>1349612.53</v>
      </c>
      <c r="Y19" s="105">
        <f>'ERZ - 2014'!L19-E19</f>
        <v>0</v>
      </c>
      <c r="Z19" s="105">
        <f>'ERZ - 2014'!V19-P19</f>
        <v>0</v>
      </c>
    </row>
    <row r="20" spans="1:26" x14ac:dyDescent="0.3">
      <c r="A20" s="30" t="s">
        <v>61</v>
      </c>
      <c r="B20" s="31" t="s">
        <v>27</v>
      </c>
      <c r="C20" s="32">
        <v>47</v>
      </c>
      <c r="D20" s="33" t="s">
        <v>62</v>
      </c>
      <c r="E20" s="167">
        <v>18798368.059999999</v>
      </c>
      <c r="F20" s="168">
        <v>1767853.55</v>
      </c>
      <c r="G20" s="168">
        <v>0</v>
      </c>
      <c r="H20" s="168"/>
      <c r="I20" s="168">
        <v>-134175.97</v>
      </c>
      <c r="J20" s="168">
        <v>0</v>
      </c>
      <c r="K20" s="168"/>
      <c r="L20" s="169">
        <f t="shared" si="0"/>
        <v>20432045.640000001</v>
      </c>
      <c r="M20" s="36" t="s">
        <v>63</v>
      </c>
      <c r="N20" s="36" t="s">
        <v>27</v>
      </c>
      <c r="O20" s="33" t="s">
        <v>64</v>
      </c>
      <c r="P20" s="165">
        <v>-1969744.5299999998</v>
      </c>
      <c r="Q20" s="168">
        <v>-577323.43999999994</v>
      </c>
      <c r="R20" s="168">
        <v>0</v>
      </c>
      <c r="S20" s="168">
        <v>22988.69</v>
      </c>
      <c r="T20" s="168">
        <v>0</v>
      </c>
      <c r="U20" s="168">
        <v>0</v>
      </c>
      <c r="V20" s="168">
        <f t="shared" si="2"/>
        <v>-2524079.2799999998</v>
      </c>
      <c r="W20" s="169">
        <f t="shared" si="1"/>
        <v>17907966.359999999</v>
      </c>
      <c r="Y20" s="105">
        <f>'ERZ - 2014'!L20-E20</f>
        <v>0</v>
      </c>
      <c r="Z20" s="105">
        <f>'ERZ - 2014'!V20-P20</f>
        <v>0</v>
      </c>
    </row>
    <row r="21" spans="1:26" x14ac:dyDescent="0.3">
      <c r="A21" s="30" t="s">
        <v>65</v>
      </c>
      <c r="B21" s="31" t="s">
        <v>27</v>
      </c>
      <c r="C21" s="32">
        <v>47</v>
      </c>
      <c r="D21" s="33" t="s">
        <v>66</v>
      </c>
      <c r="E21" s="167">
        <v>678418.25000000012</v>
      </c>
      <c r="F21" s="168">
        <v>56528.03</v>
      </c>
      <c r="G21" s="168">
        <v>0</v>
      </c>
      <c r="H21" s="168"/>
      <c r="I21" s="168">
        <v>0</v>
      </c>
      <c r="J21" s="168">
        <v>0</v>
      </c>
      <c r="K21" s="168"/>
      <c r="L21" s="169">
        <f t="shared" si="0"/>
        <v>734946.28000000014</v>
      </c>
      <c r="M21" s="36" t="s">
        <v>67</v>
      </c>
      <c r="N21" s="36" t="s">
        <v>27</v>
      </c>
      <c r="O21" s="33" t="s">
        <v>68</v>
      </c>
      <c r="P21" s="165">
        <v>-287670.05</v>
      </c>
      <c r="Q21" s="168">
        <v>-70528.259999999995</v>
      </c>
      <c r="R21" s="168">
        <v>0</v>
      </c>
      <c r="S21" s="168">
        <v>0</v>
      </c>
      <c r="T21" s="168">
        <v>0</v>
      </c>
      <c r="U21" s="168">
        <v>0</v>
      </c>
      <c r="V21" s="168">
        <f t="shared" si="2"/>
        <v>-358198.31</v>
      </c>
      <c r="W21" s="169">
        <f t="shared" si="1"/>
        <v>376747.97000000015</v>
      </c>
      <c r="Y21" s="105">
        <f>'ERZ - 2014'!L21-E21</f>
        <v>0</v>
      </c>
      <c r="Z21" s="105">
        <f>'ERZ - 2014'!V21-P21</f>
        <v>0</v>
      </c>
    </row>
    <row r="22" spans="1:26" x14ac:dyDescent="0.3">
      <c r="A22" s="30" t="s">
        <v>69</v>
      </c>
      <c r="B22" s="31" t="s">
        <v>27</v>
      </c>
      <c r="C22" s="32">
        <v>47</v>
      </c>
      <c r="D22" s="33" t="s">
        <v>70</v>
      </c>
      <c r="E22" s="167">
        <v>176043008.85999998</v>
      </c>
      <c r="F22" s="168">
        <v>19796831.449999999</v>
      </c>
      <c r="G22" s="168">
        <v>0</v>
      </c>
      <c r="H22" s="168"/>
      <c r="I22" s="168">
        <v>-497383.19</v>
      </c>
      <c r="J22" s="168">
        <v>0</v>
      </c>
      <c r="K22" s="168"/>
      <c r="L22" s="169">
        <f t="shared" si="0"/>
        <v>195342457.11999997</v>
      </c>
      <c r="M22" s="36" t="s">
        <v>71</v>
      </c>
      <c r="N22" s="36" t="s">
        <v>27</v>
      </c>
      <c r="O22" s="33" t="s">
        <v>72</v>
      </c>
      <c r="P22" s="165">
        <v>-20996705.860000003</v>
      </c>
      <c r="Q22" s="168">
        <v>-6109158.4800000004</v>
      </c>
      <c r="R22" s="168">
        <v>0</v>
      </c>
      <c r="S22" s="168">
        <v>102466.59</v>
      </c>
      <c r="T22" s="168">
        <v>0</v>
      </c>
      <c r="U22" s="168">
        <v>0</v>
      </c>
      <c r="V22" s="168">
        <f t="shared" si="2"/>
        <v>-27003397.750000004</v>
      </c>
      <c r="W22" s="169">
        <f t="shared" si="1"/>
        <v>168339059.36999997</v>
      </c>
      <c r="Y22" s="105">
        <f>'ERZ - 2014'!L22-E22</f>
        <v>0</v>
      </c>
      <c r="Z22" s="105">
        <f>'ERZ - 2014'!V22-P22</f>
        <v>0</v>
      </c>
    </row>
    <row r="23" spans="1:26" x14ac:dyDescent="0.3">
      <c r="A23" s="30" t="s">
        <v>73</v>
      </c>
      <c r="B23" s="31" t="s">
        <v>27</v>
      </c>
      <c r="C23" s="32">
        <v>47</v>
      </c>
      <c r="D23" s="33" t="s">
        <v>74</v>
      </c>
      <c r="E23" s="167">
        <v>56311697.18</v>
      </c>
      <c r="F23" s="168">
        <v>8043376.4800000004</v>
      </c>
      <c r="G23" s="168">
        <v>0</v>
      </c>
      <c r="H23" s="168"/>
      <c r="I23" s="168">
        <v>-395373.1</v>
      </c>
      <c r="J23" s="168">
        <v>0</v>
      </c>
      <c r="K23" s="168"/>
      <c r="L23" s="169">
        <f t="shared" si="0"/>
        <v>63959700.559999995</v>
      </c>
      <c r="M23" s="36" t="s">
        <v>75</v>
      </c>
      <c r="N23" s="36" t="s">
        <v>27</v>
      </c>
      <c r="O23" s="33" t="s">
        <v>76</v>
      </c>
      <c r="P23" s="165">
        <v>-8449150.5399999991</v>
      </c>
      <c r="Q23" s="168">
        <v>-2367377.6700000004</v>
      </c>
      <c r="R23" s="168">
        <v>0</v>
      </c>
      <c r="S23" s="168">
        <v>106477.47</v>
      </c>
      <c r="T23" s="168">
        <v>0</v>
      </c>
      <c r="U23" s="168">
        <v>0</v>
      </c>
      <c r="V23" s="168">
        <f t="shared" si="2"/>
        <v>-10710050.739999998</v>
      </c>
      <c r="W23" s="169">
        <f t="shared" si="1"/>
        <v>53249649.819999993</v>
      </c>
      <c r="Y23" s="105">
        <f>'ERZ - 2014'!L23-E23</f>
        <v>0</v>
      </c>
      <c r="Z23" s="105">
        <f>'ERZ - 2014'!V23-P23</f>
        <v>0</v>
      </c>
    </row>
    <row r="24" spans="1:26" x14ac:dyDescent="0.3">
      <c r="A24" s="30" t="s">
        <v>73</v>
      </c>
      <c r="B24" s="31" t="s">
        <v>286</v>
      </c>
      <c r="C24" s="32">
        <v>47</v>
      </c>
      <c r="D24" s="31" t="s">
        <v>288</v>
      </c>
      <c r="E24" s="165">
        <v>2140299.36</v>
      </c>
      <c r="F24" s="168">
        <v>1294292.8800000001</v>
      </c>
      <c r="G24" s="168">
        <v>-64204.69</v>
      </c>
      <c r="H24" s="168"/>
      <c r="I24" s="168">
        <v>0</v>
      </c>
      <c r="J24" s="168">
        <v>0</v>
      </c>
      <c r="K24" s="168"/>
      <c r="L24" s="169">
        <f>SUM(E24:K24)</f>
        <v>3370387.5500000003</v>
      </c>
      <c r="M24" s="36"/>
      <c r="N24" s="36"/>
      <c r="O24" s="33"/>
      <c r="P24" s="165"/>
      <c r="Q24" s="168"/>
      <c r="R24" s="168"/>
      <c r="S24" s="168"/>
      <c r="T24" s="168"/>
      <c r="U24" s="168"/>
      <c r="V24" s="168"/>
      <c r="W24" s="169">
        <f t="shared" si="1"/>
        <v>3370387.5500000003</v>
      </c>
      <c r="Y24" s="105">
        <f>'ERZ - 2014'!L24-E24</f>
        <v>0</v>
      </c>
      <c r="Z24" s="105">
        <f>'ERZ - 2014'!V24-P24</f>
        <v>0</v>
      </c>
    </row>
    <row r="25" spans="1:26" x14ac:dyDescent="0.3">
      <c r="A25" s="30" t="s">
        <v>77</v>
      </c>
      <c r="B25" s="31" t="s">
        <v>27</v>
      </c>
      <c r="C25" s="32">
        <v>47</v>
      </c>
      <c r="D25" s="33" t="s">
        <v>78</v>
      </c>
      <c r="E25" s="167">
        <v>45397344.829999998</v>
      </c>
      <c r="F25" s="168">
        <v>5862482.96</v>
      </c>
      <c r="G25" s="168">
        <v>0</v>
      </c>
      <c r="H25" s="168"/>
      <c r="I25" s="168">
        <v>-12233.2</v>
      </c>
      <c r="J25" s="168">
        <v>0</v>
      </c>
      <c r="K25" s="168"/>
      <c r="L25" s="169">
        <f t="shared" si="0"/>
        <v>51247594.589999996</v>
      </c>
      <c r="M25" s="36" t="s">
        <v>79</v>
      </c>
      <c r="N25" s="36" t="s">
        <v>27</v>
      </c>
      <c r="O25" s="33" t="s">
        <v>80</v>
      </c>
      <c r="P25" s="165">
        <v>-3794853.2199999997</v>
      </c>
      <c r="Q25" s="168">
        <v>-1155452.28</v>
      </c>
      <c r="R25" s="168">
        <v>0</v>
      </c>
      <c r="S25" s="168">
        <v>1746.88</v>
      </c>
      <c r="T25" s="168">
        <v>0</v>
      </c>
      <c r="U25" s="168">
        <v>0</v>
      </c>
      <c r="V25" s="168">
        <f t="shared" si="2"/>
        <v>-4948558.62</v>
      </c>
      <c r="W25" s="169">
        <f t="shared" si="1"/>
        <v>46299035.969999999</v>
      </c>
      <c r="Y25" s="105">
        <f>'ERZ - 2014'!L25-E25</f>
        <v>0</v>
      </c>
      <c r="Z25" s="105">
        <f>'ERZ - 2014'!V25-P25</f>
        <v>0</v>
      </c>
    </row>
    <row r="26" spans="1:26" x14ac:dyDescent="0.3">
      <c r="A26" s="30" t="s">
        <v>81</v>
      </c>
      <c r="B26" s="31" t="s">
        <v>27</v>
      </c>
      <c r="C26" s="32">
        <v>47</v>
      </c>
      <c r="D26" s="33" t="s">
        <v>82</v>
      </c>
      <c r="E26" s="167">
        <v>9396529.9399999995</v>
      </c>
      <c r="F26" s="168">
        <v>1019928.47</v>
      </c>
      <c r="G26" s="168">
        <v>0</v>
      </c>
      <c r="H26" s="168"/>
      <c r="I26" s="168">
        <v>-27739.52</v>
      </c>
      <c r="J26" s="168">
        <v>0</v>
      </c>
      <c r="K26" s="168"/>
      <c r="L26" s="169">
        <f t="shared" si="0"/>
        <v>10388718.890000001</v>
      </c>
      <c r="M26" s="36" t="s">
        <v>83</v>
      </c>
      <c r="N26" s="36" t="s">
        <v>27</v>
      </c>
      <c r="O26" s="33" t="s">
        <v>84</v>
      </c>
      <c r="P26" s="165">
        <v>-3244135.67</v>
      </c>
      <c r="Q26" s="168">
        <v>-679176.20000000007</v>
      </c>
      <c r="R26" s="168">
        <v>0</v>
      </c>
      <c r="S26" s="168">
        <v>14346.21</v>
      </c>
      <c r="T26" s="168">
        <v>0</v>
      </c>
      <c r="U26" s="168">
        <v>0</v>
      </c>
      <c r="V26" s="168">
        <f t="shared" si="2"/>
        <v>-3908965.66</v>
      </c>
      <c r="W26" s="169">
        <f t="shared" si="1"/>
        <v>6479753.2300000004</v>
      </c>
      <c r="Y26" s="105">
        <f>'ERZ - 2014'!L26-E26</f>
        <v>0</v>
      </c>
      <c r="Z26" s="105">
        <f>'ERZ - 2014'!V26-P26</f>
        <v>0</v>
      </c>
    </row>
    <row r="27" spans="1:26" x14ac:dyDescent="0.3">
      <c r="A27" s="30" t="s">
        <v>85</v>
      </c>
      <c r="B27" s="31" t="s">
        <v>27</v>
      </c>
      <c r="C27" s="32">
        <v>47</v>
      </c>
      <c r="D27" s="33" t="s">
        <v>86</v>
      </c>
      <c r="E27" s="167">
        <v>3011493.4699999997</v>
      </c>
      <c r="F27" s="168">
        <v>689268.57</v>
      </c>
      <c r="G27" s="168">
        <v>0</v>
      </c>
      <c r="H27" s="168"/>
      <c r="I27" s="168">
        <v>-49823.83</v>
      </c>
      <c r="J27" s="168">
        <v>0</v>
      </c>
      <c r="K27" s="168"/>
      <c r="L27" s="169">
        <f t="shared" si="0"/>
        <v>3650938.2099999995</v>
      </c>
      <c r="M27" s="36" t="s">
        <v>87</v>
      </c>
      <c r="N27" s="36" t="s">
        <v>27</v>
      </c>
      <c r="O27" s="33" t="s">
        <v>88</v>
      </c>
      <c r="P27" s="165">
        <v>-670122.43000000005</v>
      </c>
      <c r="Q27" s="168">
        <v>-189935.75999999998</v>
      </c>
      <c r="R27" s="168">
        <v>0</v>
      </c>
      <c r="S27" s="168">
        <v>25160.080000000002</v>
      </c>
      <c r="T27" s="168">
        <v>0</v>
      </c>
      <c r="U27" s="168">
        <v>0</v>
      </c>
      <c r="V27" s="168">
        <f t="shared" si="2"/>
        <v>-834898.1100000001</v>
      </c>
      <c r="W27" s="169">
        <f t="shared" si="1"/>
        <v>2816040.0999999996</v>
      </c>
      <c r="Y27" s="105">
        <f>'ERZ - 2014'!L27-E27</f>
        <v>0</v>
      </c>
      <c r="Z27" s="105">
        <f>'ERZ - 2014'!V27-P27</f>
        <v>0</v>
      </c>
    </row>
    <row r="28" spans="1:26" x14ac:dyDescent="0.3">
      <c r="A28" s="30" t="s">
        <v>85</v>
      </c>
      <c r="B28" s="31" t="s">
        <v>286</v>
      </c>
      <c r="C28" s="32">
        <v>47</v>
      </c>
      <c r="D28" s="31" t="s">
        <v>289</v>
      </c>
      <c r="E28" s="165">
        <v>89803.77</v>
      </c>
      <c r="F28" s="168">
        <v>-21352.68</v>
      </c>
      <c r="G28" s="168">
        <v>0</v>
      </c>
      <c r="H28" s="168"/>
      <c r="I28" s="168">
        <v>0</v>
      </c>
      <c r="J28" s="168">
        <v>0</v>
      </c>
      <c r="K28" s="168"/>
      <c r="L28" s="169">
        <f t="shared" si="0"/>
        <v>68451.09</v>
      </c>
      <c r="M28" s="36"/>
      <c r="N28" s="36"/>
      <c r="O28" s="33"/>
      <c r="P28" s="165"/>
      <c r="Q28" s="168"/>
      <c r="R28" s="168"/>
      <c r="S28" s="168"/>
      <c r="T28" s="168"/>
      <c r="U28" s="168"/>
      <c r="V28" s="168"/>
      <c r="W28" s="169">
        <f t="shared" si="1"/>
        <v>68451.09</v>
      </c>
      <c r="Y28" s="105">
        <f>'ERZ - 2014'!L28-E28</f>
        <v>0</v>
      </c>
      <c r="Z28" s="105">
        <f>'ERZ - 2014'!V28-P28</f>
        <v>0</v>
      </c>
    </row>
    <row r="29" spans="1:26" x14ac:dyDescent="0.3">
      <c r="A29" s="30" t="s">
        <v>89</v>
      </c>
      <c r="B29" s="31" t="s">
        <v>27</v>
      </c>
      <c r="C29" s="32">
        <v>47</v>
      </c>
      <c r="D29" s="33" t="s">
        <v>90</v>
      </c>
      <c r="E29" s="167">
        <v>4217304.51</v>
      </c>
      <c r="F29" s="168">
        <v>1632151.71</v>
      </c>
      <c r="G29" s="168">
        <v>0</v>
      </c>
      <c r="H29" s="168"/>
      <c r="I29" s="168">
        <v>0</v>
      </c>
      <c r="J29" s="168">
        <v>0</v>
      </c>
      <c r="K29" s="168"/>
      <c r="L29" s="169">
        <f t="shared" si="0"/>
        <v>5849456.2199999997</v>
      </c>
      <c r="M29" s="36" t="s">
        <v>91</v>
      </c>
      <c r="N29" s="36" t="s">
        <v>27</v>
      </c>
      <c r="O29" s="33" t="s">
        <v>92</v>
      </c>
      <c r="P29" s="165">
        <v>-211693.37</v>
      </c>
      <c r="Q29" s="168">
        <v>-144143.93</v>
      </c>
      <c r="R29" s="168">
        <v>0</v>
      </c>
      <c r="S29" s="168">
        <v>0</v>
      </c>
      <c r="T29" s="168">
        <v>0</v>
      </c>
      <c r="U29" s="168">
        <v>0</v>
      </c>
      <c r="V29" s="168">
        <f t="shared" si="2"/>
        <v>-355837.3</v>
      </c>
      <c r="W29" s="169">
        <f t="shared" si="1"/>
        <v>5493618.9199999999</v>
      </c>
      <c r="Y29" s="105">
        <f>'ERZ - 2014'!L29-E29</f>
        <v>0</v>
      </c>
      <c r="Z29" s="105">
        <f>'ERZ - 2014'!V29-P29</f>
        <v>0</v>
      </c>
    </row>
    <row r="30" spans="1:26" x14ac:dyDescent="0.3">
      <c r="A30" s="30" t="s">
        <v>89</v>
      </c>
      <c r="B30" s="31" t="s">
        <v>286</v>
      </c>
      <c r="C30" s="32">
        <v>47</v>
      </c>
      <c r="D30" s="31" t="s">
        <v>290</v>
      </c>
      <c r="E30" s="165">
        <v>730187.07</v>
      </c>
      <c r="F30" s="168">
        <v>2190386.9</v>
      </c>
      <c r="G30" s="168">
        <v>-269732</v>
      </c>
      <c r="H30" s="168"/>
      <c r="I30" s="168">
        <v>0</v>
      </c>
      <c r="J30" s="168">
        <v>0</v>
      </c>
      <c r="K30" s="168"/>
      <c r="L30" s="169">
        <f t="shared" si="0"/>
        <v>2650841.9699999997</v>
      </c>
      <c r="M30" s="36"/>
      <c r="N30" s="36"/>
      <c r="O30" s="33"/>
      <c r="P30" s="165"/>
      <c r="Q30" s="168"/>
      <c r="R30" s="168"/>
      <c r="S30" s="168"/>
      <c r="T30" s="168"/>
      <c r="U30" s="168"/>
      <c r="V30" s="168"/>
      <c r="W30" s="169">
        <f t="shared" si="1"/>
        <v>2650841.9699999997</v>
      </c>
      <c r="Y30" s="105">
        <f>'ERZ - 2014'!L30-E30</f>
        <v>0</v>
      </c>
      <c r="Z30" s="105">
        <f>'ERZ - 2014'!V30-P30</f>
        <v>0</v>
      </c>
    </row>
    <row r="31" spans="1:26" x14ac:dyDescent="0.3">
      <c r="A31" s="38">
        <v>120250</v>
      </c>
      <c r="B31" s="31"/>
      <c r="C31" s="32">
        <v>47</v>
      </c>
      <c r="D31" s="37" t="s">
        <v>291</v>
      </c>
      <c r="E31" s="165">
        <v>101904.6</v>
      </c>
      <c r="F31" s="168">
        <v>312642.48</v>
      </c>
      <c r="G31" s="168">
        <v>0</v>
      </c>
      <c r="H31" s="168"/>
      <c r="I31" s="168">
        <v>0</v>
      </c>
      <c r="J31" s="168">
        <v>0</v>
      </c>
      <c r="K31" s="168"/>
      <c r="L31" s="169">
        <f t="shared" si="0"/>
        <v>414547.07999999996</v>
      </c>
      <c r="M31" s="39">
        <v>126250</v>
      </c>
      <c r="N31" s="36"/>
      <c r="O31" s="40" t="s">
        <v>292</v>
      </c>
      <c r="P31" s="165">
        <v>-1455.78</v>
      </c>
      <c r="Q31" s="168">
        <v>-7377.88</v>
      </c>
      <c r="R31" s="168">
        <v>0</v>
      </c>
      <c r="S31" s="168">
        <v>0</v>
      </c>
      <c r="T31" s="168">
        <v>0</v>
      </c>
      <c r="U31" s="168">
        <v>0</v>
      </c>
      <c r="V31" s="168">
        <f t="shared" si="2"/>
        <v>-8833.66</v>
      </c>
      <c r="W31" s="169">
        <f t="shared" si="1"/>
        <v>405713.42</v>
      </c>
      <c r="Y31" s="105">
        <f>'ERZ - 2014'!L31-E31</f>
        <v>0</v>
      </c>
      <c r="Z31" s="105">
        <f>'ERZ - 2014'!V31-P31</f>
        <v>0</v>
      </c>
    </row>
    <row r="32" spans="1:26" x14ac:dyDescent="0.3">
      <c r="A32" s="38">
        <v>120250</v>
      </c>
      <c r="B32" s="31" t="s">
        <v>286</v>
      </c>
      <c r="C32" s="32">
        <v>47</v>
      </c>
      <c r="D32" s="31" t="s">
        <v>293</v>
      </c>
      <c r="E32" s="165">
        <v>338122.17</v>
      </c>
      <c r="F32" s="168">
        <v>-18806.84</v>
      </c>
      <c r="G32" s="168">
        <v>0</v>
      </c>
      <c r="H32" s="168"/>
      <c r="I32" s="168">
        <v>0</v>
      </c>
      <c r="J32" s="168">
        <v>0</v>
      </c>
      <c r="K32" s="168"/>
      <c r="L32" s="169">
        <f t="shared" si="0"/>
        <v>319315.32999999996</v>
      </c>
      <c r="M32" s="39"/>
      <c r="N32" s="36"/>
      <c r="O32" s="40"/>
      <c r="P32" s="165"/>
      <c r="Q32" s="168"/>
      <c r="R32" s="168"/>
      <c r="S32" s="168"/>
      <c r="T32" s="168"/>
      <c r="U32" s="168"/>
      <c r="V32" s="168"/>
      <c r="W32" s="169">
        <f t="shared" si="1"/>
        <v>319315.32999999996</v>
      </c>
      <c r="Y32" s="105">
        <f>'ERZ - 2014'!L32-E32</f>
        <v>0</v>
      </c>
      <c r="Z32" s="105">
        <f>'ERZ - 2014'!V32-P32</f>
        <v>0</v>
      </c>
    </row>
    <row r="33" spans="1:26" x14ac:dyDescent="0.3">
      <c r="A33" s="30" t="s">
        <v>93</v>
      </c>
      <c r="B33" s="31" t="s">
        <v>27</v>
      </c>
      <c r="C33" s="32">
        <v>47</v>
      </c>
      <c r="D33" s="33" t="s">
        <v>94</v>
      </c>
      <c r="E33" s="167">
        <v>4492118.4999999991</v>
      </c>
      <c r="F33" s="168">
        <v>130032.17</v>
      </c>
      <c r="G33" s="168">
        <v>0</v>
      </c>
      <c r="H33" s="168"/>
      <c r="I33" s="168">
        <v>-129313.97</v>
      </c>
      <c r="J33" s="168">
        <v>0</v>
      </c>
      <c r="K33" s="168"/>
      <c r="L33" s="169">
        <f t="shared" si="0"/>
        <v>4492836.6999999993</v>
      </c>
      <c r="M33" s="36" t="s">
        <v>95</v>
      </c>
      <c r="N33" s="36" t="s">
        <v>27</v>
      </c>
      <c r="O33" s="33" t="s">
        <v>96</v>
      </c>
      <c r="P33" s="165">
        <v>-793089.89000000013</v>
      </c>
      <c r="Q33" s="168">
        <v>-205771.07</v>
      </c>
      <c r="R33" s="168">
        <v>0</v>
      </c>
      <c r="S33" s="168">
        <v>29873.97</v>
      </c>
      <c r="T33" s="168">
        <v>0</v>
      </c>
      <c r="U33" s="168">
        <v>0</v>
      </c>
      <c r="V33" s="168">
        <f t="shared" si="2"/>
        <v>-968986.99000000022</v>
      </c>
      <c r="W33" s="169">
        <f t="shared" si="1"/>
        <v>3523849.709999999</v>
      </c>
      <c r="Y33" s="105">
        <f>'ERZ - 2014'!L33-E33</f>
        <v>0</v>
      </c>
      <c r="Z33" s="105">
        <f>'ERZ - 2014'!V33-P33</f>
        <v>0</v>
      </c>
    </row>
    <row r="34" spans="1:26" x14ac:dyDescent="0.3">
      <c r="A34" s="30" t="s">
        <v>93</v>
      </c>
      <c r="B34" s="31" t="s">
        <v>286</v>
      </c>
      <c r="C34" s="32">
        <v>47</v>
      </c>
      <c r="D34" s="31" t="s">
        <v>294</v>
      </c>
      <c r="E34" s="165">
        <v>70068.800000000003</v>
      </c>
      <c r="F34" s="168">
        <v>11290.31</v>
      </c>
      <c r="G34" s="168">
        <v>0</v>
      </c>
      <c r="H34" s="168"/>
      <c r="I34" s="168">
        <v>0</v>
      </c>
      <c r="J34" s="168">
        <v>0</v>
      </c>
      <c r="K34" s="168"/>
      <c r="L34" s="169">
        <f t="shared" si="0"/>
        <v>81359.11</v>
      </c>
      <c r="M34" s="36"/>
      <c r="N34" s="36"/>
      <c r="O34" s="33"/>
      <c r="P34" s="165"/>
      <c r="Q34" s="168"/>
      <c r="R34" s="168">
        <v>0</v>
      </c>
      <c r="S34" s="168"/>
      <c r="T34" s="168"/>
      <c r="U34" s="168"/>
      <c r="V34" s="168"/>
      <c r="W34" s="169">
        <f t="shared" si="1"/>
        <v>81359.11</v>
      </c>
      <c r="Y34" s="105">
        <f>'ERZ - 2014'!L34-E34</f>
        <v>0</v>
      </c>
      <c r="Z34" s="105">
        <f>'ERZ - 2014'!V34-P34</f>
        <v>0</v>
      </c>
    </row>
    <row r="35" spans="1:26" x14ac:dyDescent="0.3">
      <c r="A35" s="30" t="s">
        <v>97</v>
      </c>
      <c r="B35" s="31" t="s">
        <v>27</v>
      </c>
      <c r="C35" s="32">
        <v>47</v>
      </c>
      <c r="D35" s="33" t="s">
        <v>98</v>
      </c>
      <c r="E35" s="167">
        <v>5613612.7800000003</v>
      </c>
      <c r="F35" s="168">
        <v>178518.26</v>
      </c>
      <c r="G35" s="168">
        <v>0</v>
      </c>
      <c r="H35" s="168"/>
      <c r="I35" s="168">
        <v>0</v>
      </c>
      <c r="J35" s="168">
        <v>0</v>
      </c>
      <c r="K35" s="168"/>
      <c r="L35" s="169">
        <f t="shared" si="0"/>
        <v>5792131.04</v>
      </c>
      <c r="M35" s="36" t="s">
        <v>99</v>
      </c>
      <c r="N35" s="36" t="s">
        <v>27</v>
      </c>
      <c r="O35" s="33" t="s">
        <v>100</v>
      </c>
      <c r="P35" s="165">
        <v>-792846.46000000008</v>
      </c>
      <c r="Q35" s="168">
        <v>-241637.2</v>
      </c>
      <c r="R35" s="168">
        <v>0</v>
      </c>
      <c r="S35" s="168">
        <v>0</v>
      </c>
      <c r="T35" s="168">
        <v>0</v>
      </c>
      <c r="U35" s="168">
        <v>0</v>
      </c>
      <c r="V35" s="168">
        <f t="shared" si="2"/>
        <v>-1034483.6600000001</v>
      </c>
      <c r="W35" s="169">
        <f t="shared" si="1"/>
        <v>4757647.38</v>
      </c>
      <c r="Y35" s="105">
        <f>'ERZ - 2014'!L35-E35</f>
        <v>0</v>
      </c>
      <c r="Z35" s="105">
        <f>'ERZ - 2014'!V35-P35</f>
        <v>0</v>
      </c>
    </row>
    <row r="36" spans="1:26" x14ac:dyDescent="0.3">
      <c r="A36" s="30" t="s">
        <v>101</v>
      </c>
      <c r="B36" s="31" t="s">
        <v>27</v>
      </c>
      <c r="C36" s="32">
        <v>47</v>
      </c>
      <c r="D36" s="33" t="s">
        <v>102</v>
      </c>
      <c r="E36" s="167">
        <v>29021333.43</v>
      </c>
      <c r="F36" s="168">
        <v>1182219.94</v>
      </c>
      <c r="G36" s="168">
        <v>0</v>
      </c>
      <c r="H36" s="168"/>
      <c r="I36" s="168">
        <v>-34312.82</v>
      </c>
      <c r="J36" s="168">
        <v>0</v>
      </c>
      <c r="K36" s="168"/>
      <c r="L36" s="169">
        <f t="shared" si="0"/>
        <v>30169240.550000001</v>
      </c>
      <c r="M36" s="36" t="s">
        <v>103</v>
      </c>
      <c r="N36" s="36" t="s">
        <v>27</v>
      </c>
      <c r="O36" s="33" t="s">
        <v>104</v>
      </c>
      <c r="P36" s="165">
        <v>-7967028.8800000008</v>
      </c>
      <c r="Q36" s="168">
        <v>-2218288.5900000003</v>
      </c>
      <c r="R36" s="168">
        <v>0</v>
      </c>
      <c r="S36" s="168">
        <v>14918.61</v>
      </c>
      <c r="T36" s="168">
        <v>0</v>
      </c>
      <c r="U36" s="168">
        <v>0</v>
      </c>
      <c r="V36" s="168">
        <f t="shared" si="2"/>
        <v>-10170398.860000001</v>
      </c>
      <c r="W36" s="169">
        <f t="shared" si="1"/>
        <v>19998841.689999998</v>
      </c>
      <c r="Y36" s="105">
        <f>'ERZ - 2014'!L36-E36</f>
        <v>0</v>
      </c>
      <c r="Z36" s="105">
        <f>'ERZ - 2014'!V36-P36</f>
        <v>0</v>
      </c>
    </row>
    <row r="37" spans="1:26" x14ac:dyDescent="0.3">
      <c r="A37" s="30" t="s">
        <v>101</v>
      </c>
      <c r="B37" s="31" t="s">
        <v>295</v>
      </c>
      <c r="C37" s="32">
        <v>47</v>
      </c>
      <c r="D37" s="31" t="s">
        <v>296</v>
      </c>
      <c r="E37" s="165">
        <v>413818.66</v>
      </c>
      <c r="F37" s="168">
        <v>831556.58</v>
      </c>
      <c r="G37" s="168">
        <v>0</v>
      </c>
      <c r="H37" s="168"/>
      <c r="I37" s="168">
        <v>0</v>
      </c>
      <c r="J37" s="168">
        <v>0</v>
      </c>
      <c r="K37" s="168"/>
      <c r="L37" s="169">
        <f t="shared" si="0"/>
        <v>1245375.24</v>
      </c>
      <c r="M37" s="39">
        <v>126410</v>
      </c>
      <c r="N37" s="36" t="s">
        <v>295</v>
      </c>
      <c r="O37" s="36" t="s">
        <v>297</v>
      </c>
      <c r="P37" s="165">
        <v>-13793.96</v>
      </c>
      <c r="Q37" s="168">
        <v>-55306.46</v>
      </c>
      <c r="R37" s="168">
        <v>0</v>
      </c>
      <c r="S37" s="168">
        <v>0</v>
      </c>
      <c r="T37" s="168">
        <v>0</v>
      </c>
      <c r="U37" s="168">
        <v>0</v>
      </c>
      <c r="V37" s="168">
        <f>SUM(P37:U37)</f>
        <v>-69100.42</v>
      </c>
      <c r="W37" s="169">
        <f>L37+V37</f>
        <v>1176274.82</v>
      </c>
      <c r="Y37" s="105">
        <f>'ERZ - 2014'!L37-E37</f>
        <v>0</v>
      </c>
      <c r="Z37" s="105">
        <f>'ERZ - 2014'!V37-P37</f>
        <v>0</v>
      </c>
    </row>
    <row r="38" spans="1:26" x14ac:dyDescent="0.3">
      <c r="A38" s="30" t="s">
        <v>101</v>
      </c>
      <c r="B38" s="31" t="s">
        <v>105</v>
      </c>
      <c r="C38" s="32">
        <v>47</v>
      </c>
      <c r="D38" s="33" t="s">
        <v>106</v>
      </c>
      <c r="E38" s="167">
        <v>657370.26</v>
      </c>
      <c r="F38" s="168">
        <v>0</v>
      </c>
      <c r="G38" s="168">
        <v>0</v>
      </c>
      <c r="H38" s="168"/>
      <c r="I38" s="168">
        <v>0</v>
      </c>
      <c r="J38" s="168">
        <v>0</v>
      </c>
      <c r="K38" s="168"/>
      <c r="L38" s="169">
        <f t="shared" si="0"/>
        <v>657370.26</v>
      </c>
      <c r="M38" s="36" t="s">
        <v>103</v>
      </c>
      <c r="N38" s="36" t="s">
        <v>105</v>
      </c>
      <c r="O38" s="33" t="s">
        <v>107</v>
      </c>
      <c r="P38" s="165">
        <v>-121382.22</v>
      </c>
      <c r="Q38" s="168">
        <v>-43824.68</v>
      </c>
      <c r="R38" s="168">
        <v>0</v>
      </c>
      <c r="S38" s="168">
        <v>0</v>
      </c>
      <c r="T38" s="168">
        <v>0</v>
      </c>
      <c r="U38" s="168">
        <v>0</v>
      </c>
      <c r="V38" s="168">
        <f t="shared" si="2"/>
        <v>-165206.9</v>
      </c>
      <c r="W38" s="169">
        <f t="shared" si="1"/>
        <v>492163.36</v>
      </c>
      <c r="Y38" s="105">
        <f>'ERZ - 2014'!L38-E38</f>
        <v>0</v>
      </c>
      <c r="Z38" s="105">
        <f>'ERZ - 2014'!V38-P38</f>
        <v>0</v>
      </c>
    </row>
    <row r="39" spans="1:26" x14ac:dyDescent="0.3">
      <c r="A39" s="30" t="s">
        <v>101</v>
      </c>
      <c r="B39" s="31" t="s">
        <v>108</v>
      </c>
      <c r="C39" s="32">
        <v>47</v>
      </c>
      <c r="D39" s="33" t="s">
        <v>109</v>
      </c>
      <c r="E39" s="167">
        <v>1012555.94</v>
      </c>
      <c r="F39" s="168">
        <v>0</v>
      </c>
      <c r="G39" s="168">
        <v>0</v>
      </c>
      <c r="H39" s="168"/>
      <c r="I39" s="168">
        <v>0</v>
      </c>
      <c r="J39" s="168">
        <v>0</v>
      </c>
      <c r="K39" s="168"/>
      <c r="L39" s="169">
        <f t="shared" si="0"/>
        <v>1012555.94</v>
      </c>
      <c r="M39" s="36" t="s">
        <v>103</v>
      </c>
      <c r="N39" s="36" t="s">
        <v>108</v>
      </c>
      <c r="O39" s="33" t="s">
        <v>110</v>
      </c>
      <c r="P39" s="165">
        <v>-272543.91000000003</v>
      </c>
      <c r="Q39" s="168">
        <v>-69596.790000000008</v>
      </c>
      <c r="R39" s="168">
        <v>0</v>
      </c>
      <c r="S39" s="168">
        <v>0</v>
      </c>
      <c r="T39" s="168">
        <v>0</v>
      </c>
      <c r="U39" s="168">
        <v>0</v>
      </c>
      <c r="V39" s="168">
        <f t="shared" si="2"/>
        <v>-342140.70000000007</v>
      </c>
      <c r="W39" s="169">
        <f t="shared" si="1"/>
        <v>670415.23999999987</v>
      </c>
      <c r="X39" s="193"/>
      <c r="Y39" s="105">
        <f>'ERZ - 2014'!L39-E39</f>
        <v>0</v>
      </c>
      <c r="Z39" s="105">
        <f>'ERZ - 2014'!V39-P39</f>
        <v>0</v>
      </c>
    </row>
    <row r="40" spans="1:26" x14ac:dyDescent="0.3">
      <c r="A40" s="30" t="s">
        <v>101</v>
      </c>
      <c r="B40" s="31" t="s">
        <v>111</v>
      </c>
      <c r="C40" s="32">
        <v>47</v>
      </c>
      <c r="D40" s="33" t="s">
        <v>112</v>
      </c>
      <c r="E40" s="167">
        <v>5997790.2200000007</v>
      </c>
      <c r="F40" s="168">
        <v>1599100.56</v>
      </c>
      <c r="G40" s="168">
        <v>0</v>
      </c>
      <c r="H40" s="168"/>
      <c r="I40" s="168">
        <v>0</v>
      </c>
      <c r="J40" s="168">
        <v>0</v>
      </c>
      <c r="K40" s="168"/>
      <c r="L40" s="169">
        <f t="shared" si="0"/>
        <v>7596890.7800000012</v>
      </c>
      <c r="M40" s="36" t="s">
        <v>103</v>
      </c>
      <c r="N40" s="36" t="s">
        <v>111</v>
      </c>
      <c r="O40" s="33" t="s">
        <v>113</v>
      </c>
      <c r="P40" s="165">
        <v>-1275887.6000000001</v>
      </c>
      <c r="Q40" s="168">
        <v>-477015.16</v>
      </c>
      <c r="R40" s="168">
        <v>0</v>
      </c>
      <c r="S40" s="168">
        <v>0</v>
      </c>
      <c r="T40" s="168">
        <v>0</v>
      </c>
      <c r="U40" s="168">
        <v>0</v>
      </c>
      <c r="V40" s="168">
        <f t="shared" si="2"/>
        <v>-1752902.76</v>
      </c>
      <c r="W40" s="169">
        <f t="shared" si="1"/>
        <v>5843988.0200000014</v>
      </c>
      <c r="X40" s="193"/>
      <c r="Y40" s="105">
        <f>'ERZ - 2014'!L40-E40</f>
        <v>0</v>
      </c>
      <c r="Z40" s="105">
        <f>'ERZ - 2014'!V40-P40</f>
        <v>0</v>
      </c>
    </row>
    <row r="41" spans="1:26" x14ac:dyDescent="0.3">
      <c r="A41" s="30" t="s">
        <v>101</v>
      </c>
      <c r="B41" s="31" t="s">
        <v>286</v>
      </c>
      <c r="C41" s="32">
        <v>47</v>
      </c>
      <c r="D41" s="31" t="s">
        <v>298</v>
      </c>
      <c r="E41" s="165">
        <v>737530.29</v>
      </c>
      <c r="F41" s="168">
        <v>176181.53</v>
      </c>
      <c r="G41" s="168">
        <v>0</v>
      </c>
      <c r="H41" s="168"/>
      <c r="I41" s="168">
        <v>0</v>
      </c>
      <c r="J41" s="168">
        <v>0</v>
      </c>
      <c r="K41" s="168"/>
      <c r="L41" s="169">
        <f>SUM(E41:K41)</f>
        <v>913711.82000000007</v>
      </c>
      <c r="M41" s="36"/>
      <c r="N41" s="36"/>
      <c r="O41" s="33"/>
      <c r="P41" s="165"/>
      <c r="Q41" s="168"/>
      <c r="R41" s="168"/>
      <c r="S41" s="168"/>
      <c r="T41" s="168"/>
      <c r="U41" s="168"/>
      <c r="V41" s="168"/>
      <c r="W41" s="169">
        <f t="shared" si="1"/>
        <v>913711.82000000007</v>
      </c>
      <c r="X41" s="193"/>
      <c r="Y41" s="105">
        <f>'ERZ - 2014'!L41-E41</f>
        <v>0</v>
      </c>
      <c r="Z41" s="105">
        <f>'ERZ - 2014'!V41-P41</f>
        <v>0</v>
      </c>
    </row>
    <row r="42" spans="1:26" x14ac:dyDescent="0.3">
      <c r="A42" s="30" t="s">
        <v>114</v>
      </c>
      <c r="B42" s="31" t="s">
        <v>27</v>
      </c>
      <c r="C42" s="32">
        <v>47</v>
      </c>
      <c r="D42" s="33" t="s">
        <v>115</v>
      </c>
      <c r="E42" s="167">
        <v>799832.57000000007</v>
      </c>
      <c r="F42" s="168">
        <v>310319.60000000003</v>
      </c>
      <c r="G42" s="168">
        <v>0</v>
      </c>
      <c r="H42" s="168"/>
      <c r="I42" s="168">
        <v>0</v>
      </c>
      <c r="J42" s="168">
        <v>0</v>
      </c>
      <c r="K42" s="168"/>
      <c r="L42" s="169">
        <f t="shared" si="0"/>
        <v>1110152.1700000002</v>
      </c>
      <c r="M42" s="36" t="s">
        <v>116</v>
      </c>
      <c r="N42" s="36" t="s">
        <v>27</v>
      </c>
      <c r="O42" s="33" t="s">
        <v>117</v>
      </c>
      <c r="P42" s="165">
        <v>-88887.549999999988</v>
      </c>
      <c r="Q42" s="168">
        <v>-63717.24</v>
      </c>
      <c r="R42" s="168">
        <v>0</v>
      </c>
      <c r="S42" s="168">
        <v>0</v>
      </c>
      <c r="T42" s="168">
        <v>0</v>
      </c>
      <c r="U42" s="168">
        <v>0</v>
      </c>
      <c r="V42" s="168">
        <f t="shared" si="2"/>
        <v>-152604.78999999998</v>
      </c>
      <c r="W42" s="169">
        <f t="shared" si="1"/>
        <v>957547.38000000012</v>
      </c>
      <c r="X42" s="193"/>
      <c r="Y42" s="105">
        <f>'ERZ - 2014'!L42-E42</f>
        <v>0</v>
      </c>
      <c r="Z42" s="105">
        <f>'ERZ - 2014'!V42-P42</f>
        <v>0</v>
      </c>
    </row>
    <row r="43" spans="1:26" x14ac:dyDescent="0.3">
      <c r="A43" s="30" t="s">
        <v>118</v>
      </c>
      <c r="B43" s="31" t="s">
        <v>27</v>
      </c>
      <c r="C43" s="32">
        <v>8</v>
      </c>
      <c r="D43" s="33" t="s">
        <v>119</v>
      </c>
      <c r="E43" s="167">
        <v>6006299.8199999994</v>
      </c>
      <c r="F43" s="168">
        <v>308423.28000000003</v>
      </c>
      <c r="G43" s="168">
        <v>0</v>
      </c>
      <c r="H43" s="168"/>
      <c r="I43" s="168">
        <v>0</v>
      </c>
      <c r="J43" s="168">
        <v>0</v>
      </c>
      <c r="K43" s="168">
        <v>-597364.32000000007</v>
      </c>
      <c r="L43" s="169">
        <f t="shared" si="0"/>
        <v>5717358.7799999993</v>
      </c>
      <c r="M43" s="36" t="s">
        <v>120</v>
      </c>
      <c r="N43" s="36" t="s">
        <v>27</v>
      </c>
      <c r="O43" s="33" t="s">
        <v>121</v>
      </c>
      <c r="P43" s="165">
        <v>-2695350.6</v>
      </c>
      <c r="Q43" s="168">
        <v>-736293.88000000012</v>
      </c>
      <c r="R43" s="168">
        <v>0</v>
      </c>
      <c r="S43" s="168">
        <v>0</v>
      </c>
      <c r="T43" s="168">
        <v>0</v>
      </c>
      <c r="U43" s="168">
        <v>597364.31999999995</v>
      </c>
      <c r="V43" s="168">
        <f t="shared" si="2"/>
        <v>-2834280.1600000006</v>
      </c>
      <c r="W43" s="169">
        <f t="shared" si="1"/>
        <v>2883078.6199999987</v>
      </c>
      <c r="X43" s="193"/>
      <c r="Y43" s="105">
        <f>'ERZ - 2014'!L43-E43</f>
        <v>0</v>
      </c>
      <c r="Z43" s="105">
        <f>'ERZ - 2014'!V43-P43</f>
        <v>0</v>
      </c>
    </row>
    <row r="44" spans="1:26" x14ac:dyDescent="0.3">
      <c r="A44" s="30" t="s">
        <v>122</v>
      </c>
      <c r="B44" s="31" t="s">
        <v>123</v>
      </c>
      <c r="C44" s="32" t="s">
        <v>299</v>
      </c>
      <c r="D44" s="33" t="s">
        <v>125</v>
      </c>
      <c r="E44" s="167">
        <v>525003.41</v>
      </c>
      <c r="F44" s="168">
        <v>185331.25</v>
      </c>
      <c r="G44" s="168">
        <v>9600</v>
      </c>
      <c r="H44" s="168"/>
      <c r="I44" s="168">
        <v>0</v>
      </c>
      <c r="J44" s="168">
        <v>-48572.62</v>
      </c>
      <c r="K44" s="168"/>
      <c r="L44" s="169">
        <f t="shared" si="0"/>
        <v>671362.04</v>
      </c>
      <c r="M44" s="36" t="s">
        <v>126</v>
      </c>
      <c r="N44" s="36" t="s">
        <v>123</v>
      </c>
      <c r="O44" s="33" t="s">
        <v>127</v>
      </c>
      <c r="P44" s="165">
        <v>-239932.72000000003</v>
      </c>
      <c r="Q44" s="168">
        <v>-130919.06000000001</v>
      </c>
      <c r="R44" s="168">
        <v>0</v>
      </c>
      <c r="S44" s="168">
        <v>0</v>
      </c>
      <c r="T44" s="168">
        <v>42869.59</v>
      </c>
      <c r="U44" s="168">
        <v>0</v>
      </c>
      <c r="V44" s="168">
        <f t="shared" si="2"/>
        <v>-327982.19000000006</v>
      </c>
      <c r="W44" s="169">
        <f t="shared" si="1"/>
        <v>343379.85</v>
      </c>
      <c r="X44" s="193"/>
      <c r="Y44" s="105">
        <f>'ERZ - 2014'!L44-E44</f>
        <v>0</v>
      </c>
      <c r="Z44" s="105">
        <f>'ERZ - 2014'!V44-P44</f>
        <v>0</v>
      </c>
    </row>
    <row r="45" spans="1:26" x14ac:dyDescent="0.3">
      <c r="A45" s="30" t="s">
        <v>122</v>
      </c>
      <c r="B45" s="31" t="s">
        <v>128</v>
      </c>
      <c r="C45" s="32">
        <v>10</v>
      </c>
      <c r="D45" s="33" t="s">
        <v>129</v>
      </c>
      <c r="E45" s="167">
        <v>3733463.13</v>
      </c>
      <c r="F45" s="168">
        <v>649392.38</v>
      </c>
      <c r="G45" s="168">
        <v>0</v>
      </c>
      <c r="H45" s="168"/>
      <c r="I45" s="168">
        <v>0</v>
      </c>
      <c r="J45" s="168">
        <v>0</v>
      </c>
      <c r="K45" s="168"/>
      <c r="L45" s="169">
        <f t="shared" si="0"/>
        <v>4382855.51</v>
      </c>
      <c r="M45" s="36" t="s">
        <v>126</v>
      </c>
      <c r="N45" s="36" t="s">
        <v>128</v>
      </c>
      <c r="O45" s="33" t="s">
        <v>130</v>
      </c>
      <c r="P45" s="165">
        <v>-1177138.33</v>
      </c>
      <c r="Q45" s="168">
        <v>-378318.11</v>
      </c>
      <c r="R45" s="168">
        <v>0</v>
      </c>
      <c r="S45" s="168">
        <v>0</v>
      </c>
      <c r="T45" s="168">
        <v>0</v>
      </c>
      <c r="U45" s="168">
        <v>0</v>
      </c>
      <c r="V45" s="168">
        <f t="shared" si="2"/>
        <v>-1555456.44</v>
      </c>
      <c r="W45" s="169">
        <f t="shared" si="1"/>
        <v>2827399.07</v>
      </c>
      <c r="X45" s="193"/>
      <c r="Y45" s="105">
        <f>'ERZ - 2014'!L45-E45</f>
        <v>0</v>
      </c>
      <c r="Z45" s="105">
        <f>'ERZ - 2014'!V45-P45</f>
        <v>0</v>
      </c>
    </row>
    <row r="46" spans="1:26" x14ac:dyDescent="0.3">
      <c r="A46" s="30" t="s">
        <v>122</v>
      </c>
      <c r="B46" s="31" t="s">
        <v>131</v>
      </c>
      <c r="C46" s="32">
        <v>10</v>
      </c>
      <c r="D46" s="33" t="s">
        <v>132</v>
      </c>
      <c r="E46" s="167">
        <v>4896307.8599999994</v>
      </c>
      <c r="F46" s="168">
        <v>1195437.77</v>
      </c>
      <c r="G46" s="168">
        <v>2389.31</v>
      </c>
      <c r="H46" s="168"/>
      <c r="I46" s="168">
        <v>0</v>
      </c>
      <c r="J46" s="168">
        <v>0</v>
      </c>
      <c r="K46" s="168"/>
      <c r="L46" s="169">
        <f t="shared" si="0"/>
        <v>6094134.9399999985</v>
      </c>
      <c r="M46" s="36" t="s">
        <v>126</v>
      </c>
      <c r="N46" s="36" t="s">
        <v>131</v>
      </c>
      <c r="O46" s="33" t="s">
        <v>133</v>
      </c>
      <c r="P46" s="165">
        <v>-2431406.1799999997</v>
      </c>
      <c r="Q46" s="168">
        <v>-714661.74</v>
      </c>
      <c r="R46" s="168">
        <v>0</v>
      </c>
      <c r="S46" s="168">
        <v>0</v>
      </c>
      <c r="T46" s="168">
        <v>0</v>
      </c>
      <c r="U46" s="168">
        <v>0</v>
      </c>
      <c r="V46" s="168">
        <f t="shared" si="2"/>
        <v>-3146067.92</v>
      </c>
      <c r="W46" s="169">
        <f t="shared" si="1"/>
        <v>2948067.0199999986</v>
      </c>
      <c r="X46" s="193"/>
      <c r="Y46" s="105">
        <f>'ERZ - 2014'!L46-E46</f>
        <v>0</v>
      </c>
      <c r="Z46" s="105">
        <f>'ERZ - 2014'!V46-P46</f>
        <v>0</v>
      </c>
    </row>
    <row r="47" spans="1:26" x14ac:dyDescent="0.3">
      <c r="A47" s="30" t="s">
        <v>122</v>
      </c>
      <c r="B47" s="31" t="s">
        <v>134</v>
      </c>
      <c r="C47" s="32">
        <v>10</v>
      </c>
      <c r="D47" s="33" t="s">
        <v>135</v>
      </c>
      <c r="E47" s="167">
        <v>768891.26</v>
      </c>
      <c r="F47" s="168">
        <v>109167.86</v>
      </c>
      <c r="G47" s="168">
        <v>182.74</v>
      </c>
      <c r="H47" s="168"/>
      <c r="I47" s="168">
        <v>0</v>
      </c>
      <c r="J47" s="168">
        <v>-46232.2</v>
      </c>
      <c r="K47" s="168"/>
      <c r="L47" s="169">
        <f t="shared" si="0"/>
        <v>832009.66</v>
      </c>
      <c r="M47" s="36" t="s">
        <v>126</v>
      </c>
      <c r="N47" s="36" t="s">
        <v>134</v>
      </c>
      <c r="O47" s="33" t="s">
        <v>136</v>
      </c>
      <c r="P47" s="165">
        <v>-249081.15</v>
      </c>
      <c r="Q47" s="168">
        <v>-64453.74</v>
      </c>
      <c r="R47" s="168">
        <v>0</v>
      </c>
      <c r="S47" s="168">
        <v>0</v>
      </c>
      <c r="T47" s="168">
        <v>17123.05</v>
      </c>
      <c r="U47" s="168">
        <v>0</v>
      </c>
      <c r="V47" s="168">
        <f t="shared" si="2"/>
        <v>-296411.84000000003</v>
      </c>
      <c r="W47" s="169">
        <f t="shared" si="1"/>
        <v>535597.82000000007</v>
      </c>
      <c r="X47" s="193"/>
      <c r="Y47" s="105">
        <f>'ERZ - 2014'!L47-E47</f>
        <v>0</v>
      </c>
      <c r="Z47" s="105">
        <f>'ERZ - 2014'!V47-P47</f>
        <v>0</v>
      </c>
    </row>
    <row r="48" spans="1:26" x14ac:dyDescent="0.3">
      <c r="A48" s="30" t="s">
        <v>122</v>
      </c>
      <c r="B48" s="31" t="s">
        <v>137</v>
      </c>
      <c r="C48" s="32">
        <v>10</v>
      </c>
      <c r="D48" s="33" t="s">
        <v>138</v>
      </c>
      <c r="E48" s="167">
        <v>1173834.1399999999</v>
      </c>
      <c r="F48" s="168">
        <v>306110.76</v>
      </c>
      <c r="G48" s="168">
        <v>836</v>
      </c>
      <c r="H48" s="168"/>
      <c r="I48" s="168">
        <v>-3449.73</v>
      </c>
      <c r="J48" s="168">
        <v>-51996.71</v>
      </c>
      <c r="K48" s="168"/>
      <c r="L48" s="169">
        <f t="shared" si="0"/>
        <v>1425334.46</v>
      </c>
      <c r="M48" s="36" t="s">
        <v>126</v>
      </c>
      <c r="N48" s="36" t="s">
        <v>137</v>
      </c>
      <c r="O48" s="33" t="s">
        <v>139</v>
      </c>
      <c r="P48" s="165">
        <v>-648120.1</v>
      </c>
      <c r="Q48" s="168">
        <v>-212988.95</v>
      </c>
      <c r="R48" s="168">
        <v>0</v>
      </c>
      <c r="S48" s="168">
        <v>3449.73</v>
      </c>
      <c r="T48" s="168">
        <v>51996.71</v>
      </c>
      <c r="U48" s="168">
        <v>0</v>
      </c>
      <c r="V48" s="168">
        <f t="shared" si="2"/>
        <v>-805662.6100000001</v>
      </c>
      <c r="W48" s="169">
        <f t="shared" si="1"/>
        <v>619671.84999999986</v>
      </c>
      <c r="X48" s="193"/>
      <c r="Y48" s="105">
        <f>'ERZ - 2014'!L48-E48</f>
        <v>0</v>
      </c>
      <c r="Z48" s="105">
        <f>'ERZ - 2014'!V48-P48</f>
        <v>0</v>
      </c>
    </row>
    <row r="49" spans="1:26" x14ac:dyDescent="0.3">
      <c r="A49" s="30" t="s">
        <v>140</v>
      </c>
      <c r="B49" s="31" t="s">
        <v>27</v>
      </c>
      <c r="C49" s="32">
        <v>8</v>
      </c>
      <c r="D49" s="33" t="s">
        <v>141</v>
      </c>
      <c r="E49" s="167">
        <v>1602210.2500000002</v>
      </c>
      <c r="F49" s="168">
        <v>256510.12</v>
      </c>
      <c r="G49" s="168">
        <v>0</v>
      </c>
      <c r="H49" s="168"/>
      <c r="I49" s="168">
        <v>0</v>
      </c>
      <c r="J49" s="168">
        <v>0</v>
      </c>
      <c r="K49" s="168">
        <v>-99962.25</v>
      </c>
      <c r="L49" s="169">
        <f t="shared" si="0"/>
        <v>1758758.12</v>
      </c>
      <c r="M49" s="36" t="s">
        <v>142</v>
      </c>
      <c r="N49" s="36" t="s">
        <v>27</v>
      </c>
      <c r="O49" s="33" t="s">
        <v>143</v>
      </c>
      <c r="P49" s="165">
        <v>-664979.34</v>
      </c>
      <c r="Q49" s="168">
        <v>-200843.21000000002</v>
      </c>
      <c r="R49" s="168">
        <v>0</v>
      </c>
      <c r="S49" s="168">
        <v>0</v>
      </c>
      <c r="T49" s="168">
        <v>0</v>
      </c>
      <c r="U49" s="168">
        <v>99962.25</v>
      </c>
      <c r="V49" s="168">
        <f t="shared" si="2"/>
        <v>-765860.3</v>
      </c>
      <c r="W49" s="169">
        <f t="shared" si="1"/>
        <v>992897.82000000007</v>
      </c>
      <c r="X49" s="193"/>
      <c r="Y49" s="105">
        <f>'ERZ - 2014'!L49-E49</f>
        <v>0</v>
      </c>
      <c r="Z49" s="105">
        <f>'ERZ - 2014'!V49-P49</f>
        <v>0</v>
      </c>
    </row>
    <row r="50" spans="1:26" x14ac:dyDescent="0.3">
      <c r="A50" s="30" t="s">
        <v>150</v>
      </c>
      <c r="B50" s="31" t="s">
        <v>27</v>
      </c>
      <c r="C50" s="32" t="s">
        <v>146</v>
      </c>
      <c r="D50" s="33" t="s">
        <v>151</v>
      </c>
      <c r="E50" s="167">
        <v>586434.55000000005</v>
      </c>
      <c r="F50" s="168">
        <v>142230.42000000001</v>
      </c>
      <c r="G50" s="168">
        <v>0</v>
      </c>
      <c r="H50" s="168"/>
      <c r="I50" s="168">
        <v>0</v>
      </c>
      <c r="J50" s="168">
        <v>0</v>
      </c>
      <c r="K50" s="168">
        <v>-197905.1</v>
      </c>
      <c r="L50" s="169">
        <f t="shared" si="0"/>
        <v>530759.87000000011</v>
      </c>
      <c r="M50" s="36" t="s">
        <v>152</v>
      </c>
      <c r="N50" s="36" t="s">
        <v>27</v>
      </c>
      <c r="O50" s="33" t="s">
        <v>153</v>
      </c>
      <c r="P50" s="165">
        <v>-312951.62999999989</v>
      </c>
      <c r="Q50" s="168">
        <v>-186199.07</v>
      </c>
      <c r="R50" s="168">
        <v>0</v>
      </c>
      <c r="S50" s="168">
        <v>0</v>
      </c>
      <c r="T50" s="168">
        <v>0</v>
      </c>
      <c r="U50" s="168">
        <v>197905.1</v>
      </c>
      <c r="V50" s="168">
        <f t="shared" si="2"/>
        <v>-301245.59999999986</v>
      </c>
      <c r="W50" s="169">
        <f t="shared" si="1"/>
        <v>229514.27000000025</v>
      </c>
      <c r="X50" s="193"/>
      <c r="Y50" s="105">
        <f>'ERZ - 2014'!L51-E50</f>
        <v>0</v>
      </c>
      <c r="Z50" s="105">
        <f>'ERZ - 2014'!V51-P50</f>
        <v>0</v>
      </c>
    </row>
    <row r="51" spans="1:26" x14ac:dyDescent="0.3">
      <c r="A51" s="30" t="s">
        <v>154</v>
      </c>
      <c r="B51" s="31" t="s">
        <v>27</v>
      </c>
      <c r="C51" s="32" t="s">
        <v>146</v>
      </c>
      <c r="D51" s="33" t="s">
        <v>155</v>
      </c>
      <c r="E51" s="167">
        <v>4735719.8000000007</v>
      </c>
      <c r="F51" s="168">
        <v>1562260.5</v>
      </c>
      <c r="G51" s="168">
        <v>0</v>
      </c>
      <c r="H51" s="168"/>
      <c r="I51" s="168">
        <v>0</v>
      </c>
      <c r="J51" s="168">
        <v>0</v>
      </c>
      <c r="K51" s="168">
        <v>-1067394</v>
      </c>
      <c r="L51" s="169">
        <f t="shared" si="0"/>
        <v>5230586.3000000007</v>
      </c>
      <c r="M51" s="36" t="s">
        <v>156</v>
      </c>
      <c r="N51" s="36" t="s">
        <v>27</v>
      </c>
      <c r="O51" s="33" t="s">
        <v>157</v>
      </c>
      <c r="P51" s="165">
        <v>-2679292.5099999998</v>
      </c>
      <c r="Q51" s="168">
        <v>-1008490.5299999999</v>
      </c>
      <c r="R51" s="168">
        <v>0</v>
      </c>
      <c r="S51" s="168">
        <v>0</v>
      </c>
      <c r="T51" s="168">
        <v>0</v>
      </c>
      <c r="U51" s="168">
        <v>1067394</v>
      </c>
      <c r="V51" s="168">
        <f t="shared" si="2"/>
        <v>-2620389.0399999996</v>
      </c>
      <c r="W51" s="169">
        <f t="shared" si="1"/>
        <v>2610197.2600000012</v>
      </c>
      <c r="X51" s="193"/>
      <c r="Y51" s="105">
        <f>'ERZ - 2014'!L52-E51</f>
        <v>0</v>
      </c>
      <c r="Z51" s="105">
        <f>'ERZ - 2014'!V52-P51</f>
        <v>0</v>
      </c>
    </row>
    <row r="52" spans="1:26" x14ac:dyDescent="0.3">
      <c r="A52" s="30" t="s">
        <v>158</v>
      </c>
      <c r="B52" s="31" t="s">
        <v>27</v>
      </c>
      <c r="C52" s="32" t="s">
        <v>146</v>
      </c>
      <c r="D52" s="33" t="s">
        <v>159</v>
      </c>
      <c r="E52" s="167">
        <v>225513.91</v>
      </c>
      <c r="F52" s="168">
        <v>0</v>
      </c>
      <c r="G52" s="168">
        <v>0</v>
      </c>
      <c r="H52" s="168"/>
      <c r="I52" s="168">
        <v>0</v>
      </c>
      <c r="J52" s="168">
        <v>0</v>
      </c>
      <c r="K52" s="168"/>
      <c r="L52" s="169">
        <f t="shared" si="0"/>
        <v>225513.91</v>
      </c>
      <c r="M52" s="36" t="s">
        <v>160</v>
      </c>
      <c r="N52" s="36" t="s">
        <v>27</v>
      </c>
      <c r="O52" s="33" t="s">
        <v>161</v>
      </c>
      <c r="P52" s="165">
        <v>-141586.83000000002</v>
      </c>
      <c r="Q52" s="168">
        <v>-35449.590000000004</v>
      </c>
      <c r="R52" s="168">
        <v>0</v>
      </c>
      <c r="S52" s="168">
        <v>0</v>
      </c>
      <c r="T52" s="168">
        <v>0</v>
      </c>
      <c r="U52" s="168">
        <v>0</v>
      </c>
      <c r="V52" s="168">
        <f t="shared" si="2"/>
        <v>-177036.42</v>
      </c>
      <c r="W52" s="169">
        <f t="shared" si="1"/>
        <v>48477.489999999991</v>
      </c>
      <c r="X52" s="193"/>
      <c r="Y52" s="105">
        <f>'ERZ - 2014'!L53-E52</f>
        <v>0</v>
      </c>
      <c r="Z52" s="105">
        <f>'ERZ - 2014'!V53-P52</f>
        <v>0</v>
      </c>
    </row>
    <row r="53" spans="1:26" ht="15" customHeight="1" x14ac:dyDescent="0.3">
      <c r="A53" s="41" t="s">
        <v>300</v>
      </c>
      <c r="B53" s="42"/>
      <c r="C53" s="43"/>
      <c r="D53" s="44"/>
      <c r="E53" s="170">
        <f t="shared" ref="E53:L53" si="3">SUM(E10:E52)</f>
        <v>637075784.56999993</v>
      </c>
      <c r="F53" s="171">
        <f t="shared" si="3"/>
        <v>73741248.86999999</v>
      </c>
      <c r="G53" s="171">
        <f t="shared" si="3"/>
        <v>589651.74</v>
      </c>
      <c r="H53" s="171">
        <f t="shared" si="3"/>
        <v>0</v>
      </c>
      <c r="I53" s="171">
        <f t="shared" si="3"/>
        <v>-1892616.3299999998</v>
      </c>
      <c r="J53" s="171">
        <f t="shared" si="3"/>
        <v>-172716.53</v>
      </c>
      <c r="K53" s="171">
        <f t="shared" si="3"/>
        <v>-1962625.67</v>
      </c>
      <c r="L53" s="172">
        <f t="shared" si="3"/>
        <v>707378726.64999998</v>
      </c>
      <c r="M53" s="48"/>
      <c r="N53" s="48"/>
      <c r="O53" s="44"/>
      <c r="P53" s="173">
        <f t="shared" ref="P53:W53" si="4">SUM(P10:P52)</f>
        <v>-86555760.019999981</v>
      </c>
      <c r="Q53" s="171">
        <f t="shared" si="4"/>
        <v>-25714496.349999994</v>
      </c>
      <c r="R53" s="171">
        <f t="shared" si="4"/>
        <v>0</v>
      </c>
      <c r="S53" s="171">
        <f t="shared" si="4"/>
        <v>406279.9</v>
      </c>
      <c r="T53" s="171">
        <f t="shared" si="4"/>
        <v>111989.35</v>
      </c>
      <c r="U53" s="171">
        <f t="shared" si="4"/>
        <v>1962625.67</v>
      </c>
      <c r="V53" s="171">
        <f t="shared" si="4"/>
        <v>-109789361.45</v>
      </c>
      <c r="W53" s="172">
        <f t="shared" si="4"/>
        <v>597589365.20000029</v>
      </c>
      <c r="X53" s="194"/>
    </row>
    <row r="54" spans="1:26" x14ac:dyDescent="0.3">
      <c r="A54" s="23" t="s">
        <v>163</v>
      </c>
      <c r="B54" s="49"/>
      <c r="C54" s="32"/>
      <c r="D54" s="33"/>
      <c r="E54" s="167"/>
      <c r="F54" s="168"/>
      <c r="G54" s="168"/>
      <c r="H54" s="168"/>
      <c r="I54" s="168"/>
      <c r="J54" s="168"/>
      <c r="K54" s="168"/>
      <c r="L54" s="169"/>
      <c r="M54" s="36"/>
      <c r="N54" s="36"/>
      <c r="O54" s="33"/>
      <c r="P54" s="165"/>
      <c r="Q54" s="168"/>
      <c r="R54" s="168"/>
      <c r="S54" s="168"/>
      <c r="T54" s="168"/>
      <c r="U54" s="168"/>
      <c r="V54" s="168"/>
      <c r="W54" s="169"/>
      <c r="X54" s="193"/>
      <c r="Y54" s="105"/>
      <c r="Z54" s="105"/>
    </row>
    <row r="55" spans="1:26" x14ac:dyDescent="0.3">
      <c r="A55" s="50" t="s">
        <v>164</v>
      </c>
      <c r="C55" s="2">
        <v>95</v>
      </c>
      <c r="D55" s="33" t="s">
        <v>165</v>
      </c>
      <c r="E55" s="167">
        <v>306903.66000000003</v>
      </c>
      <c r="F55" s="168">
        <v>2329938.63</v>
      </c>
      <c r="G55" s="168"/>
      <c r="H55" s="168"/>
      <c r="I55" s="168"/>
      <c r="J55" s="168"/>
      <c r="K55" s="168"/>
      <c r="L55" s="169">
        <f t="shared" ref="L55:L72" si="5">SUM(E55:K55)</f>
        <v>2636842.29</v>
      </c>
      <c r="M55" s="36"/>
      <c r="N55" s="36"/>
      <c r="O55" s="33"/>
      <c r="P55" s="165"/>
      <c r="Q55" s="168"/>
      <c r="R55" s="168"/>
      <c r="S55" s="168"/>
      <c r="T55" s="168"/>
      <c r="U55" s="168"/>
      <c r="V55" s="168"/>
      <c r="W55" s="169">
        <f t="shared" ref="W55:W72" si="6">L55+V55</f>
        <v>2636842.29</v>
      </c>
      <c r="Y55" s="105">
        <f>'ERZ - 2014'!L56-E55</f>
        <v>0</v>
      </c>
      <c r="Z55" s="105">
        <f>'ERZ - 2014'!V56-P55</f>
        <v>0</v>
      </c>
    </row>
    <row r="56" spans="1:26" x14ac:dyDescent="0.3">
      <c r="A56" s="50" t="s">
        <v>166</v>
      </c>
      <c r="C56" s="2">
        <v>95</v>
      </c>
      <c r="D56" s="33" t="s">
        <v>167</v>
      </c>
      <c r="E56" s="167">
        <v>449851.82</v>
      </c>
      <c r="F56" s="168">
        <v>-243202.86</v>
      </c>
      <c r="G56" s="168"/>
      <c r="H56" s="168"/>
      <c r="I56" s="168"/>
      <c r="J56" s="168"/>
      <c r="K56" s="168"/>
      <c r="L56" s="169">
        <f t="shared" si="5"/>
        <v>206648.96000000002</v>
      </c>
      <c r="M56" s="36"/>
      <c r="N56" s="36"/>
      <c r="O56" s="33"/>
      <c r="P56" s="165"/>
      <c r="Q56" s="168"/>
      <c r="R56" s="168"/>
      <c r="S56" s="168"/>
      <c r="T56" s="168"/>
      <c r="U56" s="168"/>
      <c r="V56" s="168"/>
      <c r="W56" s="169">
        <f t="shared" si="6"/>
        <v>206648.96000000002</v>
      </c>
      <c r="Y56" s="105">
        <f>'ERZ - 2014'!L57-E56</f>
        <v>0</v>
      </c>
      <c r="Z56" s="105">
        <f>'ERZ - 2014'!V57-P56</f>
        <v>0</v>
      </c>
    </row>
    <row r="57" spans="1:26" x14ac:dyDescent="0.3">
      <c r="A57" s="50" t="s">
        <v>168</v>
      </c>
      <c r="C57" s="2">
        <v>95</v>
      </c>
      <c r="D57" s="33" t="s">
        <v>169</v>
      </c>
      <c r="E57" s="167">
        <v>1633887.0299999998</v>
      </c>
      <c r="F57" s="168">
        <v>1380895.6</v>
      </c>
      <c r="G57" s="168"/>
      <c r="H57" s="168"/>
      <c r="I57" s="168"/>
      <c r="J57" s="168"/>
      <c r="K57" s="168"/>
      <c r="L57" s="169">
        <f t="shared" si="5"/>
        <v>3014782.63</v>
      </c>
      <c r="M57" s="36"/>
      <c r="N57" s="36"/>
      <c r="O57" s="33"/>
      <c r="P57" s="165"/>
      <c r="Q57" s="168"/>
      <c r="R57" s="168"/>
      <c r="S57" s="168"/>
      <c r="T57" s="168"/>
      <c r="U57" s="168"/>
      <c r="V57" s="168"/>
      <c r="W57" s="169">
        <f t="shared" si="6"/>
        <v>3014782.63</v>
      </c>
      <c r="Y57" s="105">
        <f>'ERZ - 2014'!L58-E57</f>
        <v>0</v>
      </c>
      <c r="Z57" s="105">
        <f>'ERZ - 2014'!V58-P57</f>
        <v>0</v>
      </c>
    </row>
    <row r="58" spans="1:26" x14ac:dyDescent="0.3">
      <c r="A58" s="50" t="s">
        <v>170</v>
      </c>
      <c r="C58" s="2">
        <v>95</v>
      </c>
      <c r="D58" s="33" t="s">
        <v>171</v>
      </c>
      <c r="E58" s="167">
        <v>2596272.4699999997</v>
      </c>
      <c r="F58" s="168">
        <v>-325389.73</v>
      </c>
      <c r="G58" s="168"/>
      <c r="H58" s="168"/>
      <c r="I58" s="168"/>
      <c r="J58" s="168"/>
      <c r="K58" s="168"/>
      <c r="L58" s="169">
        <f t="shared" si="5"/>
        <v>2270882.7399999998</v>
      </c>
      <c r="M58" s="36"/>
      <c r="N58" s="36"/>
      <c r="O58" s="33"/>
      <c r="P58" s="165"/>
      <c r="Q58" s="168"/>
      <c r="R58" s="168"/>
      <c r="S58" s="168"/>
      <c r="T58" s="168"/>
      <c r="U58" s="168"/>
      <c r="V58" s="168"/>
      <c r="W58" s="169">
        <f t="shared" si="6"/>
        <v>2270882.7399999998</v>
      </c>
      <c r="Y58" s="105">
        <f>'ERZ - 2014'!L59-E58</f>
        <v>0</v>
      </c>
      <c r="Z58" s="105">
        <f>'ERZ - 2014'!V59-P58</f>
        <v>0</v>
      </c>
    </row>
    <row r="59" spans="1:26" x14ac:dyDescent="0.3">
      <c r="A59" s="50" t="s">
        <v>172</v>
      </c>
      <c r="C59" s="2">
        <v>95</v>
      </c>
      <c r="D59" s="33" t="s">
        <v>173</v>
      </c>
      <c r="E59" s="167">
        <v>50464.279999999992</v>
      </c>
      <c r="F59" s="168">
        <v>-20449.650000000001</v>
      </c>
      <c r="G59" s="168"/>
      <c r="H59" s="168"/>
      <c r="I59" s="168"/>
      <c r="J59" s="168"/>
      <c r="K59" s="168"/>
      <c r="L59" s="169">
        <f t="shared" si="5"/>
        <v>30014.62999999999</v>
      </c>
      <c r="M59" s="36"/>
      <c r="N59" s="36"/>
      <c r="O59" s="33"/>
      <c r="P59" s="165"/>
      <c r="Q59" s="168"/>
      <c r="R59" s="168"/>
      <c r="S59" s="168"/>
      <c r="T59" s="168"/>
      <c r="U59" s="168"/>
      <c r="V59" s="168"/>
      <c r="W59" s="169">
        <f t="shared" si="6"/>
        <v>30014.62999999999</v>
      </c>
      <c r="Y59" s="105">
        <f>'ERZ - 2014'!L60-E59</f>
        <v>0</v>
      </c>
      <c r="Z59" s="105">
        <f>'ERZ - 2014'!V60-P59</f>
        <v>0</v>
      </c>
    </row>
    <row r="60" spans="1:26" x14ac:dyDescent="0.3">
      <c r="A60" s="50" t="s">
        <v>174</v>
      </c>
      <c r="C60" s="2">
        <v>95</v>
      </c>
      <c r="D60" s="51" t="s">
        <v>175</v>
      </c>
      <c r="E60" s="167">
        <v>45341.969999999972</v>
      </c>
      <c r="F60" s="168">
        <v>201091.87</v>
      </c>
      <c r="G60" s="168"/>
      <c r="H60" s="168"/>
      <c r="I60" s="168"/>
      <c r="J60" s="168"/>
      <c r="K60" s="168"/>
      <c r="L60" s="169">
        <f t="shared" si="5"/>
        <v>246433.83999999997</v>
      </c>
      <c r="M60" s="36"/>
      <c r="N60" s="36"/>
      <c r="O60" s="33"/>
      <c r="P60" s="165"/>
      <c r="Q60" s="168"/>
      <c r="R60" s="168"/>
      <c r="S60" s="168"/>
      <c r="T60" s="168"/>
      <c r="U60" s="168"/>
      <c r="V60" s="168"/>
      <c r="W60" s="169">
        <f t="shared" si="6"/>
        <v>246433.83999999997</v>
      </c>
      <c r="Y60" s="105">
        <f>'ERZ - 2014'!L61-E60</f>
        <v>0</v>
      </c>
      <c r="Z60" s="105">
        <f>'ERZ - 2014'!V61-P60</f>
        <v>0</v>
      </c>
    </row>
    <row r="61" spans="1:26" x14ac:dyDescent="0.3">
      <c r="A61" s="50" t="s">
        <v>176</v>
      </c>
      <c r="C61" s="2">
        <v>95</v>
      </c>
      <c r="D61" s="33" t="s">
        <v>177</v>
      </c>
      <c r="E61" s="167">
        <v>75000</v>
      </c>
      <c r="F61" s="168">
        <v>29150</v>
      </c>
      <c r="G61" s="168"/>
      <c r="H61" s="168"/>
      <c r="I61" s="168"/>
      <c r="J61" s="168"/>
      <c r="K61" s="168"/>
      <c r="L61" s="169">
        <f t="shared" si="5"/>
        <v>104150</v>
      </c>
      <c r="M61" s="36"/>
      <c r="N61" s="36"/>
      <c r="O61" s="33"/>
      <c r="P61" s="165"/>
      <c r="Q61" s="168"/>
      <c r="R61" s="168"/>
      <c r="S61" s="168"/>
      <c r="T61" s="168"/>
      <c r="U61" s="168"/>
      <c r="V61" s="168"/>
      <c r="W61" s="169">
        <f t="shared" si="6"/>
        <v>104150</v>
      </c>
      <c r="Y61" s="105">
        <f>'ERZ - 2014'!L62-E61</f>
        <v>0</v>
      </c>
      <c r="Z61" s="105">
        <f>'ERZ - 2014'!V62-P61</f>
        <v>0</v>
      </c>
    </row>
    <row r="62" spans="1:26" x14ac:dyDescent="0.3">
      <c r="A62" s="50" t="s">
        <v>307</v>
      </c>
      <c r="C62" s="2">
        <v>95</v>
      </c>
      <c r="D62" s="52" t="s">
        <v>308</v>
      </c>
      <c r="E62" s="167">
        <v>0</v>
      </c>
      <c r="F62" s="168">
        <v>0</v>
      </c>
      <c r="G62" s="168"/>
      <c r="H62" s="168"/>
      <c r="I62" s="168"/>
      <c r="J62" s="168"/>
      <c r="K62" s="168"/>
      <c r="L62" s="169">
        <f t="shared" si="5"/>
        <v>0</v>
      </c>
      <c r="M62" s="36"/>
      <c r="N62" s="36"/>
      <c r="O62" s="33"/>
      <c r="P62" s="165"/>
      <c r="Q62" s="168"/>
      <c r="R62" s="168"/>
      <c r="S62" s="168"/>
      <c r="T62" s="168"/>
      <c r="U62" s="168"/>
      <c r="V62" s="168"/>
      <c r="W62" s="169">
        <f t="shared" si="6"/>
        <v>0</v>
      </c>
      <c r="Y62" s="105">
        <f>'ERZ - 2014'!L63-E62</f>
        <v>0</v>
      </c>
      <c r="Z62" s="105">
        <f>'ERZ - 2014'!V63-P62</f>
        <v>0</v>
      </c>
    </row>
    <row r="63" spans="1:26" x14ac:dyDescent="0.3">
      <c r="A63" s="50" t="s">
        <v>180</v>
      </c>
      <c r="C63" s="2">
        <v>95</v>
      </c>
      <c r="D63" s="33" t="s">
        <v>181</v>
      </c>
      <c r="E63" s="167">
        <v>252077.7</v>
      </c>
      <c r="F63" s="168">
        <v>-113046.75</v>
      </c>
      <c r="G63" s="168"/>
      <c r="H63" s="168"/>
      <c r="I63" s="168"/>
      <c r="J63" s="168"/>
      <c r="K63" s="168"/>
      <c r="L63" s="169">
        <f t="shared" si="5"/>
        <v>139030.95000000001</v>
      </c>
      <c r="M63" s="36"/>
      <c r="N63" s="36"/>
      <c r="O63" s="33"/>
      <c r="P63" s="165"/>
      <c r="Q63" s="168"/>
      <c r="R63" s="168"/>
      <c r="S63" s="168"/>
      <c r="T63" s="168"/>
      <c r="U63" s="168"/>
      <c r="V63" s="168"/>
      <c r="W63" s="169">
        <f t="shared" si="6"/>
        <v>139030.95000000001</v>
      </c>
      <c r="Y63" s="105">
        <f>'ERZ - 2014'!L64-E63</f>
        <v>0</v>
      </c>
      <c r="Z63" s="105">
        <f>'ERZ - 2014'!V64-P63</f>
        <v>0</v>
      </c>
    </row>
    <row r="64" spans="1:26" x14ac:dyDescent="0.3">
      <c r="A64" s="50" t="s">
        <v>309</v>
      </c>
      <c r="C64" s="2">
        <v>95</v>
      </c>
      <c r="D64" s="52" t="s">
        <v>310</v>
      </c>
      <c r="E64" s="167"/>
      <c r="F64" s="168">
        <v>0</v>
      </c>
      <c r="G64" s="168"/>
      <c r="H64" s="168"/>
      <c r="I64" s="168"/>
      <c r="J64" s="168"/>
      <c r="K64" s="168"/>
      <c r="L64" s="169">
        <f t="shared" si="5"/>
        <v>0</v>
      </c>
      <c r="M64" s="36"/>
      <c r="N64" s="36"/>
      <c r="O64" s="33"/>
      <c r="P64" s="165"/>
      <c r="Q64" s="168"/>
      <c r="R64" s="168"/>
      <c r="S64" s="168"/>
      <c r="T64" s="168"/>
      <c r="U64" s="168"/>
      <c r="V64" s="168"/>
      <c r="W64" s="169">
        <f t="shared" si="6"/>
        <v>0</v>
      </c>
      <c r="Y64" s="105">
        <v>0</v>
      </c>
      <c r="Z64" s="105">
        <v>0</v>
      </c>
    </row>
    <row r="65" spans="1:26" x14ac:dyDescent="0.3">
      <c r="A65" s="50" t="s">
        <v>182</v>
      </c>
      <c r="C65" s="2">
        <v>91</v>
      </c>
      <c r="D65" s="33" t="s">
        <v>183</v>
      </c>
      <c r="E65" s="167">
        <v>2609.12</v>
      </c>
      <c r="F65" s="168">
        <v>29820.720000000001</v>
      </c>
      <c r="G65" s="168"/>
      <c r="H65" s="168"/>
      <c r="I65" s="168"/>
      <c r="J65" s="168"/>
      <c r="K65" s="168"/>
      <c r="L65" s="169">
        <f t="shared" si="5"/>
        <v>32429.84</v>
      </c>
      <c r="M65" s="36"/>
      <c r="N65" s="36"/>
      <c r="O65" s="33"/>
      <c r="P65" s="165"/>
      <c r="Q65" s="168"/>
      <c r="R65" s="168"/>
      <c r="S65" s="168"/>
      <c r="T65" s="168"/>
      <c r="U65" s="168"/>
      <c r="V65" s="168"/>
      <c r="W65" s="169">
        <f t="shared" si="6"/>
        <v>32429.84</v>
      </c>
      <c r="Y65" s="105">
        <f>'ERZ - 2014'!L65-E65</f>
        <v>0</v>
      </c>
      <c r="Z65" s="105">
        <f>'ERZ - 2014'!V65-P65</f>
        <v>0</v>
      </c>
    </row>
    <row r="66" spans="1:26" x14ac:dyDescent="0.3">
      <c r="A66" s="50" t="s">
        <v>184</v>
      </c>
      <c r="C66" s="2">
        <v>91</v>
      </c>
      <c r="D66" s="33" t="s">
        <v>185</v>
      </c>
      <c r="E66" s="167">
        <v>14697.400000000001</v>
      </c>
      <c r="F66" s="168">
        <v>-13087.97</v>
      </c>
      <c r="G66" s="168"/>
      <c r="H66" s="168"/>
      <c r="I66" s="168"/>
      <c r="J66" s="168"/>
      <c r="K66" s="168"/>
      <c r="L66" s="169">
        <f t="shared" si="5"/>
        <v>1609.4300000000021</v>
      </c>
      <c r="M66" s="36"/>
      <c r="N66" s="36"/>
      <c r="O66" s="33"/>
      <c r="P66" s="165"/>
      <c r="Q66" s="168"/>
      <c r="R66" s="168"/>
      <c r="S66" s="168"/>
      <c r="T66" s="168"/>
      <c r="U66" s="168"/>
      <c r="V66" s="168"/>
      <c r="W66" s="169">
        <f t="shared" si="6"/>
        <v>1609.4300000000021</v>
      </c>
      <c r="Y66" s="105">
        <f>'ERZ - 2014'!L66-E66</f>
        <v>0</v>
      </c>
      <c r="Z66" s="105">
        <f>'ERZ - 2014'!V66-P66</f>
        <v>0</v>
      </c>
    </row>
    <row r="67" spans="1:26" x14ac:dyDescent="0.3">
      <c r="A67" s="50" t="s">
        <v>186</v>
      </c>
      <c r="C67" s="2">
        <v>91</v>
      </c>
      <c r="D67" s="33" t="s">
        <v>187</v>
      </c>
      <c r="E67" s="167">
        <v>40142.74</v>
      </c>
      <c r="F67" s="168">
        <v>8660.99</v>
      </c>
      <c r="G67" s="168"/>
      <c r="H67" s="168"/>
      <c r="I67" s="168"/>
      <c r="J67" s="168"/>
      <c r="K67" s="168"/>
      <c r="L67" s="169">
        <f t="shared" si="5"/>
        <v>48803.729999999996</v>
      </c>
      <c r="M67" s="36"/>
      <c r="N67" s="36"/>
      <c r="O67" s="33"/>
      <c r="P67" s="165"/>
      <c r="Q67" s="168"/>
      <c r="R67" s="168"/>
      <c r="S67" s="168"/>
      <c r="T67" s="168"/>
      <c r="U67" s="168"/>
      <c r="V67" s="168"/>
      <c r="W67" s="169">
        <f t="shared" si="6"/>
        <v>48803.729999999996</v>
      </c>
      <c r="Y67" s="105">
        <f>'ERZ - 2014'!L67-E67</f>
        <v>0</v>
      </c>
      <c r="Z67" s="105">
        <f>'ERZ - 2014'!V67-P67</f>
        <v>0</v>
      </c>
    </row>
    <row r="68" spans="1:26" x14ac:dyDescent="0.3">
      <c r="A68" s="50" t="s">
        <v>188</v>
      </c>
      <c r="C68" s="2">
        <v>91</v>
      </c>
      <c r="D68" s="33" t="s">
        <v>189</v>
      </c>
      <c r="E68" s="167">
        <v>2303.0500000000002</v>
      </c>
      <c r="F68" s="168">
        <v>-2179.79</v>
      </c>
      <c r="G68" s="168"/>
      <c r="H68" s="168"/>
      <c r="I68" s="168"/>
      <c r="J68" s="168"/>
      <c r="K68" s="168"/>
      <c r="L68" s="169">
        <f t="shared" si="5"/>
        <v>123.26000000000022</v>
      </c>
      <c r="M68" s="36"/>
      <c r="N68" s="36"/>
      <c r="O68" s="33"/>
      <c r="P68" s="165"/>
      <c r="Q68" s="168"/>
      <c r="R68" s="168"/>
      <c r="S68" s="168"/>
      <c r="T68" s="168"/>
      <c r="U68" s="168"/>
      <c r="V68" s="168"/>
      <c r="W68" s="169">
        <f t="shared" si="6"/>
        <v>123.26000000000022</v>
      </c>
      <c r="Y68" s="105">
        <f>'ERZ - 2014'!L68-E68</f>
        <v>0</v>
      </c>
      <c r="Z68" s="105">
        <f>'ERZ - 2014'!V68-P68</f>
        <v>0</v>
      </c>
    </row>
    <row r="69" spans="1:26" x14ac:dyDescent="0.3">
      <c r="A69" s="50" t="s">
        <v>190</v>
      </c>
      <c r="C69" s="2">
        <v>91</v>
      </c>
      <c r="D69" s="53" t="s">
        <v>191</v>
      </c>
      <c r="E69" s="167">
        <v>0</v>
      </c>
      <c r="F69" s="168">
        <v>0</v>
      </c>
      <c r="G69" s="168"/>
      <c r="H69" s="168"/>
      <c r="I69" s="168"/>
      <c r="J69" s="168"/>
      <c r="K69" s="168"/>
      <c r="L69" s="169">
        <f t="shared" si="5"/>
        <v>0</v>
      </c>
      <c r="M69" s="36"/>
      <c r="N69" s="36"/>
      <c r="O69" s="33"/>
      <c r="P69" s="165"/>
      <c r="Q69" s="168"/>
      <c r="R69" s="168"/>
      <c r="S69" s="168"/>
      <c r="T69" s="168"/>
      <c r="U69" s="168"/>
      <c r="V69" s="168"/>
      <c r="W69" s="169">
        <f t="shared" si="6"/>
        <v>0</v>
      </c>
      <c r="Y69" s="105">
        <f>'ERZ - 2014'!L69-E69</f>
        <v>0</v>
      </c>
      <c r="Z69" s="105">
        <f>'ERZ - 2014'!V69-P69</f>
        <v>0</v>
      </c>
    </row>
    <row r="70" spans="1:26" x14ac:dyDescent="0.3">
      <c r="A70" s="50" t="s">
        <v>192</v>
      </c>
      <c r="C70" s="2">
        <v>91</v>
      </c>
      <c r="D70" s="33" t="s">
        <v>193</v>
      </c>
      <c r="E70" s="167">
        <v>0</v>
      </c>
      <c r="F70" s="168">
        <v>193.62</v>
      </c>
      <c r="G70" s="168"/>
      <c r="H70" s="168"/>
      <c r="I70" s="168"/>
      <c r="J70" s="168"/>
      <c r="K70" s="168"/>
      <c r="L70" s="169">
        <f t="shared" si="5"/>
        <v>193.62</v>
      </c>
      <c r="M70" s="36"/>
      <c r="N70" s="36"/>
      <c r="O70" s="33"/>
      <c r="P70" s="165"/>
      <c r="Q70" s="168"/>
      <c r="R70" s="168"/>
      <c r="S70" s="168"/>
      <c r="T70" s="168"/>
      <c r="U70" s="168"/>
      <c r="V70" s="168"/>
      <c r="W70" s="169">
        <f t="shared" si="6"/>
        <v>193.62</v>
      </c>
      <c r="Y70" s="105">
        <f>'ERZ - 2014'!L70-E70</f>
        <v>0</v>
      </c>
      <c r="Z70" s="105">
        <f>'ERZ - 2014'!V70-P70</f>
        <v>0</v>
      </c>
    </row>
    <row r="71" spans="1:26" x14ac:dyDescent="0.3">
      <c r="A71" s="50" t="s">
        <v>194</v>
      </c>
      <c r="C71" s="2">
        <v>91</v>
      </c>
      <c r="D71" s="33" t="s">
        <v>195</v>
      </c>
      <c r="E71" s="167">
        <v>34104.82</v>
      </c>
      <c r="F71" s="168">
        <v>-10435.280000000001</v>
      </c>
      <c r="G71" s="168"/>
      <c r="H71" s="168"/>
      <c r="I71" s="168"/>
      <c r="J71" s="168"/>
      <c r="K71" s="168"/>
      <c r="L71" s="169">
        <f t="shared" si="5"/>
        <v>23669.54</v>
      </c>
      <c r="M71" s="36"/>
      <c r="N71" s="36"/>
      <c r="O71" s="33"/>
      <c r="P71" s="165"/>
      <c r="Q71" s="168"/>
      <c r="R71" s="168"/>
      <c r="S71" s="168"/>
      <c r="T71" s="168"/>
      <c r="U71" s="168"/>
      <c r="V71" s="168"/>
      <c r="W71" s="169">
        <f t="shared" si="6"/>
        <v>23669.54</v>
      </c>
      <c r="Y71" s="105">
        <f>'ERZ - 2014'!L71-E71</f>
        <v>0</v>
      </c>
      <c r="Z71" s="105">
        <f>'ERZ - 2014'!V71-P71</f>
        <v>0</v>
      </c>
    </row>
    <row r="72" spans="1:26" x14ac:dyDescent="0.3">
      <c r="A72" s="50" t="s">
        <v>196</v>
      </c>
      <c r="C72" s="2">
        <v>91</v>
      </c>
      <c r="D72" s="33" t="s">
        <v>197</v>
      </c>
      <c r="E72" s="167">
        <v>123.81</v>
      </c>
      <c r="F72" s="168">
        <v>62.04</v>
      </c>
      <c r="G72" s="168"/>
      <c r="H72" s="168"/>
      <c r="I72" s="168"/>
      <c r="J72" s="168"/>
      <c r="K72" s="168"/>
      <c r="L72" s="169">
        <f t="shared" si="5"/>
        <v>185.85</v>
      </c>
      <c r="M72" s="36"/>
      <c r="N72" s="36"/>
      <c r="O72" s="33"/>
      <c r="P72" s="165"/>
      <c r="Q72" s="168"/>
      <c r="R72" s="168"/>
      <c r="S72" s="168"/>
      <c r="T72" s="168"/>
      <c r="U72" s="168"/>
      <c r="V72" s="168"/>
      <c r="W72" s="169">
        <f t="shared" si="6"/>
        <v>185.85</v>
      </c>
      <c r="Y72" s="105">
        <f>'ERZ - 2014'!L72-E72</f>
        <v>0</v>
      </c>
      <c r="Z72" s="105">
        <f>'ERZ - 2014'!V72-P72</f>
        <v>0</v>
      </c>
    </row>
    <row r="73" spans="1:26" x14ac:dyDescent="0.3">
      <c r="A73" s="54" t="s">
        <v>300</v>
      </c>
      <c r="B73" s="55"/>
      <c r="C73" s="56"/>
      <c r="D73" s="44"/>
      <c r="E73" s="174">
        <f>SUM(E55:E72)</f>
        <v>5503779.8700000001</v>
      </c>
      <c r="F73" s="171">
        <f t="shared" ref="F73:L73" si="7">SUM(F55:F72)</f>
        <v>3252021.4400000009</v>
      </c>
      <c r="G73" s="171">
        <f t="shared" si="7"/>
        <v>0</v>
      </c>
      <c r="H73" s="171">
        <f t="shared" si="7"/>
        <v>0</v>
      </c>
      <c r="I73" s="171">
        <f t="shared" si="7"/>
        <v>0</v>
      </c>
      <c r="J73" s="171">
        <f t="shared" si="7"/>
        <v>0</v>
      </c>
      <c r="K73" s="171">
        <f t="shared" si="7"/>
        <v>0</v>
      </c>
      <c r="L73" s="172">
        <f t="shared" si="7"/>
        <v>8755801.3099999968</v>
      </c>
      <c r="M73" s="58"/>
      <c r="N73" s="48"/>
      <c r="O73" s="44"/>
      <c r="P73" s="170">
        <v>0</v>
      </c>
      <c r="Q73" s="171">
        <f t="shared" ref="Q73:W73" si="8">SUM(Q55:Q72)</f>
        <v>0</v>
      </c>
      <c r="R73" s="171">
        <f t="shared" si="8"/>
        <v>0</v>
      </c>
      <c r="S73" s="171">
        <f t="shared" si="8"/>
        <v>0</v>
      </c>
      <c r="T73" s="171">
        <f t="shared" si="8"/>
        <v>0</v>
      </c>
      <c r="U73" s="171">
        <f t="shared" si="8"/>
        <v>0</v>
      </c>
      <c r="V73" s="171">
        <f t="shared" si="8"/>
        <v>0</v>
      </c>
      <c r="W73" s="172">
        <f t="shared" si="8"/>
        <v>8755801.3099999968</v>
      </c>
    </row>
    <row r="74" spans="1:26" s="68" customFormat="1" x14ac:dyDescent="0.3">
      <c r="A74" s="59" t="s">
        <v>198</v>
      </c>
      <c r="B74" s="60"/>
      <c r="C74" s="61"/>
      <c r="D74" s="60"/>
      <c r="E74" s="175">
        <f t="shared" ref="E74:L74" si="9">E53+E73</f>
        <v>642579564.43999994</v>
      </c>
      <c r="F74" s="176">
        <f t="shared" si="9"/>
        <v>76993270.309999987</v>
      </c>
      <c r="G74" s="176">
        <f t="shared" si="9"/>
        <v>589651.74</v>
      </c>
      <c r="H74" s="176">
        <f t="shared" si="9"/>
        <v>0</v>
      </c>
      <c r="I74" s="176">
        <f t="shared" si="9"/>
        <v>-1892616.3299999998</v>
      </c>
      <c r="J74" s="176">
        <f t="shared" si="9"/>
        <v>-172716.53</v>
      </c>
      <c r="K74" s="176">
        <f t="shared" si="9"/>
        <v>-1962625.67</v>
      </c>
      <c r="L74" s="177">
        <f t="shared" si="9"/>
        <v>716134527.95999992</v>
      </c>
      <c r="M74" s="65"/>
      <c r="N74" s="66"/>
      <c r="O74" s="67"/>
      <c r="P74" s="178">
        <f>P53+P73</f>
        <v>-86555760.019999981</v>
      </c>
      <c r="Q74" s="176">
        <f t="shared" ref="Q74:W74" si="10">Q53+Q73</f>
        <v>-25714496.349999994</v>
      </c>
      <c r="R74" s="176">
        <f t="shared" si="10"/>
        <v>0</v>
      </c>
      <c r="S74" s="176">
        <f t="shared" si="10"/>
        <v>406279.9</v>
      </c>
      <c r="T74" s="176">
        <f t="shared" si="10"/>
        <v>111989.35</v>
      </c>
      <c r="U74" s="176">
        <f t="shared" si="10"/>
        <v>1962625.67</v>
      </c>
      <c r="V74" s="176">
        <f t="shared" si="10"/>
        <v>-109789361.45</v>
      </c>
      <c r="W74" s="177">
        <f t="shared" si="10"/>
        <v>606345166.51000023</v>
      </c>
      <c r="X74" s="193"/>
    </row>
    <row r="75" spans="1:26" s="68" customFormat="1" x14ac:dyDescent="0.3">
      <c r="A75" s="69"/>
      <c r="B75" s="70"/>
      <c r="C75" s="71"/>
      <c r="D75" s="70"/>
      <c r="E75" s="72"/>
      <c r="F75" s="70"/>
      <c r="G75" s="70"/>
      <c r="H75" s="70"/>
      <c r="I75" s="70"/>
      <c r="J75" s="70"/>
      <c r="K75" s="70"/>
      <c r="L75" s="73"/>
      <c r="M75" s="36"/>
      <c r="N75" s="36"/>
      <c r="O75" s="33"/>
      <c r="P75" s="165"/>
      <c r="Q75" s="168"/>
      <c r="R75" s="168"/>
      <c r="S75" s="168"/>
      <c r="T75" s="168"/>
      <c r="U75" s="168"/>
      <c r="V75" s="168"/>
      <c r="W75" s="169"/>
      <c r="X75" s="193"/>
    </row>
    <row r="76" spans="1:26" x14ac:dyDescent="0.3">
      <c r="A76" s="23" t="s">
        <v>199</v>
      </c>
      <c r="B76" s="49"/>
      <c r="C76" s="32"/>
      <c r="D76" s="49"/>
      <c r="E76" s="74"/>
      <c r="F76" s="33"/>
      <c r="G76" s="33"/>
      <c r="H76" s="33"/>
      <c r="I76" s="33"/>
      <c r="J76" s="33"/>
      <c r="K76" s="33"/>
      <c r="L76" s="179"/>
      <c r="M76" s="36"/>
      <c r="N76" s="36"/>
      <c r="O76" s="33"/>
      <c r="P76" s="165"/>
      <c r="Q76" s="168"/>
      <c r="R76" s="168"/>
      <c r="S76" s="168"/>
      <c r="T76" s="168"/>
      <c r="U76" s="168"/>
      <c r="V76" s="168"/>
      <c r="W76" s="169"/>
      <c r="X76" s="193"/>
    </row>
    <row r="77" spans="1:26" x14ac:dyDescent="0.3">
      <c r="A77" s="30" t="s">
        <v>200</v>
      </c>
      <c r="B77" s="31" t="s">
        <v>27</v>
      </c>
      <c r="C77" s="32">
        <v>17</v>
      </c>
      <c r="D77" s="33" t="s">
        <v>201</v>
      </c>
      <c r="E77" s="167">
        <v>582319.89</v>
      </c>
      <c r="F77" s="168">
        <v>158336.99</v>
      </c>
      <c r="G77" s="168">
        <v>0</v>
      </c>
      <c r="H77" s="168"/>
      <c r="I77" s="168"/>
      <c r="J77" s="168">
        <v>0</v>
      </c>
      <c r="K77" s="180"/>
      <c r="L77" s="169">
        <f t="shared" ref="L77:L82" si="11">SUM(E77:K77)</f>
        <v>740656.88</v>
      </c>
      <c r="M77" s="36"/>
      <c r="N77" s="36"/>
      <c r="O77" s="33"/>
      <c r="P77" s="165"/>
      <c r="Q77" s="168"/>
      <c r="R77" s="168"/>
      <c r="S77" s="168"/>
      <c r="T77" s="168"/>
      <c r="U77" s="168"/>
      <c r="V77" s="168"/>
      <c r="W77" s="169">
        <f t="shared" ref="W77:W82" si="12">L77+V77</f>
        <v>740656.88</v>
      </c>
      <c r="X77" s="193"/>
      <c r="Y77" s="105">
        <f>'ERZ - 2014'!L77-E77</f>
        <v>0</v>
      </c>
      <c r="Z77" s="105">
        <f>'ERZ - 2014'!V77-P77</f>
        <v>0</v>
      </c>
    </row>
    <row r="78" spans="1:26" x14ac:dyDescent="0.3">
      <c r="A78" s="181">
        <v>130104</v>
      </c>
      <c r="B78" s="31"/>
      <c r="C78" s="32">
        <v>12</v>
      </c>
      <c r="D78" s="33" t="s">
        <v>311</v>
      </c>
      <c r="E78" s="167"/>
      <c r="F78" s="168">
        <v>40478700</v>
      </c>
      <c r="G78" s="168">
        <v>0</v>
      </c>
      <c r="H78" s="168"/>
      <c r="I78" s="168"/>
      <c r="J78" s="168">
        <v>0</v>
      </c>
      <c r="K78" s="180"/>
      <c r="L78" s="168">
        <f t="shared" si="11"/>
        <v>40478700</v>
      </c>
      <c r="M78" s="182" t="s">
        <v>312</v>
      </c>
      <c r="N78" s="36"/>
      <c r="O78" s="182" t="s">
        <v>313</v>
      </c>
      <c r="P78" s="165"/>
      <c r="Q78" s="168">
        <v>-505983.75</v>
      </c>
      <c r="R78" s="168"/>
      <c r="S78" s="168"/>
      <c r="T78" s="168"/>
      <c r="U78" s="168"/>
      <c r="V78" s="168">
        <f>SUM(P78:U78)</f>
        <v>-505983.75</v>
      </c>
      <c r="W78" s="169">
        <f t="shared" si="12"/>
        <v>39972716.25</v>
      </c>
      <c r="X78" s="193"/>
      <c r="Y78" s="105">
        <v>0</v>
      </c>
      <c r="Z78" s="105">
        <v>0</v>
      </c>
    </row>
    <row r="79" spans="1:26" x14ac:dyDescent="0.3">
      <c r="A79" s="30" t="s">
        <v>202</v>
      </c>
      <c r="B79" s="31" t="s">
        <v>203</v>
      </c>
      <c r="C79" s="32">
        <v>12</v>
      </c>
      <c r="D79" s="33" t="s">
        <v>204</v>
      </c>
      <c r="E79" s="167">
        <v>20009714.280000001</v>
      </c>
      <c r="F79" s="168">
        <v>1589005.21</v>
      </c>
      <c r="G79" s="168">
        <v>2642126.9900000002</v>
      </c>
      <c r="H79" s="168"/>
      <c r="I79" s="168"/>
      <c r="J79" s="168">
        <v>0</v>
      </c>
      <c r="K79" s="180"/>
      <c r="L79" s="169">
        <f t="shared" si="11"/>
        <v>24240846.480000004</v>
      </c>
      <c r="M79" s="36" t="s">
        <v>205</v>
      </c>
      <c r="N79" s="36" t="s">
        <v>203</v>
      </c>
      <c r="O79" s="33" t="s">
        <v>206</v>
      </c>
      <c r="P79" s="165">
        <v>-8367942.9100000001</v>
      </c>
      <c r="Q79" s="168">
        <v>-2490583.2200000002</v>
      </c>
      <c r="R79" s="168"/>
      <c r="S79" s="168"/>
      <c r="T79" s="168">
        <v>0</v>
      </c>
      <c r="U79" s="168">
        <v>0</v>
      </c>
      <c r="V79" s="168">
        <f>SUM(P79:U79)</f>
        <v>-10858526.130000001</v>
      </c>
      <c r="W79" s="169">
        <f t="shared" si="12"/>
        <v>13382320.350000003</v>
      </c>
      <c r="X79" s="193"/>
      <c r="Y79" s="105">
        <f>'ERZ - 2014'!L78-E79</f>
        <v>0</v>
      </c>
      <c r="Z79" s="105">
        <f>'ERZ - 2014'!V78-P79</f>
        <v>0</v>
      </c>
    </row>
    <row r="80" spans="1:26" x14ac:dyDescent="0.3">
      <c r="A80" s="30" t="s">
        <v>202</v>
      </c>
      <c r="B80" s="31" t="s">
        <v>207</v>
      </c>
      <c r="C80" s="32">
        <v>12</v>
      </c>
      <c r="D80" s="33" t="s">
        <v>208</v>
      </c>
      <c r="E80" s="167">
        <v>154056.80000000002</v>
      </c>
      <c r="F80" s="168">
        <v>13734.5</v>
      </c>
      <c r="G80" s="168">
        <v>0</v>
      </c>
      <c r="H80" s="168"/>
      <c r="I80" s="168"/>
      <c r="J80" s="168">
        <v>0</v>
      </c>
      <c r="K80" s="180">
        <v>-14111.34</v>
      </c>
      <c r="L80" s="169">
        <f t="shared" si="11"/>
        <v>153679.96000000002</v>
      </c>
      <c r="M80" s="36" t="s">
        <v>205</v>
      </c>
      <c r="N80" s="36" t="s">
        <v>207</v>
      </c>
      <c r="O80" s="33" t="s">
        <v>209</v>
      </c>
      <c r="P80" s="165">
        <v>-45569.87000000001</v>
      </c>
      <c r="Q80" s="168">
        <v>-76934.180000000008</v>
      </c>
      <c r="R80" s="168"/>
      <c r="S80" s="168"/>
      <c r="T80" s="168">
        <v>0</v>
      </c>
      <c r="U80" s="168">
        <v>14111.34</v>
      </c>
      <c r="V80" s="168">
        <f>SUM(P80:U80)</f>
        <v>-108392.71000000002</v>
      </c>
      <c r="W80" s="169">
        <f t="shared" si="12"/>
        <v>45287.25</v>
      </c>
      <c r="X80" s="193"/>
      <c r="Y80" s="105">
        <f>'ERZ - 2014'!L79-E80</f>
        <v>0</v>
      </c>
      <c r="Z80" s="105">
        <f>'ERZ - 2014'!V79-P80</f>
        <v>0</v>
      </c>
    </row>
    <row r="81" spans="1:26" x14ac:dyDescent="0.3">
      <c r="A81" s="30" t="s">
        <v>202</v>
      </c>
      <c r="B81" s="31" t="s">
        <v>210</v>
      </c>
      <c r="C81" s="32">
        <v>12</v>
      </c>
      <c r="D81" s="33" t="s">
        <v>211</v>
      </c>
      <c r="E81" s="167">
        <v>2142969.3800000004</v>
      </c>
      <c r="F81" s="168">
        <v>1331760.3900000001</v>
      </c>
      <c r="G81" s="168">
        <v>121924</v>
      </c>
      <c r="H81" s="168"/>
      <c r="I81" s="168"/>
      <c r="J81" s="168">
        <v>0</v>
      </c>
      <c r="K81" s="180">
        <v>-441863.24</v>
      </c>
      <c r="L81" s="169">
        <f t="shared" si="11"/>
        <v>3154790.5300000003</v>
      </c>
      <c r="M81" s="36" t="s">
        <v>205</v>
      </c>
      <c r="N81" s="36" t="s">
        <v>210</v>
      </c>
      <c r="O81" s="33" t="s">
        <v>212</v>
      </c>
      <c r="P81" s="165">
        <v>-1016532.9900000001</v>
      </c>
      <c r="Q81" s="168">
        <v>-572653.23</v>
      </c>
      <c r="R81" s="168"/>
      <c r="S81" s="168"/>
      <c r="T81" s="168">
        <v>0</v>
      </c>
      <c r="U81" s="168">
        <v>441863.24</v>
      </c>
      <c r="V81" s="168">
        <f>SUM(P81:U81)</f>
        <v>-1147322.9800000002</v>
      </c>
      <c r="W81" s="169">
        <f t="shared" si="12"/>
        <v>2007467.55</v>
      </c>
      <c r="X81" s="193"/>
      <c r="Y81" s="105">
        <f>'ERZ - 2014'!L80-E81</f>
        <v>0</v>
      </c>
      <c r="Z81" s="105">
        <f>'ERZ - 2014'!V80-P81</f>
        <v>0</v>
      </c>
    </row>
    <row r="82" spans="1:26" x14ac:dyDescent="0.3">
      <c r="A82" s="30" t="s">
        <v>202</v>
      </c>
      <c r="B82" s="31" t="s">
        <v>145</v>
      </c>
      <c r="C82" s="32">
        <v>12</v>
      </c>
      <c r="D82" s="33" t="s">
        <v>213</v>
      </c>
      <c r="E82" s="167">
        <v>3477556.2199999997</v>
      </c>
      <c r="F82" s="168"/>
      <c r="G82" s="168">
        <v>0</v>
      </c>
      <c r="H82" s="168"/>
      <c r="I82" s="168"/>
      <c r="J82" s="168">
        <v>0</v>
      </c>
      <c r="K82" s="180"/>
      <c r="L82" s="169">
        <f t="shared" si="11"/>
        <v>3477556.2199999997</v>
      </c>
      <c r="M82" s="36" t="s">
        <v>205</v>
      </c>
      <c r="N82" s="36" t="s">
        <v>145</v>
      </c>
      <c r="O82" s="33" t="s">
        <v>214</v>
      </c>
      <c r="P82" s="165">
        <v>-2243830.71</v>
      </c>
      <c r="Q82" s="168">
        <v>-654354.21</v>
      </c>
      <c r="R82" s="168"/>
      <c r="S82" s="168"/>
      <c r="T82" s="168">
        <v>0</v>
      </c>
      <c r="U82" s="168">
        <v>0</v>
      </c>
      <c r="V82" s="168">
        <f>SUM(P82:U82)</f>
        <v>-2898184.92</v>
      </c>
      <c r="W82" s="169">
        <f t="shared" si="12"/>
        <v>579371.29999999981</v>
      </c>
      <c r="X82" s="193"/>
      <c r="Y82" s="105">
        <f>'ERZ - 2014'!L81-E82</f>
        <v>0</v>
      </c>
      <c r="Z82" s="105">
        <f>'ERZ - 2014'!V81-P82</f>
        <v>0</v>
      </c>
    </row>
    <row r="83" spans="1:26" x14ac:dyDescent="0.3">
      <c r="A83" s="54" t="s">
        <v>300</v>
      </c>
      <c r="B83" s="55"/>
      <c r="C83" s="56"/>
      <c r="D83" s="76"/>
      <c r="E83" s="170">
        <f>SUM(E77:E82)</f>
        <v>26366616.57</v>
      </c>
      <c r="F83" s="171">
        <f t="shared" ref="F83:L83" si="13">SUM(F77:F82)</f>
        <v>43571537.090000004</v>
      </c>
      <c r="G83" s="171">
        <f t="shared" si="13"/>
        <v>2764050.99</v>
      </c>
      <c r="H83" s="171">
        <f t="shared" si="13"/>
        <v>0</v>
      </c>
      <c r="I83" s="171">
        <f t="shared" si="13"/>
        <v>0</v>
      </c>
      <c r="J83" s="171">
        <f t="shared" si="13"/>
        <v>0</v>
      </c>
      <c r="K83" s="171">
        <f t="shared" si="13"/>
        <v>-455974.58</v>
      </c>
      <c r="L83" s="172">
        <f t="shared" si="13"/>
        <v>72246230.070000008</v>
      </c>
      <c r="M83" s="58"/>
      <c r="N83" s="48"/>
      <c r="O83" s="44"/>
      <c r="P83" s="173">
        <f>SUM(P77:P82)</f>
        <v>-11673876.48</v>
      </c>
      <c r="Q83" s="171">
        <f t="shared" ref="Q83:W83" si="14">SUM(Q77:Q82)</f>
        <v>-4300508.59</v>
      </c>
      <c r="R83" s="171">
        <f t="shared" si="14"/>
        <v>0</v>
      </c>
      <c r="S83" s="171">
        <f t="shared" si="14"/>
        <v>0</v>
      </c>
      <c r="T83" s="171">
        <f t="shared" si="14"/>
        <v>0</v>
      </c>
      <c r="U83" s="171">
        <f t="shared" si="14"/>
        <v>455974.58</v>
      </c>
      <c r="V83" s="171">
        <f t="shared" si="14"/>
        <v>-15518410.490000002</v>
      </c>
      <c r="W83" s="172">
        <f t="shared" si="14"/>
        <v>56727819.579999998</v>
      </c>
      <c r="X83" s="193"/>
    </row>
    <row r="84" spans="1:26" s="9" customFormat="1" x14ac:dyDescent="0.3">
      <c r="A84" s="23" t="s">
        <v>215</v>
      </c>
      <c r="C84" s="5"/>
      <c r="D84" s="33"/>
      <c r="E84" s="167"/>
      <c r="F84" s="168"/>
      <c r="G84" s="168"/>
      <c r="H84" s="168"/>
      <c r="I84" s="168"/>
      <c r="J84" s="168"/>
      <c r="K84" s="168"/>
      <c r="L84" s="169"/>
      <c r="M84" s="36"/>
      <c r="N84" s="36"/>
      <c r="O84" s="33"/>
      <c r="P84" s="165"/>
      <c r="Q84" s="168"/>
      <c r="R84" s="168"/>
      <c r="S84" s="168"/>
      <c r="T84" s="168"/>
      <c r="U84" s="168"/>
      <c r="V84" s="168"/>
      <c r="W84" s="169"/>
    </row>
    <row r="85" spans="1:26" x14ac:dyDescent="0.3">
      <c r="A85" s="50" t="s">
        <v>301</v>
      </c>
      <c r="C85" s="2">
        <v>91</v>
      </c>
      <c r="D85" s="33" t="s">
        <v>217</v>
      </c>
      <c r="E85" s="167">
        <v>0</v>
      </c>
      <c r="F85" s="168">
        <v>0</v>
      </c>
      <c r="G85" s="168"/>
      <c r="H85" s="168"/>
      <c r="I85" s="168"/>
      <c r="J85" s="168"/>
      <c r="K85" s="168"/>
      <c r="L85" s="169">
        <f>SUM(E85:K85)</f>
        <v>0</v>
      </c>
      <c r="M85" s="36"/>
      <c r="N85" s="36"/>
      <c r="O85" s="33"/>
      <c r="P85" s="165"/>
      <c r="Q85" s="168"/>
      <c r="R85" s="168"/>
      <c r="S85" s="168"/>
      <c r="T85" s="168"/>
      <c r="U85" s="168"/>
      <c r="V85" s="168"/>
      <c r="W85" s="169">
        <f>L85+V85</f>
        <v>0</v>
      </c>
      <c r="Y85" s="105">
        <f>'ERZ - 2014'!L84-E85</f>
        <v>0</v>
      </c>
      <c r="Z85" s="105">
        <f>'ERZ - 2014'!V84-P85</f>
        <v>0</v>
      </c>
    </row>
    <row r="86" spans="1:26" x14ac:dyDescent="0.3">
      <c r="A86" s="50" t="s">
        <v>302</v>
      </c>
      <c r="C86" s="2">
        <v>91</v>
      </c>
      <c r="D86" s="33" t="s">
        <v>219</v>
      </c>
      <c r="E86" s="167">
        <v>23939.66</v>
      </c>
      <c r="F86" s="168">
        <v>-23785.599999999999</v>
      </c>
      <c r="G86" s="168"/>
      <c r="H86" s="168"/>
      <c r="I86" s="168"/>
      <c r="J86" s="168"/>
      <c r="K86" s="168"/>
      <c r="L86" s="169">
        <f>SUM(E86:K86)</f>
        <v>154.06000000000131</v>
      </c>
      <c r="M86" s="36"/>
      <c r="N86" s="36"/>
      <c r="O86" s="33"/>
      <c r="P86" s="165"/>
      <c r="Q86" s="168"/>
      <c r="R86" s="168"/>
      <c r="S86" s="168"/>
      <c r="T86" s="168"/>
      <c r="U86" s="168"/>
      <c r="V86" s="168"/>
      <c r="W86" s="169">
        <f>L86+V86</f>
        <v>154.06000000000131</v>
      </c>
      <c r="Y86" s="105">
        <f>'ERZ - 2014'!L85-E86</f>
        <v>0</v>
      </c>
      <c r="Z86" s="105">
        <f>'ERZ - 2014'!V85-P86</f>
        <v>0</v>
      </c>
    </row>
    <row r="87" spans="1:26" x14ac:dyDescent="0.3">
      <c r="A87" s="50" t="s">
        <v>314</v>
      </c>
      <c r="C87" s="2">
        <v>95</v>
      </c>
      <c r="D87" s="33" t="s">
        <v>315</v>
      </c>
      <c r="E87" s="167"/>
      <c r="F87" s="168">
        <v>107408.25</v>
      </c>
      <c r="G87" s="168"/>
      <c r="H87" s="168"/>
      <c r="I87" s="168"/>
      <c r="J87" s="168"/>
      <c r="K87" s="168"/>
      <c r="L87" s="169">
        <f>SUM(E87:K87)</f>
        <v>107408.25</v>
      </c>
      <c r="M87" s="36"/>
      <c r="N87" s="36"/>
      <c r="O87" s="33"/>
      <c r="P87" s="165"/>
      <c r="Q87" s="168"/>
      <c r="R87" s="168"/>
      <c r="S87" s="168"/>
      <c r="T87" s="168"/>
      <c r="U87" s="168"/>
      <c r="V87" s="168"/>
      <c r="W87" s="169">
        <f>L87+V87</f>
        <v>107408.25</v>
      </c>
      <c r="Y87" s="105">
        <v>0</v>
      </c>
      <c r="Z87" s="105">
        <v>0</v>
      </c>
    </row>
    <row r="88" spans="1:26" x14ac:dyDescent="0.3">
      <c r="A88" s="50" t="s">
        <v>316</v>
      </c>
      <c r="C88" s="2">
        <v>91</v>
      </c>
      <c r="D88" s="183" t="s">
        <v>317</v>
      </c>
      <c r="E88" s="167"/>
      <c r="F88" s="168">
        <v>0</v>
      </c>
      <c r="G88" s="168"/>
      <c r="H88" s="168"/>
      <c r="I88" s="168"/>
      <c r="J88" s="168"/>
      <c r="K88" s="168"/>
      <c r="L88" s="169">
        <f>SUM(E88:K88)</f>
        <v>0</v>
      </c>
      <c r="M88" s="36"/>
      <c r="N88" s="36"/>
      <c r="O88" s="33"/>
      <c r="P88" s="165"/>
      <c r="Q88" s="168"/>
      <c r="R88" s="168"/>
      <c r="S88" s="168"/>
      <c r="T88" s="168"/>
      <c r="U88" s="168"/>
      <c r="V88" s="168"/>
      <c r="W88" s="169">
        <f>L88+V88</f>
        <v>0</v>
      </c>
      <c r="Y88" s="105">
        <f>'ERZ - 2014'!L87-E88</f>
        <v>0</v>
      </c>
      <c r="Z88" s="105">
        <f>'ERZ - 2014'!V87-P88</f>
        <v>0</v>
      </c>
    </row>
    <row r="89" spans="1:26" x14ac:dyDescent="0.3">
      <c r="A89" s="50" t="s">
        <v>220</v>
      </c>
      <c r="C89" s="2">
        <v>95</v>
      </c>
      <c r="D89" s="33" t="s">
        <v>221</v>
      </c>
      <c r="E89" s="167">
        <v>1592539.38</v>
      </c>
      <c r="F89" s="168">
        <v>-1079939.0899999999</v>
      </c>
      <c r="G89" s="168"/>
      <c r="H89" s="168"/>
      <c r="I89" s="168"/>
      <c r="J89" s="168"/>
      <c r="K89" s="168"/>
      <c r="L89" s="169">
        <f>SUM(E89:K89)</f>
        <v>512600.29000000004</v>
      </c>
      <c r="M89" s="36"/>
      <c r="N89" s="36"/>
      <c r="O89" s="33"/>
      <c r="P89" s="165"/>
      <c r="Q89" s="168"/>
      <c r="R89" s="168"/>
      <c r="S89" s="168"/>
      <c r="T89" s="168"/>
      <c r="U89" s="168"/>
      <c r="V89" s="168"/>
      <c r="W89" s="169">
        <f>L89+V89</f>
        <v>512600.29000000004</v>
      </c>
      <c r="Y89" s="105">
        <f>'ERZ - 2014'!L86-E89</f>
        <v>0</v>
      </c>
      <c r="Z89" s="105">
        <f>'ERZ - 2014'!V86-P89</f>
        <v>0</v>
      </c>
    </row>
    <row r="90" spans="1:26" x14ac:dyDescent="0.3">
      <c r="A90" s="54" t="s">
        <v>300</v>
      </c>
      <c r="B90" s="55"/>
      <c r="C90" s="56"/>
      <c r="D90" s="76"/>
      <c r="E90" s="170">
        <f t="shared" ref="E90:L90" si="15">SUM(E85:E89)</f>
        <v>1616479.0399999998</v>
      </c>
      <c r="F90" s="171">
        <f t="shared" si="15"/>
        <v>-996316.43999999983</v>
      </c>
      <c r="G90" s="171">
        <f t="shared" si="15"/>
        <v>0</v>
      </c>
      <c r="H90" s="171">
        <f t="shared" si="15"/>
        <v>0</v>
      </c>
      <c r="I90" s="171">
        <f t="shared" si="15"/>
        <v>0</v>
      </c>
      <c r="J90" s="171">
        <f t="shared" si="15"/>
        <v>0</v>
      </c>
      <c r="K90" s="171">
        <f t="shared" si="15"/>
        <v>0</v>
      </c>
      <c r="L90" s="172">
        <f t="shared" si="15"/>
        <v>620162.60000000009</v>
      </c>
      <c r="M90" s="58"/>
      <c r="N90" s="48"/>
      <c r="O90" s="44"/>
      <c r="P90" s="170">
        <v>0</v>
      </c>
      <c r="Q90" s="171">
        <f t="shared" ref="Q90:W90" si="16">SUM(Q85:Q89)</f>
        <v>0</v>
      </c>
      <c r="R90" s="171">
        <f t="shared" si="16"/>
        <v>0</v>
      </c>
      <c r="S90" s="171">
        <f t="shared" si="16"/>
        <v>0</v>
      </c>
      <c r="T90" s="171">
        <f t="shared" si="16"/>
        <v>0</v>
      </c>
      <c r="U90" s="171">
        <f t="shared" si="16"/>
        <v>0</v>
      </c>
      <c r="V90" s="171">
        <f t="shared" si="16"/>
        <v>0</v>
      </c>
      <c r="W90" s="172">
        <f t="shared" si="16"/>
        <v>620162.60000000009</v>
      </c>
    </row>
    <row r="91" spans="1:26" x14ac:dyDescent="0.3">
      <c r="A91" s="59" t="s">
        <v>224</v>
      </c>
      <c r="B91" s="55"/>
      <c r="C91" s="56"/>
      <c r="D91" s="55"/>
      <c r="E91" s="175">
        <f t="shared" ref="E91:L91" si="17">E83+E90</f>
        <v>27983095.609999999</v>
      </c>
      <c r="F91" s="176">
        <f t="shared" si="17"/>
        <v>42575220.650000006</v>
      </c>
      <c r="G91" s="176">
        <f t="shared" si="17"/>
        <v>2764050.99</v>
      </c>
      <c r="H91" s="176">
        <f t="shared" si="17"/>
        <v>0</v>
      </c>
      <c r="I91" s="176">
        <f t="shared" si="17"/>
        <v>0</v>
      </c>
      <c r="J91" s="176">
        <f t="shared" si="17"/>
        <v>0</v>
      </c>
      <c r="K91" s="176">
        <f t="shared" si="17"/>
        <v>-455974.58</v>
      </c>
      <c r="L91" s="177">
        <f t="shared" si="17"/>
        <v>72866392.670000002</v>
      </c>
      <c r="M91" s="65"/>
      <c r="N91" s="66"/>
      <c r="O91" s="67"/>
      <c r="P91" s="175">
        <f t="shared" ref="P91:W91" si="18">P83+P90</f>
        <v>-11673876.48</v>
      </c>
      <c r="Q91" s="176">
        <f t="shared" si="18"/>
        <v>-4300508.59</v>
      </c>
      <c r="R91" s="176">
        <f t="shared" si="18"/>
        <v>0</v>
      </c>
      <c r="S91" s="176">
        <f t="shared" si="18"/>
        <v>0</v>
      </c>
      <c r="T91" s="176">
        <f t="shared" si="18"/>
        <v>0</v>
      </c>
      <c r="U91" s="176">
        <f t="shared" si="18"/>
        <v>455974.58</v>
      </c>
      <c r="V91" s="176">
        <f t="shared" si="18"/>
        <v>-15518410.490000002</v>
      </c>
      <c r="W91" s="177">
        <f t="shared" si="18"/>
        <v>57347982.18</v>
      </c>
    </row>
    <row r="92" spans="1:26" s="68" customFormat="1" ht="13.5" thickBot="1" x14ac:dyDescent="0.35">
      <c r="A92" s="77" t="s">
        <v>225</v>
      </c>
      <c r="B92" s="78"/>
      <c r="C92" s="79"/>
      <c r="D92" s="78"/>
      <c r="E92" s="184">
        <f t="shared" ref="E92:L92" si="19">+E91+E74</f>
        <v>670562660.04999995</v>
      </c>
      <c r="F92" s="185">
        <f t="shared" si="19"/>
        <v>119568490.95999999</v>
      </c>
      <c r="G92" s="185">
        <f t="shared" si="19"/>
        <v>3353702.7300000004</v>
      </c>
      <c r="H92" s="185">
        <f t="shared" si="19"/>
        <v>0</v>
      </c>
      <c r="I92" s="185">
        <f t="shared" si="19"/>
        <v>-1892616.3299999998</v>
      </c>
      <c r="J92" s="185">
        <f t="shared" si="19"/>
        <v>-172716.53</v>
      </c>
      <c r="K92" s="185">
        <f t="shared" si="19"/>
        <v>-2418600.25</v>
      </c>
      <c r="L92" s="186">
        <f t="shared" si="19"/>
        <v>789000920.62999988</v>
      </c>
      <c r="M92" s="83"/>
      <c r="N92" s="84"/>
      <c r="O92" s="85"/>
      <c r="P92" s="186">
        <f t="shared" ref="P92:W92" si="20">+P91+P74</f>
        <v>-98229636.499999985</v>
      </c>
      <c r="Q92" s="185">
        <f t="shared" si="20"/>
        <v>-30015004.939999994</v>
      </c>
      <c r="R92" s="185">
        <f t="shared" si="20"/>
        <v>0</v>
      </c>
      <c r="S92" s="185">
        <f t="shared" si="20"/>
        <v>406279.9</v>
      </c>
      <c r="T92" s="185">
        <f t="shared" si="20"/>
        <v>111989.35</v>
      </c>
      <c r="U92" s="185">
        <f t="shared" si="20"/>
        <v>2418600.25</v>
      </c>
      <c r="V92" s="185">
        <f t="shared" si="20"/>
        <v>-125307771.94</v>
      </c>
      <c r="W92" s="186">
        <f t="shared" si="20"/>
        <v>663693148.69000018</v>
      </c>
    </row>
    <row r="93" spans="1:26" ht="13.5" thickTop="1" x14ac:dyDescent="0.3">
      <c r="A93" s="86"/>
      <c r="E93" s="87"/>
      <c r="J93" s="33"/>
      <c r="K93" s="33"/>
      <c r="L93" s="88"/>
      <c r="M93" s="36"/>
      <c r="N93" s="36"/>
      <c r="O93" s="33"/>
      <c r="P93" s="165"/>
      <c r="Q93" s="168"/>
      <c r="R93" s="168"/>
      <c r="S93" s="168"/>
      <c r="T93" s="168"/>
      <c r="U93" s="168"/>
      <c r="V93" s="168"/>
      <c r="W93" s="169"/>
    </row>
    <row r="94" spans="1:26" x14ac:dyDescent="0.3">
      <c r="A94" s="23" t="s">
        <v>226</v>
      </c>
      <c r="E94" s="87"/>
      <c r="L94" s="88"/>
      <c r="M94" s="36"/>
      <c r="N94" s="36"/>
      <c r="O94" s="33"/>
      <c r="P94" s="165"/>
      <c r="Q94" s="168"/>
      <c r="R94" s="168"/>
      <c r="S94" s="168"/>
      <c r="T94" s="168"/>
      <c r="U94" s="168"/>
      <c r="V94" s="168"/>
      <c r="W94" s="169"/>
    </row>
    <row r="95" spans="1:26" x14ac:dyDescent="0.3">
      <c r="A95" s="50" t="s">
        <v>227</v>
      </c>
      <c r="D95" s="33" t="s">
        <v>228</v>
      </c>
      <c r="E95" s="167">
        <v>-53433.159999999996</v>
      </c>
      <c r="F95" s="168">
        <v>0</v>
      </c>
      <c r="G95" s="168"/>
      <c r="H95" s="168"/>
      <c r="I95" s="168"/>
      <c r="J95" s="168"/>
      <c r="K95" s="168"/>
      <c r="L95" s="169">
        <f t="shared" ref="L95:L106" si="21">SUM(E95:K95)</f>
        <v>-53433.159999999996</v>
      </c>
      <c r="M95" s="36" t="s">
        <v>229</v>
      </c>
      <c r="N95" s="36"/>
      <c r="O95" s="33" t="s">
        <v>230</v>
      </c>
      <c r="P95" s="165">
        <v>3863.47</v>
      </c>
      <c r="Q95" s="168">
        <v>1187.4000000000001</v>
      </c>
      <c r="R95" s="168"/>
      <c r="S95" s="168"/>
      <c r="T95" s="168"/>
      <c r="U95" s="168"/>
      <c r="V95" s="168">
        <f t="shared" ref="V95:V106" si="22">SUM(P95:U95)</f>
        <v>5050.87</v>
      </c>
      <c r="W95" s="169">
        <f t="shared" ref="W95:W106" si="23">L95+V95</f>
        <v>-48382.289999999994</v>
      </c>
      <c r="Y95" s="105">
        <f>'ERZ - 2014'!L93-E95</f>
        <v>0</v>
      </c>
      <c r="Z95" s="105">
        <f>'ERZ - 2014'!V93-P95</f>
        <v>0</v>
      </c>
    </row>
    <row r="96" spans="1:26" x14ac:dyDescent="0.3">
      <c r="A96" s="50" t="s">
        <v>231</v>
      </c>
      <c r="D96" s="33" t="s">
        <v>232</v>
      </c>
      <c r="E96" s="167">
        <v>-2878743.93</v>
      </c>
      <c r="F96" s="168">
        <v>-1091197.32</v>
      </c>
      <c r="G96" s="168"/>
      <c r="H96" s="168"/>
      <c r="I96" s="168"/>
      <c r="J96" s="168"/>
      <c r="K96" s="168"/>
      <c r="L96" s="169">
        <f t="shared" si="21"/>
        <v>-3969941.25</v>
      </c>
      <c r="M96" s="36" t="s">
        <v>233</v>
      </c>
      <c r="N96" s="36"/>
      <c r="O96" s="33" t="s">
        <v>234</v>
      </c>
      <c r="P96" s="165">
        <v>130790.81</v>
      </c>
      <c r="Q96" s="168">
        <v>62260.77</v>
      </c>
      <c r="R96" s="168"/>
      <c r="S96" s="168"/>
      <c r="T96" s="168"/>
      <c r="U96" s="168"/>
      <c r="V96" s="168">
        <f t="shared" si="22"/>
        <v>193051.58</v>
      </c>
      <c r="W96" s="169">
        <f t="shared" si="23"/>
        <v>-3776889.67</v>
      </c>
      <c r="Y96" s="105">
        <f>'ERZ - 2014'!L94-E96</f>
        <v>0</v>
      </c>
      <c r="Z96" s="105">
        <f>'ERZ - 2014'!V94-P96</f>
        <v>0</v>
      </c>
    </row>
    <row r="97" spans="1:26" x14ac:dyDescent="0.3">
      <c r="A97" s="50" t="s">
        <v>235</v>
      </c>
      <c r="D97" s="33" t="s">
        <v>236</v>
      </c>
      <c r="E97" s="167">
        <v>-737128.39</v>
      </c>
      <c r="F97" s="168">
        <v>-314582.48</v>
      </c>
      <c r="G97" s="168"/>
      <c r="H97" s="168"/>
      <c r="I97" s="168"/>
      <c r="J97" s="168"/>
      <c r="K97" s="168"/>
      <c r="L97" s="169">
        <f t="shared" si="21"/>
        <v>-1051710.8700000001</v>
      </c>
      <c r="M97" s="36" t="s">
        <v>237</v>
      </c>
      <c r="N97" s="36"/>
      <c r="O97" s="33" t="s">
        <v>238</v>
      </c>
      <c r="P97" s="165">
        <v>32733.78</v>
      </c>
      <c r="Q97" s="168">
        <v>19876</v>
      </c>
      <c r="R97" s="168"/>
      <c r="S97" s="168"/>
      <c r="T97" s="168"/>
      <c r="U97" s="168"/>
      <c r="V97" s="168">
        <f t="shared" si="22"/>
        <v>52609.78</v>
      </c>
      <c r="W97" s="169">
        <f t="shared" si="23"/>
        <v>-999101.09000000008</v>
      </c>
      <c r="Y97" s="105">
        <f>'ERZ - 2014'!L95-E97</f>
        <v>0</v>
      </c>
      <c r="Z97" s="105">
        <f>'ERZ - 2014'!V95-P97</f>
        <v>0</v>
      </c>
    </row>
    <row r="98" spans="1:26" x14ac:dyDescent="0.3">
      <c r="A98" s="50" t="s">
        <v>239</v>
      </c>
      <c r="D98" s="33" t="s">
        <v>240</v>
      </c>
      <c r="E98" s="167">
        <v>-333088.76</v>
      </c>
      <c r="F98" s="168">
        <v>-125424.99</v>
      </c>
      <c r="G98" s="168"/>
      <c r="H98" s="168"/>
      <c r="I98" s="168"/>
      <c r="J98" s="168"/>
      <c r="K98" s="168"/>
      <c r="L98" s="169">
        <f t="shared" si="21"/>
        <v>-458513.75</v>
      </c>
      <c r="M98" s="36" t="s">
        <v>241</v>
      </c>
      <c r="N98" s="36"/>
      <c r="O98" s="33" t="s">
        <v>242</v>
      </c>
      <c r="P98" s="165">
        <v>20848.11</v>
      </c>
      <c r="Q98" s="168">
        <v>9895.0300000000007</v>
      </c>
      <c r="R98" s="168"/>
      <c r="S98" s="168"/>
      <c r="T98" s="168"/>
      <c r="U98" s="168"/>
      <c r="V98" s="168">
        <f t="shared" si="22"/>
        <v>30743.14</v>
      </c>
      <c r="W98" s="169">
        <f t="shared" si="23"/>
        <v>-427770.61</v>
      </c>
      <c r="Y98" s="105">
        <f>'ERZ - 2014'!L96-E98</f>
        <v>0</v>
      </c>
      <c r="Z98" s="105">
        <f>'ERZ - 2014'!V96-P98</f>
        <v>0</v>
      </c>
    </row>
    <row r="99" spans="1:26" x14ac:dyDescent="0.3">
      <c r="A99" s="50" t="s">
        <v>243</v>
      </c>
      <c r="D99" s="33" t="s">
        <v>244</v>
      </c>
      <c r="E99" s="167">
        <v>-5437419.8099999996</v>
      </c>
      <c r="F99" s="168">
        <v>-2893956.09</v>
      </c>
      <c r="G99" s="168"/>
      <c r="H99" s="168"/>
      <c r="I99" s="168"/>
      <c r="J99" s="168"/>
      <c r="K99" s="168"/>
      <c r="L99" s="169">
        <f t="shared" si="21"/>
        <v>-8331375.8999999994</v>
      </c>
      <c r="M99" s="36" t="s">
        <v>245</v>
      </c>
      <c r="N99" s="36"/>
      <c r="O99" s="33" t="s">
        <v>246</v>
      </c>
      <c r="P99" s="165">
        <v>248436.63</v>
      </c>
      <c r="Q99" s="168">
        <v>172109.94</v>
      </c>
      <c r="R99" s="168"/>
      <c r="S99" s="168"/>
      <c r="T99" s="168"/>
      <c r="U99" s="168"/>
      <c r="V99" s="168">
        <f t="shared" si="22"/>
        <v>420546.57</v>
      </c>
      <c r="W99" s="169">
        <f t="shared" si="23"/>
        <v>-7910829.3299999991</v>
      </c>
      <c r="Y99" s="105">
        <f>'ERZ - 2014'!L97-E99</f>
        <v>0</v>
      </c>
      <c r="Z99" s="105">
        <f>'ERZ - 2014'!V97-P99</f>
        <v>0</v>
      </c>
    </row>
    <row r="100" spans="1:26" x14ac:dyDescent="0.3">
      <c r="A100" s="50" t="s">
        <v>247</v>
      </c>
      <c r="D100" s="33" t="s">
        <v>248</v>
      </c>
      <c r="E100" s="167">
        <v>-513131.85</v>
      </c>
      <c r="F100" s="168">
        <v>-220156.87</v>
      </c>
      <c r="G100" s="168"/>
      <c r="H100" s="168"/>
      <c r="I100" s="168"/>
      <c r="J100" s="168"/>
      <c r="K100" s="168"/>
      <c r="L100" s="169">
        <f t="shared" si="21"/>
        <v>-733288.72</v>
      </c>
      <c r="M100" s="36" t="s">
        <v>249</v>
      </c>
      <c r="N100" s="36"/>
      <c r="O100" s="33" t="s">
        <v>250</v>
      </c>
      <c r="P100" s="165">
        <v>25166</v>
      </c>
      <c r="Q100" s="168">
        <v>17806.010000000002</v>
      </c>
      <c r="R100" s="168"/>
      <c r="S100" s="168"/>
      <c r="T100" s="168"/>
      <c r="U100" s="168"/>
      <c r="V100" s="168">
        <f t="shared" si="22"/>
        <v>42972.01</v>
      </c>
      <c r="W100" s="169">
        <f t="shared" si="23"/>
        <v>-690316.71</v>
      </c>
      <c r="Y100" s="105">
        <f>'ERZ - 2014'!L98-E100</f>
        <v>0</v>
      </c>
      <c r="Z100" s="105">
        <f>'ERZ - 2014'!V98-P100</f>
        <v>0</v>
      </c>
    </row>
    <row r="101" spans="1:26" x14ac:dyDescent="0.3">
      <c r="A101" s="50" t="s">
        <v>251</v>
      </c>
      <c r="D101" s="33" t="s">
        <v>252</v>
      </c>
      <c r="E101" s="167">
        <v>-1816471.53</v>
      </c>
      <c r="F101" s="168">
        <v>-973891.26</v>
      </c>
      <c r="G101" s="168"/>
      <c r="H101" s="168"/>
      <c r="I101" s="168"/>
      <c r="J101" s="168"/>
      <c r="K101" s="168"/>
      <c r="L101" s="169">
        <f t="shared" si="21"/>
        <v>-2790362.79</v>
      </c>
      <c r="M101" s="36" t="s">
        <v>253</v>
      </c>
      <c r="N101" s="36"/>
      <c r="O101" s="33" t="s">
        <v>254</v>
      </c>
      <c r="P101" s="165">
        <v>60637.61</v>
      </c>
      <c r="Q101" s="168">
        <v>46068.34</v>
      </c>
      <c r="R101" s="168"/>
      <c r="S101" s="168"/>
      <c r="T101" s="168"/>
      <c r="U101" s="168"/>
      <c r="V101" s="168">
        <f t="shared" si="22"/>
        <v>106705.95</v>
      </c>
      <c r="W101" s="169">
        <f t="shared" si="23"/>
        <v>-2683656.84</v>
      </c>
      <c r="Y101" s="105">
        <f>'ERZ - 2014'!L99-E101</f>
        <v>0</v>
      </c>
      <c r="Z101" s="105">
        <f>'ERZ - 2014'!V99-P101</f>
        <v>0</v>
      </c>
    </row>
    <row r="102" spans="1:26" x14ac:dyDescent="0.3">
      <c r="A102" s="50" t="s">
        <v>255</v>
      </c>
      <c r="D102" s="33" t="s">
        <v>256</v>
      </c>
      <c r="E102" s="167">
        <v>-659207.03</v>
      </c>
      <c r="F102" s="168">
        <v>-196158.67</v>
      </c>
      <c r="G102" s="168"/>
      <c r="H102" s="168"/>
      <c r="I102" s="168"/>
      <c r="J102" s="168"/>
      <c r="K102" s="168"/>
      <c r="L102" s="169">
        <f t="shared" si="21"/>
        <v>-855365.70000000007</v>
      </c>
      <c r="M102" s="36" t="s">
        <v>257</v>
      </c>
      <c r="N102" s="36"/>
      <c r="O102" s="33" t="s">
        <v>258</v>
      </c>
      <c r="P102" s="165">
        <v>55659.759999999995</v>
      </c>
      <c r="Q102" s="168">
        <v>37864.300000000003</v>
      </c>
      <c r="R102" s="168"/>
      <c r="S102" s="168"/>
      <c r="T102" s="168"/>
      <c r="U102" s="168"/>
      <c r="V102" s="168">
        <f t="shared" si="22"/>
        <v>93524.06</v>
      </c>
      <c r="W102" s="169">
        <f t="shared" si="23"/>
        <v>-761841.64000000013</v>
      </c>
      <c r="Y102" s="105">
        <f>'ERZ - 2014'!L100-E102</f>
        <v>0</v>
      </c>
      <c r="Z102" s="105">
        <f>'ERZ - 2014'!V100-P102</f>
        <v>0</v>
      </c>
    </row>
    <row r="103" spans="1:26" x14ac:dyDescent="0.3">
      <c r="A103" s="50" t="s">
        <v>259</v>
      </c>
      <c r="D103" s="33" t="s">
        <v>260</v>
      </c>
      <c r="E103" s="167">
        <v>-714.01</v>
      </c>
      <c r="F103" s="168">
        <v>0</v>
      </c>
      <c r="G103" s="168"/>
      <c r="H103" s="168"/>
      <c r="I103" s="168"/>
      <c r="J103" s="168"/>
      <c r="K103" s="168"/>
      <c r="L103" s="169">
        <f t="shared" si="21"/>
        <v>-714.01</v>
      </c>
      <c r="M103" s="36" t="s">
        <v>261</v>
      </c>
      <c r="N103" s="36"/>
      <c r="O103" s="33" t="s">
        <v>262</v>
      </c>
      <c r="P103" s="165">
        <v>71.399999999999991</v>
      </c>
      <c r="Q103" s="168">
        <v>28.56</v>
      </c>
      <c r="R103" s="168"/>
      <c r="S103" s="168"/>
      <c r="T103" s="168"/>
      <c r="U103" s="168"/>
      <c r="V103" s="168">
        <f t="shared" si="22"/>
        <v>99.96</v>
      </c>
      <c r="W103" s="169">
        <f t="shared" si="23"/>
        <v>-614.04999999999995</v>
      </c>
      <c r="Y103" s="105">
        <f>'ERZ - 2014'!L101-E103</f>
        <v>0</v>
      </c>
      <c r="Z103" s="105">
        <f>'ERZ - 2014'!V101-P103</f>
        <v>0</v>
      </c>
    </row>
    <row r="104" spans="1:26" x14ac:dyDescent="0.3">
      <c r="A104" s="50" t="s">
        <v>263</v>
      </c>
      <c r="D104" s="33" t="s">
        <v>264</v>
      </c>
      <c r="E104" s="167">
        <v>-831.85</v>
      </c>
      <c r="F104" s="168">
        <v>0</v>
      </c>
      <c r="G104" s="168"/>
      <c r="H104" s="168"/>
      <c r="I104" s="168"/>
      <c r="J104" s="168"/>
      <c r="K104" s="168"/>
      <c r="L104" s="169">
        <f t="shared" si="21"/>
        <v>-831.85</v>
      </c>
      <c r="M104" s="36" t="s">
        <v>265</v>
      </c>
      <c r="N104" s="36"/>
      <c r="O104" s="33" t="s">
        <v>266</v>
      </c>
      <c r="P104" s="165">
        <v>52</v>
      </c>
      <c r="Q104" s="168">
        <v>23.76</v>
      </c>
      <c r="R104" s="168"/>
      <c r="S104" s="168"/>
      <c r="T104" s="168"/>
      <c r="U104" s="168"/>
      <c r="V104" s="168">
        <f t="shared" si="22"/>
        <v>75.760000000000005</v>
      </c>
      <c r="W104" s="169">
        <f t="shared" si="23"/>
        <v>-756.09</v>
      </c>
      <c r="Y104" s="105">
        <f>'ERZ - 2014'!L102-E104</f>
        <v>0</v>
      </c>
      <c r="Z104" s="105">
        <f>'ERZ - 2014'!V102-P104</f>
        <v>0</v>
      </c>
    </row>
    <row r="105" spans="1:26" x14ac:dyDescent="0.3">
      <c r="A105" s="30" t="s">
        <v>267</v>
      </c>
      <c r="B105" s="31" t="s">
        <v>27</v>
      </c>
      <c r="D105" s="31" t="s">
        <v>268</v>
      </c>
      <c r="E105" s="167">
        <v>-2240196</v>
      </c>
      <c r="F105" s="168">
        <v>0</v>
      </c>
      <c r="G105" s="168"/>
      <c r="H105" s="168"/>
      <c r="I105" s="168"/>
      <c r="J105" s="168"/>
      <c r="K105" s="168"/>
      <c r="L105" s="169">
        <f t="shared" si="21"/>
        <v>-2240196</v>
      </c>
      <c r="M105" s="36" t="s">
        <v>269</v>
      </c>
      <c r="N105" s="36"/>
      <c r="O105" s="33" t="s">
        <v>270</v>
      </c>
      <c r="P105" s="165">
        <v>84007.35</v>
      </c>
      <c r="Q105" s="168">
        <v>56004.9</v>
      </c>
      <c r="R105" s="168"/>
      <c r="S105" s="168"/>
      <c r="T105" s="168"/>
      <c r="U105" s="168"/>
      <c r="V105" s="168">
        <f t="shared" si="22"/>
        <v>140012.25</v>
      </c>
      <c r="W105" s="169">
        <f t="shared" si="23"/>
        <v>-2100183.75</v>
      </c>
      <c r="Y105" s="105">
        <f>'ERZ - 2014'!L103-E105</f>
        <v>0</v>
      </c>
      <c r="Z105" s="105">
        <f>'ERZ - 2014'!V103-P105</f>
        <v>0</v>
      </c>
    </row>
    <row r="106" spans="1:26" x14ac:dyDescent="0.3">
      <c r="A106" s="30" t="s">
        <v>271</v>
      </c>
      <c r="B106" s="31" t="s">
        <v>27</v>
      </c>
      <c r="D106" s="33" t="s">
        <v>272</v>
      </c>
      <c r="E106" s="167">
        <v>-214070</v>
      </c>
      <c r="F106" s="168">
        <v>-132840</v>
      </c>
      <c r="G106" s="168"/>
      <c r="H106" s="168"/>
      <c r="I106" s="168"/>
      <c r="J106" s="168"/>
      <c r="K106" s="168"/>
      <c r="L106" s="169">
        <f t="shared" si="21"/>
        <v>-346910</v>
      </c>
      <c r="M106" s="36" t="s">
        <v>273</v>
      </c>
      <c r="N106" s="36"/>
      <c r="O106" s="33" t="s">
        <v>274</v>
      </c>
      <c r="P106" s="165">
        <v>12779</v>
      </c>
      <c r="Q106" s="168">
        <v>18699.330000000002</v>
      </c>
      <c r="R106" s="168"/>
      <c r="S106" s="168"/>
      <c r="T106" s="168"/>
      <c r="U106" s="168"/>
      <c r="V106" s="168">
        <f t="shared" si="22"/>
        <v>31478.33</v>
      </c>
      <c r="W106" s="169">
        <f t="shared" si="23"/>
        <v>-315431.67</v>
      </c>
      <c r="Y106" s="105">
        <f>'ERZ - 2014'!L104-E106</f>
        <v>0</v>
      </c>
      <c r="Z106" s="105">
        <f>'ERZ - 2014'!V104-P106</f>
        <v>0</v>
      </c>
    </row>
    <row r="107" spans="1:26" x14ac:dyDescent="0.3">
      <c r="A107" s="23" t="s">
        <v>275</v>
      </c>
      <c r="E107" s="167"/>
      <c r="F107" s="168"/>
      <c r="G107" s="168"/>
      <c r="H107" s="168"/>
      <c r="I107" s="168"/>
      <c r="J107" s="168"/>
      <c r="K107" s="168"/>
      <c r="L107" s="169"/>
      <c r="M107" s="36"/>
      <c r="N107" s="36"/>
      <c r="O107" s="33"/>
      <c r="P107" s="165"/>
      <c r="Q107" s="168"/>
      <c r="R107" s="168"/>
      <c r="S107" s="168"/>
      <c r="T107" s="168"/>
      <c r="U107" s="168"/>
      <c r="V107" s="168"/>
      <c r="W107" s="169"/>
    </row>
    <row r="108" spans="1:26" x14ac:dyDescent="0.3">
      <c r="A108" s="50" t="s">
        <v>276</v>
      </c>
      <c r="B108" s="89"/>
      <c r="D108" s="89" t="s">
        <v>277</v>
      </c>
      <c r="E108" s="167">
        <v>-340509.03999999992</v>
      </c>
      <c r="F108" s="168">
        <v>-130734.95999999996</v>
      </c>
      <c r="G108" s="168"/>
      <c r="H108" s="168"/>
      <c r="I108" s="168"/>
      <c r="J108" s="168"/>
      <c r="K108" s="168"/>
      <c r="L108" s="169">
        <f>SUM(E108:K108)</f>
        <v>-471243.99999999988</v>
      </c>
      <c r="M108" s="36"/>
      <c r="N108" s="36"/>
      <c r="O108" s="33"/>
      <c r="P108" s="165"/>
      <c r="Q108" s="168"/>
      <c r="R108" s="168"/>
      <c r="S108" s="168"/>
      <c r="T108" s="168"/>
      <c r="U108" s="168"/>
      <c r="V108" s="168"/>
      <c r="W108" s="169">
        <f>L108+V108</f>
        <v>-471243.99999999988</v>
      </c>
      <c r="Y108" s="105">
        <f>'ERZ - 2014'!L106-E108</f>
        <v>0</v>
      </c>
      <c r="Z108" s="105">
        <f>'ERZ - 2014'!V106-P108</f>
        <v>0</v>
      </c>
    </row>
    <row r="109" spans="1:26" x14ac:dyDescent="0.3">
      <c r="A109" s="50" t="s">
        <v>278</v>
      </c>
      <c r="B109" s="89"/>
      <c r="D109" s="89" t="s">
        <v>279</v>
      </c>
      <c r="E109" s="167">
        <v>-359736.62999999977</v>
      </c>
      <c r="F109" s="168">
        <v>-451920.33000000007</v>
      </c>
      <c r="G109" s="168"/>
      <c r="H109" s="168"/>
      <c r="I109" s="168"/>
      <c r="J109" s="168"/>
      <c r="K109" s="168"/>
      <c r="L109" s="169">
        <f>SUM(E109:K109)</f>
        <v>-811656.95999999985</v>
      </c>
      <c r="M109" s="36"/>
      <c r="N109" s="36"/>
      <c r="O109" s="33"/>
      <c r="P109" s="165"/>
      <c r="Q109" s="168"/>
      <c r="R109" s="168"/>
      <c r="S109" s="168"/>
      <c r="T109" s="168"/>
      <c r="U109" s="168"/>
      <c r="V109" s="168"/>
      <c r="W109" s="169">
        <f>L109+V109</f>
        <v>-811656.95999999985</v>
      </c>
      <c r="Y109" s="105">
        <f>'ERZ - 2014'!L107-E109</f>
        <v>0</v>
      </c>
      <c r="Z109" s="105">
        <f>'ERZ - 2014'!V107-P109</f>
        <v>0</v>
      </c>
    </row>
    <row r="110" spans="1:26" x14ac:dyDescent="0.3">
      <c r="A110" s="90" t="s">
        <v>280</v>
      </c>
      <c r="B110" s="89"/>
      <c r="D110" s="89" t="s">
        <v>281</v>
      </c>
      <c r="E110" s="167">
        <v>-243489.26</v>
      </c>
      <c r="F110" s="168">
        <v>173077.16</v>
      </c>
      <c r="G110" s="168"/>
      <c r="H110" s="168"/>
      <c r="I110" s="168"/>
      <c r="J110" s="168"/>
      <c r="K110" s="168"/>
      <c r="L110" s="169">
        <f>SUM(E110:K110)</f>
        <v>-70412.100000000006</v>
      </c>
      <c r="M110" s="36"/>
      <c r="N110" s="36"/>
      <c r="O110" s="33"/>
      <c r="P110" s="165"/>
      <c r="Q110" s="168"/>
      <c r="R110" s="168"/>
      <c r="S110" s="168"/>
      <c r="T110" s="168"/>
      <c r="U110" s="168"/>
      <c r="V110" s="168"/>
      <c r="W110" s="169">
        <f>L110+V110</f>
        <v>-70412.100000000006</v>
      </c>
      <c r="Y110" s="105">
        <f>'ERZ - 2014'!L108-E110</f>
        <v>0</v>
      </c>
      <c r="Z110" s="105">
        <f>'ERZ - 2014'!V108-P110</f>
        <v>0</v>
      </c>
    </row>
    <row r="111" spans="1:26" x14ac:dyDescent="0.3">
      <c r="A111" s="59" t="s">
        <v>282</v>
      </c>
      <c r="B111" s="55"/>
      <c r="C111" s="56"/>
      <c r="D111" s="55"/>
      <c r="E111" s="175">
        <f t="shared" ref="E111:L111" si="24">SUM(E95:E110)</f>
        <v>-15828171.249999996</v>
      </c>
      <c r="F111" s="176">
        <f t="shared" si="24"/>
        <v>-6357785.8099999996</v>
      </c>
      <c r="G111" s="176">
        <f t="shared" si="24"/>
        <v>0</v>
      </c>
      <c r="H111" s="176">
        <f t="shared" si="24"/>
        <v>0</v>
      </c>
      <c r="I111" s="176">
        <f t="shared" si="24"/>
        <v>0</v>
      </c>
      <c r="J111" s="176">
        <f t="shared" si="24"/>
        <v>0</v>
      </c>
      <c r="K111" s="176">
        <f t="shared" si="24"/>
        <v>0</v>
      </c>
      <c r="L111" s="177">
        <f t="shared" si="24"/>
        <v>-22185957.060000006</v>
      </c>
      <c r="M111" s="58"/>
      <c r="N111" s="48"/>
      <c r="O111" s="44"/>
      <c r="P111" s="175">
        <f>SUM(P95:P110)</f>
        <v>675045.91999999993</v>
      </c>
      <c r="Q111" s="170">
        <f t="shared" ref="Q111:W111" si="25">SUM(Q95:Q110)</f>
        <v>441824.34</v>
      </c>
      <c r="R111" s="170">
        <f t="shared" si="25"/>
        <v>0</v>
      </c>
      <c r="S111" s="170">
        <f t="shared" si="25"/>
        <v>0</v>
      </c>
      <c r="T111" s="170">
        <f t="shared" si="25"/>
        <v>0</v>
      </c>
      <c r="U111" s="170">
        <f t="shared" si="25"/>
        <v>0</v>
      </c>
      <c r="V111" s="170">
        <f t="shared" si="25"/>
        <v>1116870.26</v>
      </c>
      <c r="W111" s="173">
        <f t="shared" si="25"/>
        <v>-21069086.800000004</v>
      </c>
    </row>
    <row r="112" spans="1:26" s="102" customFormat="1" ht="13.5" thickBot="1" x14ac:dyDescent="0.35">
      <c r="A112" s="92"/>
      <c r="B112" s="93"/>
      <c r="C112" s="94"/>
      <c r="D112" s="93"/>
      <c r="E112" s="187">
        <f t="shared" ref="E112:L112" si="26">+E111+E92</f>
        <v>654734488.79999995</v>
      </c>
      <c r="F112" s="187">
        <f t="shared" si="26"/>
        <v>113210705.14999999</v>
      </c>
      <c r="G112" s="187">
        <f t="shared" si="26"/>
        <v>3353702.7300000004</v>
      </c>
      <c r="H112" s="187">
        <f t="shared" si="26"/>
        <v>0</v>
      </c>
      <c r="I112" s="187">
        <f t="shared" si="26"/>
        <v>-1892616.3299999998</v>
      </c>
      <c r="J112" s="187">
        <f t="shared" si="26"/>
        <v>-172716.53</v>
      </c>
      <c r="K112" s="187">
        <f t="shared" si="26"/>
        <v>-2418600.25</v>
      </c>
      <c r="L112" s="188">
        <f t="shared" si="26"/>
        <v>766814963.56999981</v>
      </c>
      <c r="M112" s="97"/>
      <c r="N112" s="98"/>
      <c r="O112" s="99"/>
      <c r="P112" s="189">
        <f>+P111+P92</f>
        <v>-97554590.579999983</v>
      </c>
      <c r="Q112" s="189">
        <f t="shared" ref="Q112:W112" si="27">+Q111+Q92</f>
        <v>-29573180.599999994</v>
      </c>
      <c r="R112" s="189">
        <f t="shared" si="27"/>
        <v>0</v>
      </c>
      <c r="S112" s="189">
        <f t="shared" si="27"/>
        <v>406279.9</v>
      </c>
      <c r="T112" s="189">
        <f t="shared" si="27"/>
        <v>111989.35</v>
      </c>
      <c r="U112" s="189">
        <f t="shared" si="27"/>
        <v>2418600.25</v>
      </c>
      <c r="V112" s="189">
        <f t="shared" si="27"/>
        <v>-124190901.67999999</v>
      </c>
      <c r="W112" s="190">
        <f t="shared" si="27"/>
        <v>642624061.89000022</v>
      </c>
    </row>
    <row r="113" spans="4:23" ht="13.5" thickTop="1" x14ac:dyDescent="0.3">
      <c r="D113" s="280" t="s">
        <v>344</v>
      </c>
      <c r="E113" s="274">
        <f>'ERZ - 2014'!L110</f>
        <v>654734488.79999995</v>
      </c>
      <c r="F113" s="168"/>
      <c r="G113" s="168"/>
      <c r="H113" s="168"/>
      <c r="J113" s="168"/>
      <c r="K113" s="168"/>
      <c r="L113" s="168"/>
      <c r="P113" s="273">
        <f>'ERZ - 2014'!V110</f>
        <v>-97554590.579999983</v>
      </c>
      <c r="Q113" s="168"/>
      <c r="W113" s="191"/>
    </row>
    <row r="114" spans="4:23" x14ac:dyDescent="0.3">
      <c r="D114" s="280" t="s">
        <v>303</v>
      </c>
      <c r="E114" s="105">
        <f>E112-E113</f>
        <v>0</v>
      </c>
      <c r="P114" s="4">
        <f>P112-P113</f>
        <v>0</v>
      </c>
    </row>
  </sheetData>
  <mergeCells count="6">
    <mergeCell ref="F7:G7"/>
    <mergeCell ref="A2:W2"/>
    <mergeCell ref="A3:W3"/>
    <mergeCell ref="A4:W4"/>
    <mergeCell ref="A6:L6"/>
    <mergeCell ref="M6:V6"/>
  </mergeCells>
  <pageMargins left="0.27559055118110237" right="0.15748031496062992" top="0.32" bottom="0.56000000000000005" header="0.19685039370078741" footer="0.35433070866141736"/>
  <pageSetup scale="45" fitToHeight="0" orientation="landscape" r:id="rId1"/>
  <headerFooter alignWithMargins="0">
    <oddFooter>&amp;LPrepared by:  Antonia Rimando&amp;CApproved by:  Chris Masters&amp;RPage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94ABE-8272-4501-A5D1-B4C5451C16DB}">
  <sheetPr>
    <pageSetUpPr fitToPage="1"/>
  </sheetPr>
  <dimension ref="A2:Z114"/>
  <sheetViews>
    <sheetView zoomScaleNormal="100" workbookViewId="0">
      <pane xSplit="4" ySplit="8" topLeftCell="E104" activePane="bottomRight" state="frozen"/>
      <selection pane="topRight" activeCell="E1" sqref="E1"/>
      <selection pane="bottomLeft" activeCell="A9" sqref="A9"/>
      <selection pane="bottomRight" activeCell="F123" sqref="F123:F124"/>
    </sheetView>
  </sheetViews>
  <sheetFormatPr defaultColWidth="8.81640625" defaultRowHeight="13" x14ac:dyDescent="0.3"/>
  <cols>
    <col min="1" max="1" width="7.7265625" style="1" customWidth="1"/>
    <col min="2" max="2" width="11.7265625" style="1" customWidth="1"/>
    <col min="3" max="3" width="6.453125" style="2" customWidth="1"/>
    <col min="4" max="4" width="30.26953125" style="1" bestFit="1" customWidth="1"/>
    <col min="5" max="5" width="18.7265625" style="1" bestFit="1" customWidth="1"/>
    <col min="6" max="6" width="13" style="1" bestFit="1" customWidth="1"/>
    <col min="7" max="7" width="13" style="1" customWidth="1"/>
    <col min="8" max="8" width="10.453125" style="1" bestFit="1" customWidth="1"/>
    <col min="9" max="9" width="11.1796875" style="1" customWidth="1"/>
    <col min="10" max="10" width="10.54296875" style="1" bestFit="1" customWidth="1"/>
    <col min="11" max="11" width="10.453125" style="1" bestFit="1" customWidth="1"/>
    <col min="12" max="12" width="13.7265625" style="1" bestFit="1" customWidth="1"/>
    <col min="13" max="13" width="9.81640625" style="1" bestFit="1" customWidth="1"/>
    <col min="14" max="14" width="7.26953125" style="1" bestFit="1" customWidth="1"/>
    <col min="15" max="15" width="29.54296875" style="1" customWidth="1"/>
    <col min="16" max="16" width="14.7265625" style="1" bestFit="1" customWidth="1"/>
    <col min="17" max="17" width="14.26953125" style="3" customWidth="1"/>
    <col min="18" max="18" width="12" style="1" customWidth="1"/>
    <col min="19" max="19" width="12.54296875" style="1" bestFit="1" customWidth="1"/>
    <col min="20" max="20" width="11.7265625" style="1" customWidth="1"/>
    <col min="21" max="21" width="10.453125" style="1" bestFit="1" customWidth="1"/>
    <col min="22" max="22" width="12.7265625" style="1" customWidth="1"/>
    <col min="23" max="23" width="14.54296875" style="4" bestFit="1" customWidth="1"/>
    <col min="24" max="24" width="3.81640625" style="1" customWidth="1"/>
    <col min="25" max="25" width="12.453125" style="1" bestFit="1" customWidth="1"/>
    <col min="26" max="240" width="8.81640625" style="1"/>
    <col min="241" max="241" width="7.7265625" style="1" customWidth="1"/>
    <col min="242" max="242" width="11.7265625" style="1" customWidth="1"/>
    <col min="243" max="243" width="6.453125" style="1" customWidth="1"/>
    <col min="244" max="244" width="30.26953125" style="1" bestFit="1" customWidth="1"/>
    <col min="245" max="245" width="14.453125" style="1" customWidth="1"/>
    <col min="246" max="246" width="13" style="1" bestFit="1" customWidth="1"/>
    <col min="247" max="247" width="13" style="1" customWidth="1"/>
    <col min="248" max="248" width="10.453125" style="1" bestFit="1" customWidth="1"/>
    <col min="249" max="249" width="11.1796875" style="1" customWidth="1"/>
    <col min="250" max="250" width="10.54296875" style="1" bestFit="1" customWidth="1"/>
    <col min="251" max="251" width="10" style="1" customWidth="1"/>
    <col min="252" max="252" width="13.7265625" style="1" bestFit="1" customWidth="1"/>
    <col min="253" max="253" width="9.81640625" style="1" bestFit="1" customWidth="1"/>
    <col min="254" max="254" width="7.26953125" style="1" bestFit="1" customWidth="1"/>
    <col min="255" max="255" width="29.54296875" style="1" customWidth="1"/>
    <col min="256" max="256" width="14.7265625" style="1" bestFit="1" customWidth="1"/>
    <col min="257" max="257" width="14.26953125" style="1" customWidth="1"/>
    <col min="258" max="258" width="12" style="1" customWidth="1"/>
    <col min="259" max="259" width="12.54296875" style="1" bestFit="1" customWidth="1"/>
    <col min="260" max="260" width="11.7265625" style="1" customWidth="1"/>
    <col min="261" max="261" width="10.453125" style="1" bestFit="1" customWidth="1"/>
    <col min="262" max="262" width="12.7265625" style="1" customWidth="1"/>
    <col min="263" max="263" width="13.7265625" style="1" bestFit="1" customWidth="1"/>
    <col min="264" max="264" width="3.81640625" style="1" customWidth="1"/>
    <col min="265" max="265" width="12.453125" style="1" bestFit="1" customWidth="1"/>
    <col min="266" max="266" width="10.1796875" style="1" customWidth="1"/>
    <col min="267" max="267" width="11.453125" style="1" bestFit="1" customWidth="1"/>
    <col min="268" max="268" width="10" style="1" customWidth="1"/>
    <col min="269" max="269" width="4.453125" style="1" customWidth="1"/>
    <col min="270" max="270" width="13.54296875" style="1" customWidth="1"/>
    <col min="271" max="271" width="11.453125" style="1" bestFit="1" customWidth="1"/>
    <col min="272" max="272" width="3.1796875" style="1" customWidth="1"/>
    <col min="273" max="273" width="13.81640625" style="1" customWidth="1"/>
    <col min="274" max="496" width="8.81640625" style="1"/>
    <col min="497" max="497" width="7.7265625" style="1" customWidth="1"/>
    <col min="498" max="498" width="11.7265625" style="1" customWidth="1"/>
    <col min="499" max="499" width="6.453125" style="1" customWidth="1"/>
    <col min="500" max="500" width="30.26953125" style="1" bestFit="1" customWidth="1"/>
    <col min="501" max="501" width="14.453125" style="1" customWidth="1"/>
    <col min="502" max="502" width="13" style="1" bestFit="1" customWidth="1"/>
    <col min="503" max="503" width="13" style="1" customWidth="1"/>
    <col min="504" max="504" width="10.453125" style="1" bestFit="1" customWidth="1"/>
    <col min="505" max="505" width="11.1796875" style="1" customWidth="1"/>
    <col min="506" max="506" width="10.54296875" style="1" bestFit="1" customWidth="1"/>
    <col min="507" max="507" width="10" style="1" customWidth="1"/>
    <col min="508" max="508" width="13.7265625" style="1" bestFit="1" customWidth="1"/>
    <col min="509" max="509" width="9.81640625" style="1" bestFit="1" customWidth="1"/>
    <col min="510" max="510" width="7.26953125" style="1" bestFit="1" customWidth="1"/>
    <col min="511" max="511" width="29.54296875" style="1" customWidth="1"/>
    <col min="512" max="512" width="14.7265625" style="1" bestFit="1" customWidth="1"/>
    <col min="513" max="513" width="14.26953125" style="1" customWidth="1"/>
    <col min="514" max="514" width="12" style="1" customWidth="1"/>
    <col min="515" max="515" width="12.54296875" style="1" bestFit="1" customWidth="1"/>
    <col min="516" max="516" width="11.7265625" style="1" customWidth="1"/>
    <col min="517" max="517" width="10.453125" style="1" bestFit="1" customWidth="1"/>
    <col min="518" max="518" width="12.7265625" style="1" customWidth="1"/>
    <col min="519" max="519" width="13.7265625" style="1" bestFit="1" customWidth="1"/>
    <col min="520" max="520" width="3.81640625" style="1" customWidth="1"/>
    <col min="521" max="521" width="12.453125" style="1" bestFit="1" customWidth="1"/>
    <col min="522" max="522" width="10.1796875" style="1" customWidth="1"/>
    <col min="523" max="523" width="11.453125" style="1" bestFit="1" customWidth="1"/>
    <col min="524" max="524" width="10" style="1" customWidth="1"/>
    <col min="525" max="525" width="4.453125" style="1" customWidth="1"/>
    <col min="526" max="526" width="13.54296875" style="1" customWidth="1"/>
    <col min="527" max="527" width="11.453125" style="1" bestFit="1" customWidth="1"/>
    <col min="528" max="528" width="3.1796875" style="1" customWidth="1"/>
    <col min="529" max="529" width="13.81640625" style="1" customWidth="1"/>
    <col min="530" max="752" width="8.81640625" style="1"/>
    <col min="753" max="753" width="7.7265625" style="1" customWidth="1"/>
    <col min="754" max="754" width="11.7265625" style="1" customWidth="1"/>
    <col min="755" max="755" width="6.453125" style="1" customWidth="1"/>
    <col min="756" max="756" width="30.26953125" style="1" bestFit="1" customWidth="1"/>
    <col min="757" max="757" width="14.453125" style="1" customWidth="1"/>
    <col min="758" max="758" width="13" style="1" bestFit="1" customWidth="1"/>
    <col min="759" max="759" width="13" style="1" customWidth="1"/>
    <col min="760" max="760" width="10.453125" style="1" bestFit="1" customWidth="1"/>
    <col min="761" max="761" width="11.1796875" style="1" customWidth="1"/>
    <col min="762" max="762" width="10.54296875" style="1" bestFit="1" customWidth="1"/>
    <col min="763" max="763" width="10" style="1" customWidth="1"/>
    <col min="764" max="764" width="13.7265625" style="1" bestFit="1" customWidth="1"/>
    <col min="765" max="765" width="9.81640625" style="1" bestFit="1" customWidth="1"/>
    <col min="766" max="766" width="7.26953125" style="1" bestFit="1" customWidth="1"/>
    <col min="767" max="767" width="29.54296875" style="1" customWidth="1"/>
    <col min="768" max="768" width="14.7265625" style="1" bestFit="1" customWidth="1"/>
    <col min="769" max="769" width="14.26953125" style="1" customWidth="1"/>
    <col min="770" max="770" width="12" style="1" customWidth="1"/>
    <col min="771" max="771" width="12.54296875" style="1" bestFit="1" customWidth="1"/>
    <col min="772" max="772" width="11.7265625" style="1" customWidth="1"/>
    <col min="773" max="773" width="10.453125" style="1" bestFit="1" customWidth="1"/>
    <col min="774" max="774" width="12.7265625" style="1" customWidth="1"/>
    <col min="775" max="775" width="13.7265625" style="1" bestFit="1" customWidth="1"/>
    <col min="776" max="776" width="3.81640625" style="1" customWidth="1"/>
    <col min="777" max="777" width="12.453125" style="1" bestFit="1" customWidth="1"/>
    <col min="778" max="778" width="10.1796875" style="1" customWidth="1"/>
    <col min="779" max="779" width="11.453125" style="1" bestFit="1" customWidth="1"/>
    <col min="780" max="780" width="10" style="1" customWidth="1"/>
    <col min="781" max="781" width="4.453125" style="1" customWidth="1"/>
    <col min="782" max="782" width="13.54296875" style="1" customWidth="1"/>
    <col min="783" max="783" width="11.453125" style="1" bestFit="1" customWidth="1"/>
    <col min="784" max="784" width="3.1796875" style="1" customWidth="1"/>
    <col min="785" max="785" width="13.81640625" style="1" customWidth="1"/>
    <col min="786" max="1008" width="8.81640625" style="1"/>
    <col min="1009" max="1009" width="7.7265625" style="1" customWidth="1"/>
    <col min="1010" max="1010" width="11.7265625" style="1" customWidth="1"/>
    <col min="1011" max="1011" width="6.453125" style="1" customWidth="1"/>
    <col min="1012" max="1012" width="30.26953125" style="1" bestFit="1" customWidth="1"/>
    <col min="1013" max="1013" width="14.453125" style="1" customWidth="1"/>
    <col min="1014" max="1014" width="13" style="1" bestFit="1" customWidth="1"/>
    <col min="1015" max="1015" width="13" style="1" customWidth="1"/>
    <col min="1016" max="1016" width="10.453125" style="1" bestFit="1" customWidth="1"/>
    <col min="1017" max="1017" width="11.1796875" style="1" customWidth="1"/>
    <col min="1018" max="1018" width="10.54296875" style="1" bestFit="1" customWidth="1"/>
    <col min="1019" max="1019" width="10" style="1" customWidth="1"/>
    <col min="1020" max="1020" width="13.7265625" style="1" bestFit="1" customWidth="1"/>
    <col min="1021" max="1021" width="9.81640625" style="1" bestFit="1" customWidth="1"/>
    <col min="1022" max="1022" width="7.26953125" style="1" bestFit="1" customWidth="1"/>
    <col min="1023" max="1023" width="29.54296875" style="1" customWidth="1"/>
    <col min="1024" max="1024" width="14.7265625" style="1" bestFit="1" customWidth="1"/>
    <col min="1025" max="1025" width="14.26953125" style="1" customWidth="1"/>
    <col min="1026" max="1026" width="12" style="1" customWidth="1"/>
    <col min="1027" max="1027" width="12.54296875" style="1" bestFit="1" customWidth="1"/>
    <col min="1028" max="1028" width="11.7265625" style="1" customWidth="1"/>
    <col min="1029" max="1029" width="10.453125" style="1" bestFit="1" customWidth="1"/>
    <col min="1030" max="1030" width="12.7265625" style="1" customWidth="1"/>
    <col min="1031" max="1031" width="13.7265625" style="1" bestFit="1" customWidth="1"/>
    <col min="1032" max="1032" width="3.81640625" style="1" customWidth="1"/>
    <col min="1033" max="1033" width="12.453125" style="1" bestFit="1" customWidth="1"/>
    <col min="1034" max="1034" width="10.1796875" style="1" customWidth="1"/>
    <col min="1035" max="1035" width="11.453125" style="1" bestFit="1" customWidth="1"/>
    <col min="1036" max="1036" width="10" style="1" customWidth="1"/>
    <col min="1037" max="1037" width="4.453125" style="1" customWidth="1"/>
    <col min="1038" max="1038" width="13.54296875" style="1" customWidth="1"/>
    <col min="1039" max="1039" width="11.453125" style="1" bestFit="1" customWidth="1"/>
    <col min="1040" max="1040" width="3.1796875" style="1" customWidth="1"/>
    <col min="1041" max="1041" width="13.81640625" style="1" customWidth="1"/>
    <col min="1042" max="1264" width="8.81640625" style="1"/>
    <col min="1265" max="1265" width="7.7265625" style="1" customWidth="1"/>
    <col min="1266" max="1266" width="11.7265625" style="1" customWidth="1"/>
    <col min="1267" max="1267" width="6.453125" style="1" customWidth="1"/>
    <col min="1268" max="1268" width="30.26953125" style="1" bestFit="1" customWidth="1"/>
    <col min="1269" max="1269" width="14.453125" style="1" customWidth="1"/>
    <col min="1270" max="1270" width="13" style="1" bestFit="1" customWidth="1"/>
    <col min="1271" max="1271" width="13" style="1" customWidth="1"/>
    <col min="1272" max="1272" width="10.453125" style="1" bestFit="1" customWidth="1"/>
    <col min="1273" max="1273" width="11.1796875" style="1" customWidth="1"/>
    <col min="1274" max="1274" width="10.54296875" style="1" bestFit="1" customWidth="1"/>
    <col min="1275" max="1275" width="10" style="1" customWidth="1"/>
    <col min="1276" max="1276" width="13.7265625" style="1" bestFit="1" customWidth="1"/>
    <col min="1277" max="1277" width="9.81640625" style="1" bestFit="1" customWidth="1"/>
    <col min="1278" max="1278" width="7.26953125" style="1" bestFit="1" customWidth="1"/>
    <col min="1279" max="1279" width="29.54296875" style="1" customWidth="1"/>
    <col min="1280" max="1280" width="14.7265625" style="1" bestFit="1" customWidth="1"/>
    <col min="1281" max="1281" width="14.26953125" style="1" customWidth="1"/>
    <col min="1282" max="1282" width="12" style="1" customWidth="1"/>
    <col min="1283" max="1283" width="12.54296875" style="1" bestFit="1" customWidth="1"/>
    <col min="1284" max="1284" width="11.7265625" style="1" customWidth="1"/>
    <col min="1285" max="1285" width="10.453125" style="1" bestFit="1" customWidth="1"/>
    <col min="1286" max="1286" width="12.7265625" style="1" customWidth="1"/>
    <col min="1287" max="1287" width="13.7265625" style="1" bestFit="1" customWidth="1"/>
    <col min="1288" max="1288" width="3.81640625" style="1" customWidth="1"/>
    <col min="1289" max="1289" width="12.453125" style="1" bestFit="1" customWidth="1"/>
    <col min="1290" max="1290" width="10.1796875" style="1" customWidth="1"/>
    <col min="1291" max="1291" width="11.453125" style="1" bestFit="1" customWidth="1"/>
    <col min="1292" max="1292" width="10" style="1" customWidth="1"/>
    <col min="1293" max="1293" width="4.453125" style="1" customWidth="1"/>
    <col min="1294" max="1294" width="13.54296875" style="1" customWidth="1"/>
    <col min="1295" max="1295" width="11.453125" style="1" bestFit="1" customWidth="1"/>
    <col min="1296" max="1296" width="3.1796875" style="1" customWidth="1"/>
    <col min="1297" max="1297" width="13.81640625" style="1" customWidth="1"/>
    <col min="1298" max="1520" width="8.81640625" style="1"/>
    <col min="1521" max="1521" width="7.7265625" style="1" customWidth="1"/>
    <col min="1522" max="1522" width="11.7265625" style="1" customWidth="1"/>
    <col min="1523" max="1523" width="6.453125" style="1" customWidth="1"/>
    <col min="1524" max="1524" width="30.26953125" style="1" bestFit="1" customWidth="1"/>
    <col min="1525" max="1525" width="14.453125" style="1" customWidth="1"/>
    <col min="1526" max="1526" width="13" style="1" bestFit="1" customWidth="1"/>
    <col min="1527" max="1527" width="13" style="1" customWidth="1"/>
    <col min="1528" max="1528" width="10.453125" style="1" bestFit="1" customWidth="1"/>
    <col min="1529" max="1529" width="11.1796875" style="1" customWidth="1"/>
    <col min="1530" max="1530" width="10.54296875" style="1" bestFit="1" customWidth="1"/>
    <col min="1531" max="1531" width="10" style="1" customWidth="1"/>
    <col min="1532" max="1532" width="13.7265625" style="1" bestFit="1" customWidth="1"/>
    <col min="1533" max="1533" width="9.81640625" style="1" bestFit="1" customWidth="1"/>
    <col min="1534" max="1534" width="7.26953125" style="1" bestFit="1" customWidth="1"/>
    <col min="1535" max="1535" width="29.54296875" style="1" customWidth="1"/>
    <col min="1536" max="1536" width="14.7265625" style="1" bestFit="1" customWidth="1"/>
    <col min="1537" max="1537" width="14.26953125" style="1" customWidth="1"/>
    <col min="1538" max="1538" width="12" style="1" customWidth="1"/>
    <col min="1539" max="1539" width="12.54296875" style="1" bestFit="1" customWidth="1"/>
    <col min="1540" max="1540" width="11.7265625" style="1" customWidth="1"/>
    <col min="1541" max="1541" width="10.453125" style="1" bestFit="1" customWidth="1"/>
    <col min="1542" max="1542" width="12.7265625" style="1" customWidth="1"/>
    <col min="1543" max="1543" width="13.7265625" style="1" bestFit="1" customWidth="1"/>
    <col min="1544" max="1544" width="3.81640625" style="1" customWidth="1"/>
    <col min="1545" max="1545" width="12.453125" style="1" bestFit="1" customWidth="1"/>
    <col min="1546" max="1546" width="10.1796875" style="1" customWidth="1"/>
    <col min="1547" max="1547" width="11.453125" style="1" bestFit="1" customWidth="1"/>
    <col min="1548" max="1548" width="10" style="1" customWidth="1"/>
    <col min="1549" max="1549" width="4.453125" style="1" customWidth="1"/>
    <col min="1550" max="1550" width="13.54296875" style="1" customWidth="1"/>
    <col min="1551" max="1551" width="11.453125" style="1" bestFit="1" customWidth="1"/>
    <col min="1552" max="1552" width="3.1796875" style="1" customWidth="1"/>
    <col min="1553" max="1553" width="13.81640625" style="1" customWidth="1"/>
    <col min="1554" max="1776" width="8.81640625" style="1"/>
    <col min="1777" max="1777" width="7.7265625" style="1" customWidth="1"/>
    <col min="1778" max="1778" width="11.7265625" style="1" customWidth="1"/>
    <col min="1779" max="1779" width="6.453125" style="1" customWidth="1"/>
    <col min="1780" max="1780" width="30.26953125" style="1" bestFit="1" customWidth="1"/>
    <col min="1781" max="1781" width="14.453125" style="1" customWidth="1"/>
    <col min="1782" max="1782" width="13" style="1" bestFit="1" customWidth="1"/>
    <col min="1783" max="1783" width="13" style="1" customWidth="1"/>
    <col min="1784" max="1784" width="10.453125" style="1" bestFit="1" customWidth="1"/>
    <col min="1785" max="1785" width="11.1796875" style="1" customWidth="1"/>
    <col min="1786" max="1786" width="10.54296875" style="1" bestFit="1" customWidth="1"/>
    <col min="1787" max="1787" width="10" style="1" customWidth="1"/>
    <col min="1788" max="1788" width="13.7265625" style="1" bestFit="1" customWidth="1"/>
    <col min="1789" max="1789" width="9.81640625" style="1" bestFit="1" customWidth="1"/>
    <col min="1790" max="1790" width="7.26953125" style="1" bestFit="1" customWidth="1"/>
    <col min="1791" max="1791" width="29.54296875" style="1" customWidth="1"/>
    <col min="1792" max="1792" width="14.7265625" style="1" bestFit="1" customWidth="1"/>
    <col min="1793" max="1793" width="14.26953125" style="1" customWidth="1"/>
    <col min="1794" max="1794" width="12" style="1" customWidth="1"/>
    <col min="1795" max="1795" width="12.54296875" style="1" bestFit="1" customWidth="1"/>
    <col min="1796" max="1796" width="11.7265625" style="1" customWidth="1"/>
    <col min="1797" max="1797" width="10.453125" style="1" bestFit="1" customWidth="1"/>
    <col min="1798" max="1798" width="12.7265625" style="1" customWidth="1"/>
    <col min="1799" max="1799" width="13.7265625" style="1" bestFit="1" customWidth="1"/>
    <col min="1800" max="1800" width="3.81640625" style="1" customWidth="1"/>
    <col min="1801" max="1801" width="12.453125" style="1" bestFit="1" customWidth="1"/>
    <col min="1802" max="1802" width="10.1796875" style="1" customWidth="1"/>
    <col min="1803" max="1803" width="11.453125" style="1" bestFit="1" customWidth="1"/>
    <col min="1804" max="1804" width="10" style="1" customWidth="1"/>
    <col min="1805" max="1805" width="4.453125" style="1" customWidth="1"/>
    <col min="1806" max="1806" width="13.54296875" style="1" customWidth="1"/>
    <col min="1807" max="1807" width="11.453125" style="1" bestFit="1" customWidth="1"/>
    <col min="1808" max="1808" width="3.1796875" style="1" customWidth="1"/>
    <col min="1809" max="1809" width="13.81640625" style="1" customWidth="1"/>
    <col min="1810" max="2032" width="8.81640625" style="1"/>
    <col min="2033" max="2033" width="7.7265625" style="1" customWidth="1"/>
    <col min="2034" max="2034" width="11.7265625" style="1" customWidth="1"/>
    <col min="2035" max="2035" width="6.453125" style="1" customWidth="1"/>
    <col min="2036" max="2036" width="30.26953125" style="1" bestFit="1" customWidth="1"/>
    <col min="2037" max="2037" width="14.453125" style="1" customWidth="1"/>
    <col min="2038" max="2038" width="13" style="1" bestFit="1" customWidth="1"/>
    <col min="2039" max="2039" width="13" style="1" customWidth="1"/>
    <col min="2040" max="2040" width="10.453125" style="1" bestFit="1" customWidth="1"/>
    <col min="2041" max="2041" width="11.1796875" style="1" customWidth="1"/>
    <col min="2042" max="2042" width="10.54296875" style="1" bestFit="1" customWidth="1"/>
    <col min="2043" max="2043" width="10" style="1" customWidth="1"/>
    <col min="2044" max="2044" width="13.7265625" style="1" bestFit="1" customWidth="1"/>
    <col min="2045" max="2045" width="9.81640625" style="1" bestFit="1" customWidth="1"/>
    <col min="2046" max="2046" width="7.26953125" style="1" bestFit="1" customWidth="1"/>
    <col min="2047" max="2047" width="29.54296875" style="1" customWidth="1"/>
    <col min="2048" max="2048" width="14.7265625" style="1" bestFit="1" customWidth="1"/>
    <col min="2049" max="2049" width="14.26953125" style="1" customWidth="1"/>
    <col min="2050" max="2050" width="12" style="1" customWidth="1"/>
    <col min="2051" max="2051" width="12.54296875" style="1" bestFit="1" customWidth="1"/>
    <col min="2052" max="2052" width="11.7265625" style="1" customWidth="1"/>
    <col min="2053" max="2053" width="10.453125" style="1" bestFit="1" customWidth="1"/>
    <col min="2054" max="2054" width="12.7265625" style="1" customWidth="1"/>
    <col min="2055" max="2055" width="13.7265625" style="1" bestFit="1" customWidth="1"/>
    <col min="2056" max="2056" width="3.81640625" style="1" customWidth="1"/>
    <col min="2057" max="2057" width="12.453125" style="1" bestFit="1" customWidth="1"/>
    <col min="2058" max="2058" width="10.1796875" style="1" customWidth="1"/>
    <col min="2059" max="2059" width="11.453125" style="1" bestFit="1" customWidth="1"/>
    <col min="2060" max="2060" width="10" style="1" customWidth="1"/>
    <col min="2061" max="2061" width="4.453125" style="1" customWidth="1"/>
    <col min="2062" max="2062" width="13.54296875" style="1" customWidth="1"/>
    <col min="2063" max="2063" width="11.453125" style="1" bestFit="1" customWidth="1"/>
    <col min="2064" max="2064" width="3.1796875" style="1" customWidth="1"/>
    <col min="2065" max="2065" width="13.81640625" style="1" customWidth="1"/>
    <col min="2066" max="2288" width="8.81640625" style="1"/>
    <col min="2289" max="2289" width="7.7265625" style="1" customWidth="1"/>
    <col min="2290" max="2290" width="11.7265625" style="1" customWidth="1"/>
    <col min="2291" max="2291" width="6.453125" style="1" customWidth="1"/>
    <col min="2292" max="2292" width="30.26953125" style="1" bestFit="1" customWidth="1"/>
    <col min="2293" max="2293" width="14.453125" style="1" customWidth="1"/>
    <col min="2294" max="2294" width="13" style="1" bestFit="1" customWidth="1"/>
    <col min="2295" max="2295" width="13" style="1" customWidth="1"/>
    <col min="2296" max="2296" width="10.453125" style="1" bestFit="1" customWidth="1"/>
    <col min="2297" max="2297" width="11.1796875" style="1" customWidth="1"/>
    <col min="2298" max="2298" width="10.54296875" style="1" bestFit="1" customWidth="1"/>
    <col min="2299" max="2299" width="10" style="1" customWidth="1"/>
    <col min="2300" max="2300" width="13.7265625" style="1" bestFit="1" customWidth="1"/>
    <col min="2301" max="2301" width="9.81640625" style="1" bestFit="1" customWidth="1"/>
    <col min="2302" max="2302" width="7.26953125" style="1" bestFit="1" customWidth="1"/>
    <col min="2303" max="2303" width="29.54296875" style="1" customWidth="1"/>
    <col min="2304" max="2304" width="14.7265625" style="1" bestFit="1" customWidth="1"/>
    <col min="2305" max="2305" width="14.26953125" style="1" customWidth="1"/>
    <col min="2306" max="2306" width="12" style="1" customWidth="1"/>
    <col min="2307" max="2307" width="12.54296875" style="1" bestFit="1" customWidth="1"/>
    <col min="2308" max="2308" width="11.7265625" style="1" customWidth="1"/>
    <col min="2309" max="2309" width="10.453125" style="1" bestFit="1" customWidth="1"/>
    <col min="2310" max="2310" width="12.7265625" style="1" customWidth="1"/>
    <col min="2311" max="2311" width="13.7265625" style="1" bestFit="1" customWidth="1"/>
    <col min="2312" max="2312" width="3.81640625" style="1" customWidth="1"/>
    <col min="2313" max="2313" width="12.453125" style="1" bestFit="1" customWidth="1"/>
    <col min="2314" max="2314" width="10.1796875" style="1" customWidth="1"/>
    <col min="2315" max="2315" width="11.453125" style="1" bestFit="1" customWidth="1"/>
    <col min="2316" max="2316" width="10" style="1" customWidth="1"/>
    <col min="2317" max="2317" width="4.453125" style="1" customWidth="1"/>
    <col min="2318" max="2318" width="13.54296875" style="1" customWidth="1"/>
    <col min="2319" max="2319" width="11.453125" style="1" bestFit="1" customWidth="1"/>
    <col min="2320" max="2320" width="3.1796875" style="1" customWidth="1"/>
    <col min="2321" max="2321" width="13.81640625" style="1" customWidth="1"/>
    <col min="2322" max="2544" width="8.81640625" style="1"/>
    <col min="2545" max="2545" width="7.7265625" style="1" customWidth="1"/>
    <col min="2546" max="2546" width="11.7265625" style="1" customWidth="1"/>
    <col min="2547" max="2547" width="6.453125" style="1" customWidth="1"/>
    <col min="2548" max="2548" width="30.26953125" style="1" bestFit="1" customWidth="1"/>
    <col min="2549" max="2549" width="14.453125" style="1" customWidth="1"/>
    <col min="2550" max="2550" width="13" style="1" bestFit="1" customWidth="1"/>
    <col min="2551" max="2551" width="13" style="1" customWidth="1"/>
    <col min="2552" max="2552" width="10.453125" style="1" bestFit="1" customWidth="1"/>
    <col min="2553" max="2553" width="11.1796875" style="1" customWidth="1"/>
    <col min="2554" max="2554" width="10.54296875" style="1" bestFit="1" customWidth="1"/>
    <col min="2555" max="2555" width="10" style="1" customWidth="1"/>
    <col min="2556" max="2556" width="13.7265625" style="1" bestFit="1" customWidth="1"/>
    <col min="2557" max="2557" width="9.81640625" style="1" bestFit="1" customWidth="1"/>
    <col min="2558" max="2558" width="7.26953125" style="1" bestFit="1" customWidth="1"/>
    <col min="2559" max="2559" width="29.54296875" style="1" customWidth="1"/>
    <col min="2560" max="2560" width="14.7265625" style="1" bestFit="1" customWidth="1"/>
    <col min="2561" max="2561" width="14.26953125" style="1" customWidth="1"/>
    <col min="2562" max="2562" width="12" style="1" customWidth="1"/>
    <col min="2563" max="2563" width="12.54296875" style="1" bestFit="1" customWidth="1"/>
    <col min="2564" max="2564" width="11.7265625" style="1" customWidth="1"/>
    <col min="2565" max="2565" width="10.453125" style="1" bestFit="1" customWidth="1"/>
    <col min="2566" max="2566" width="12.7265625" style="1" customWidth="1"/>
    <col min="2567" max="2567" width="13.7265625" style="1" bestFit="1" customWidth="1"/>
    <col min="2568" max="2568" width="3.81640625" style="1" customWidth="1"/>
    <col min="2569" max="2569" width="12.453125" style="1" bestFit="1" customWidth="1"/>
    <col min="2570" max="2570" width="10.1796875" style="1" customWidth="1"/>
    <col min="2571" max="2571" width="11.453125" style="1" bestFit="1" customWidth="1"/>
    <col min="2572" max="2572" width="10" style="1" customWidth="1"/>
    <col min="2573" max="2573" width="4.453125" style="1" customWidth="1"/>
    <col min="2574" max="2574" width="13.54296875" style="1" customWidth="1"/>
    <col min="2575" max="2575" width="11.453125" style="1" bestFit="1" customWidth="1"/>
    <col min="2576" max="2576" width="3.1796875" style="1" customWidth="1"/>
    <col min="2577" max="2577" width="13.81640625" style="1" customWidth="1"/>
    <col min="2578" max="2800" width="8.81640625" style="1"/>
    <col min="2801" max="2801" width="7.7265625" style="1" customWidth="1"/>
    <col min="2802" max="2802" width="11.7265625" style="1" customWidth="1"/>
    <col min="2803" max="2803" width="6.453125" style="1" customWidth="1"/>
    <col min="2804" max="2804" width="30.26953125" style="1" bestFit="1" customWidth="1"/>
    <col min="2805" max="2805" width="14.453125" style="1" customWidth="1"/>
    <col min="2806" max="2806" width="13" style="1" bestFit="1" customWidth="1"/>
    <col min="2807" max="2807" width="13" style="1" customWidth="1"/>
    <col min="2808" max="2808" width="10.453125" style="1" bestFit="1" customWidth="1"/>
    <col min="2809" max="2809" width="11.1796875" style="1" customWidth="1"/>
    <col min="2810" max="2810" width="10.54296875" style="1" bestFit="1" customWidth="1"/>
    <col min="2811" max="2811" width="10" style="1" customWidth="1"/>
    <col min="2812" max="2812" width="13.7265625" style="1" bestFit="1" customWidth="1"/>
    <col min="2813" max="2813" width="9.81640625" style="1" bestFit="1" customWidth="1"/>
    <col min="2814" max="2814" width="7.26953125" style="1" bestFit="1" customWidth="1"/>
    <col min="2815" max="2815" width="29.54296875" style="1" customWidth="1"/>
    <col min="2816" max="2816" width="14.7265625" style="1" bestFit="1" customWidth="1"/>
    <col min="2817" max="2817" width="14.26953125" style="1" customWidth="1"/>
    <col min="2818" max="2818" width="12" style="1" customWidth="1"/>
    <col min="2819" max="2819" width="12.54296875" style="1" bestFit="1" customWidth="1"/>
    <col min="2820" max="2820" width="11.7265625" style="1" customWidth="1"/>
    <col min="2821" max="2821" width="10.453125" style="1" bestFit="1" customWidth="1"/>
    <col min="2822" max="2822" width="12.7265625" style="1" customWidth="1"/>
    <col min="2823" max="2823" width="13.7265625" style="1" bestFit="1" customWidth="1"/>
    <col min="2824" max="2824" width="3.81640625" style="1" customWidth="1"/>
    <col min="2825" max="2825" width="12.453125" style="1" bestFit="1" customWidth="1"/>
    <col min="2826" max="2826" width="10.1796875" style="1" customWidth="1"/>
    <col min="2827" max="2827" width="11.453125" style="1" bestFit="1" customWidth="1"/>
    <col min="2828" max="2828" width="10" style="1" customWidth="1"/>
    <col min="2829" max="2829" width="4.453125" style="1" customWidth="1"/>
    <col min="2830" max="2830" width="13.54296875" style="1" customWidth="1"/>
    <col min="2831" max="2831" width="11.453125" style="1" bestFit="1" customWidth="1"/>
    <col min="2832" max="2832" width="3.1796875" style="1" customWidth="1"/>
    <col min="2833" max="2833" width="13.81640625" style="1" customWidth="1"/>
    <col min="2834" max="3056" width="8.81640625" style="1"/>
    <col min="3057" max="3057" width="7.7265625" style="1" customWidth="1"/>
    <col min="3058" max="3058" width="11.7265625" style="1" customWidth="1"/>
    <col min="3059" max="3059" width="6.453125" style="1" customWidth="1"/>
    <col min="3060" max="3060" width="30.26953125" style="1" bestFit="1" customWidth="1"/>
    <col min="3061" max="3061" width="14.453125" style="1" customWidth="1"/>
    <col min="3062" max="3062" width="13" style="1" bestFit="1" customWidth="1"/>
    <col min="3063" max="3063" width="13" style="1" customWidth="1"/>
    <col min="3064" max="3064" width="10.453125" style="1" bestFit="1" customWidth="1"/>
    <col min="3065" max="3065" width="11.1796875" style="1" customWidth="1"/>
    <col min="3066" max="3066" width="10.54296875" style="1" bestFit="1" customWidth="1"/>
    <col min="3067" max="3067" width="10" style="1" customWidth="1"/>
    <col min="3068" max="3068" width="13.7265625" style="1" bestFit="1" customWidth="1"/>
    <col min="3069" max="3069" width="9.81640625" style="1" bestFit="1" customWidth="1"/>
    <col min="3070" max="3070" width="7.26953125" style="1" bestFit="1" customWidth="1"/>
    <col min="3071" max="3071" width="29.54296875" style="1" customWidth="1"/>
    <col min="3072" max="3072" width="14.7265625" style="1" bestFit="1" customWidth="1"/>
    <col min="3073" max="3073" width="14.26953125" style="1" customWidth="1"/>
    <col min="3074" max="3074" width="12" style="1" customWidth="1"/>
    <col min="3075" max="3075" width="12.54296875" style="1" bestFit="1" customWidth="1"/>
    <col min="3076" max="3076" width="11.7265625" style="1" customWidth="1"/>
    <col min="3077" max="3077" width="10.453125" style="1" bestFit="1" customWidth="1"/>
    <col min="3078" max="3078" width="12.7265625" style="1" customWidth="1"/>
    <col min="3079" max="3079" width="13.7265625" style="1" bestFit="1" customWidth="1"/>
    <col min="3080" max="3080" width="3.81640625" style="1" customWidth="1"/>
    <col min="3081" max="3081" width="12.453125" style="1" bestFit="1" customWidth="1"/>
    <col min="3082" max="3082" width="10.1796875" style="1" customWidth="1"/>
    <col min="3083" max="3083" width="11.453125" style="1" bestFit="1" customWidth="1"/>
    <col min="3084" max="3084" width="10" style="1" customWidth="1"/>
    <col min="3085" max="3085" width="4.453125" style="1" customWidth="1"/>
    <col min="3086" max="3086" width="13.54296875" style="1" customWidth="1"/>
    <col min="3087" max="3087" width="11.453125" style="1" bestFit="1" customWidth="1"/>
    <col min="3088" max="3088" width="3.1796875" style="1" customWidth="1"/>
    <col min="3089" max="3089" width="13.81640625" style="1" customWidth="1"/>
    <col min="3090" max="3312" width="8.81640625" style="1"/>
    <col min="3313" max="3313" width="7.7265625" style="1" customWidth="1"/>
    <col min="3314" max="3314" width="11.7265625" style="1" customWidth="1"/>
    <col min="3315" max="3315" width="6.453125" style="1" customWidth="1"/>
    <col min="3316" max="3316" width="30.26953125" style="1" bestFit="1" customWidth="1"/>
    <col min="3317" max="3317" width="14.453125" style="1" customWidth="1"/>
    <col min="3318" max="3318" width="13" style="1" bestFit="1" customWidth="1"/>
    <col min="3319" max="3319" width="13" style="1" customWidth="1"/>
    <col min="3320" max="3320" width="10.453125" style="1" bestFit="1" customWidth="1"/>
    <col min="3321" max="3321" width="11.1796875" style="1" customWidth="1"/>
    <col min="3322" max="3322" width="10.54296875" style="1" bestFit="1" customWidth="1"/>
    <col min="3323" max="3323" width="10" style="1" customWidth="1"/>
    <col min="3324" max="3324" width="13.7265625" style="1" bestFit="1" customWidth="1"/>
    <col min="3325" max="3325" width="9.81640625" style="1" bestFit="1" customWidth="1"/>
    <col min="3326" max="3326" width="7.26953125" style="1" bestFit="1" customWidth="1"/>
    <col min="3327" max="3327" width="29.54296875" style="1" customWidth="1"/>
    <col min="3328" max="3328" width="14.7265625" style="1" bestFit="1" customWidth="1"/>
    <col min="3329" max="3329" width="14.26953125" style="1" customWidth="1"/>
    <col min="3330" max="3330" width="12" style="1" customWidth="1"/>
    <col min="3331" max="3331" width="12.54296875" style="1" bestFit="1" customWidth="1"/>
    <col min="3332" max="3332" width="11.7265625" style="1" customWidth="1"/>
    <col min="3333" max="3333" width="10.453125" style="1" bestFit="1" customWidth="1"/>
    <col min="3334" max="3334" width="12.7265625" style="1" customWidth="1"/>
    <col min="3335" max="3335" width="13.7265625" style="1" bestFit="1" customWidth="1"/>
    <col min="3336" max="3336" width="3.81640625" style="1" customWidth="1"/>
    <col min="3337" max="3337" width="12.453125" style="1" bestFit="1" customWidth="1"/>
    <col min="3338" max="3338" width="10.1796875" style="1" customWidth="1"/>
    <col min="3339" max="3339" width="11.453125" style="1" bestFit="1" customWidth="1"/>
    <col min="3340" max="3340" width="10" style="1" customWidth="1"/>
    <col min="3341" max="3341" width="4.453125" style="1" customWidth="1"/>
    <col min="3342" max="3342" width="13.54296875" style="1" customWidth="1"/>
    <col min="3343" max="3343" width="11.453125" style="1" bestFit="1" customWidth="1"/>
    <col min="3344" max="3344" width="3.1796875" style="1" customWidth="1"/>
    <col min="3345" max="3345" width="13.81640625" style="1" customWidth="1"/>
    <col min="3346" max="3568" width="8.81640625" style="1"/>
    <col min="3569" max="3569" width="7.7265625" style="1" customWidth="1"/>
    <col min="3570" max="3570" width="11.7265625" style="1" customWidth="1"/>
    <col min="3571" max="3571" width="6.453125" style="1" customWidth="1"/>
    <col min="3572" max="3572" width="30.26953125" style="1" bestFit="1" customWidth="1"/>
    <col min="3573" max="3573" width="14.453125" style="1" customWidth="1"/>
    <col min="3574" max="3574" width="13" style="1" bestFit="1" customWidth="1"/>
    <col min="3575" max="3575" width="13" style="1" customWidth="1"/>
    <col min="3576" max="3576" width="10.453125" style="1" bestFit="1" customWidth="1"/>
    <col min="3577" max="3577" width="11.1796875" style="1" customWidth="1"/>
    <col min="3578" max="3578" width="10.54296875" style="1" bestFit="1" customWidth="1"/>
    <col min="3579" max="3579" width="10" style="1" customWidth="1"/>
    <col min="3580" max="3580" width="13.7265625" style="1" bestFit="1" customWidth="1"/>
    <col min="3581" max="3581" width="9.81640625" style="1" bestFit="1" customWidth="1"/>
    <col min="3582" max="3582" width="7.26953125" style="1" bestFit="1" customWidth="1"/>
    <col min="3583" max="3583" width="29.54296875" style="1" customWidth="1"/>
    <col min="3584" max="3584" width="14.7265625" style="1" bestFit="1" customWidth="1"/>
    <col min="3585" max="3585" width="14.26953125" style="1" customWidth="1"/>
    <col min="3586" max="3586" width="12" style="1" customWidth="1"/>
    <col min="3587" max="3587" width="12.54296875" style="1" bestFit="1" customWidth="1"/>
    <col min="3588" max="3588" width="11.7265625" style="1" customWidth="1"/>
    <col min="3589" max="3589" width="10.453125" style="1" bestFit="1" customWidth="1"/>
    <col min="3590" max="3590" width="12.7265625" style="1" customWidth="1"/>
    <col min="3591" max="3591" width="13.7265625" style="1" bestFit="1" customWidth="1"/>
    <col min="3592" max="3592" width="3.81640625" style="1" customWidth="1"/>
    <col min="3593" max="3593" width="12.453125" style="1" bestFit="1" customWidth="1"/>
    <col min="3594" max="3594" width="10.1796875" style="1" customWidth="1"/>
    <col min="3595" max="3595" width="11.453125" style="1" bestFit="1" customWidth="1"/>
    <col min="3596" max="3596" width="10" style="1" customWidth="1"/>
    <col min="3597" max="3597" width="4.453125" style="1" customWidth="1"/>
    <col min="3598" max="3598" width="13.54296875" style="1" customWidth="1"/>
    <col min="3599" max="3599" width="11.453125" style="1" bestFit="1" customWidth="1"/>
    <col min="3600" max="3600" width="3.1796875" style="1" customWidth="1"/>
    <col min="3601" max="3601" width="13.81640625" style="1" customWidth="1"/>
    <col min="3602" max="3824" width="8.81640625" style="1"/>
    <col min="3825" max="3825" width="7.7265625" style="1" customWidth="1"/>
    <col min="3826" max="3826" width="11.7265625" style="1" customWidth="1"/>
    <col min="3827" max="3827" width="6.453125" style="1" customWidth="1"/>
    <col min="3828" max="3828" width="30.26953125" style="1" bestFit="1" customWidth="1"/>
    <col min="3829" max="3829" width="14.453125" style="1" customWidth="1"/>
    <col min="3830" max="3830" width="13" style="1" bestFit="1" customWidth="1"/>
    <col min="3831" max="3831" width="13" style="1" customWidth="1"/>
    <col min="3832" max="3832" width="10.453125" style="1" bestFit="1" customWidth="1"/>
    <col min="3833" max="3833" width="11.1796875" style="1" customWidth="1"/>
    <col min="3834" max="3834" width="10.54296875" style="1" bestFit="1" customWidth="1"/>
    <col min="3835" max="3835" width="10" style="1" customWidth="1"/>
    <col min="3836" max="3836" width="13.7265625" style="1" bestFit="1" customWidth="1"/>
    <col min="3837" max="3837" width="9.81640625" style="1" bestFit="1" customWidth="1"/>
    <col min="3838" max="3838" width="7.26953125" style="1" bestFit="1" customWidth="1"/>
    <col min="3839" max="3839" width="29.54296875" style="1" customWidth="1"/>
    <col min="3840" max="3840" width="14.7265625" style="1" bestFit="1" customWidth="1"/>
    <col min="3841" max="3841" width="14.26953125" style="1" customWidth="1"/>
    <col min="3842" max="3842" width="12" style="1" customWidth="1"/>
    <col min="3843" max="3843" width="12.54296875" style="1" bestFit="1" customWidth="1"/>
    <col min="3844" max="3844" width="11.7265625" style="1" customWidth="1"/>
    <col min="3845" max="3845" width="10.453125" style="1" bestFit="1" customWidth="1"/>
    <col min="3846" max="3846" width="12.7265625" style="1" customWidth="1"/>
    <col min="3847" max="3847" width="13.7265625" style="1" bestFit="1" customWidth="1"/>
    <col min="3848" max="3848" width="3.81640625" style="1" customWidth="1"/>
    <col min="3849" max="3849" width="12.453125" style="1" bestFit="1" customWidth="1"/>
    <col min="3850" max="3850" width="10.1796875" style="1" customWidth="1"/>
    <col min="3851" max="3851" width="11.453125" style="1" bestFit="1" customWidth="1"/>
    <col min="3852" max="3852" width="10" style="1" customWidth="1"/>
    <col min="3853" max="3853" width="4.453125" style="1" customWidth="1"/>
    <col min="3854" max="3854" width="13.54296875" style="1" customWidth="1"/>
    <col min="3855" max="3855" width="11.453125" style="1" bestFit="1" customWidth="1"/>
    <col min="3856" max="3856" width="3.1796875" style="1" customWidth="1"/>
    <col min="3857" max="3857" width="13.81640625" style="1" customWidth="1"/>
    <col min="3858" max="4080" width="8.81640625" style="1"/>
    <col min="4081" max="4081" width="7.7265625" style="1" customWidth="1"/>
    <col min="4082" max="4082" width="11.7265625" style="1" customWidth="1"/>
    <col min="4083" max="4083" width="6.453125" style="1" customWidth="1"/>
    <col min="4084" max="4084" width="30.26953125" style="1" bestFit="1" customWidth="1"/>
    <col min="4085" max="4085" width="14.453125" style="1" customWidth="1"/>
    <col min="4086" max="4086" width="13" style="1" bestFit="1" customWidth="1"/>
    <col min="4087" max="4087" width="13" style="1" customWidth="1"/>
    <col min="4088" max="4088" width="10.453125" style="1" bestFit="1" customWidth="1"/>
    <col min="4089" max="4089" width="11.1796875" style="1" customWidth="1"/>
    <col min="4090" max="4090" width="10.54296875" style="1" bestFit="1" customWidth="1"/>
    <col min="4091" max="4091" width="10" style="1" customWidth="1"/>
    <col min="4092" max="4092" width="13.7265625" style="1" bestFit="1" customWidth="1"/>
    <col min="4093" max="4093" width="9.81640625" style="1" bestFit="1" customWidth="1"/>
    <col min="4094" max="4094" width="7.26953125" style="1" bestFit="1" customWidth="1"/>
    <col min="4095" max="4095" width="29.54296875" style="1" customWidth="1"/>
    <col min="4096" max="4096" width="14.7265625" style="1" bestFit="1" customWidth="1"/>
    <col min="4097" max="4097" width="14.26953125" style="1" customWidth="1"/>
    <col min="4098" max="4098" width="12" style="1" customWidth="1"/>
    <col min="4099" max="4099" width="12.54296875" style="1" bestFit="1" customWidth="1"/>
    <col min="4100" max="4100" width="11.7265625" style="1" customWidth="1"/>
    <col min="4101" max="4101" width="10.453125" style="1" bestFit="1" customWidth="1"/>
    <col min="4102" max="4102" width="12.7265625" style="1" customWidth="1"/>
    <col min="4103" max="4103" width="13.7265625" style="1" bestFit="1" customWidth="1"/>
    <col min="4104" max="4104" width="3.81640625" style="1" customWidth="1"/>
    <col min="4105" max="4105" width="12.453125" style="1" bestFit="1" customWidth="1"/>
    <col min="4106" max="4106" width="10.1796875" style="1" customWidth="1"/>
    <col min="4107" max="4107" width="11.453125" style="1" bestFit="1" customWidth="1"/>
    <col min="4108" max="4108" width="10" style="1" customWidth="1"/>
    <col min="4109" max="4109" width="4.453125" style="1" customWidth="1"/>
    <col min="4110" max="4110" width="13.54296875" style="1" customWidth="1"/>
    <col min="4111" max="4111" width="11.453125" style="1" bestFit="1" customWidth="1"/>
    <col min="4112" max="4112" width="3.1796875" style="1" customWidth="1"/>
    <col min="4113" max="4113" width="13.81640625" style="1" customWidth="1"/>
    <col min="4114" max="4336" width="8.81640625" style="1"/>
    <col min="4337" max="4337" width="7.7265625" style="1" customWidth="1"/>
    <col min="4338" max="4338" width="11.7265625" style="1" customWidth="1"/>
    <col min="4339" max="4339" width="6.453125" style="1" customWidth="1"/>
    <col min="4340" max="4340" width="30.26953125" style="1" bestFit="1" customWidth="1"/>
    <col min="4341" max="4341" width="14.453125" style="1" customWidth="1"/>
    <col min="4342" max="4342" width="13" style="1" bestFit="1" customWidth="1"/>
    <col min="4343" max="4343" width="13" style="1" customWidth="1"/>
    <col min="4344" max="4344" width="10.453125" style="1" bestFit="1" customWidth="1"/>
    <col min="4345" max="4345" width="11.1796875" style="1" customWidth="1"/>
    <col min="4346" max="4346" width="10.54296875" style="1" bestFit="1" customWidth="1"/>
    <col min="4347" max="4347" width="10" style="1" customWidth="1"/>
    <col min="4348" max="4348" width="13.7265625" style="1" bestFit="1" customWidth="1"/>
    <col min="4349" max="4349" width="9.81640625" style="1" bestFit="1" customWidth="1"/>
    <col min="4350" max="4350" width="7.26953125" style="1" bestFit="1" customWidth="1"/>
    <col min="4351" max="4351" width="29.54296875" style="1" customWidth="1"/>
    <col min="4352" max="4352" width="14.7265625" style="1" bestFit="1" customWidth="1"/>
    <col min="4353" max="4353" width="14.26953125" style="1" customWidth="1"/>
    <col min="4354" max="4354" width="12" style="1" customWidth="1"/>
    <col min="4355" max="4355" width="12.54296875" style="1" bestFit="1" customWidth="1"/>
    <col min="4356" max="4356" width="11.7265625" style="1" customWidth="1"/>
    <col min="4357" max="4357" width="10.453125" style="1" bestFit="1" customWidth="1"/>
    <col min="4358" max="4358" width="12.7265625" style="1" customWidth="1"/>
    <col min="4359" max="4359" width="13.7265625" style="1" bestFit="1" customWidth="1"/>
    <col min="4360" max="4360" width="3.81640625" style="1" customWidth="1"/>
    <col min="4361" max="4361" width="12.453125" style="1" bestFit="1" customWidth="1"/>
    <col min="4362" max="4362" width="10.1796875" style="1" customWidth="1"/>
    <col min="4363" max="4363" width="11.453125" style="1" bestFit="1" customWidth="1"/>
    <col min="4364" max="4364" width="10" style="1" customWidth="1"/>
    <col min="4365" max="4365" width="4.453125" style="1" customWidth="1"/>
    <col min="4366" max="4366" width="13.54296875" style="1" customWidth="1"/>
    <col min="4367" max="4367" width="11.453125" style="1" bestFit="1" customWidth="1"/>
    <col min="4368" max="4368" width="3.1796875" style="1" customWidth="1"/>
    <col min="4369" max="4369" width="13.81640625" style="1" customWidth="1"/>
    <col min="4370" max="4592" width="8.81640625" style="1"/>
    <col min="4593" max="4593" width="7.7265625" style="1" customWidth="1"/>
    <col min="4594" max="4594" width="11.7265625" style="1" customWidth="1"/>
    <col min="4595" max="4595" width="6.453125" style="1" customWidth="1"/>
    <col min="4596" max="4596" width="30.26953125" style="1" bestFit="1" customWidth="1"/>
    <col min="4597" max="4597" width="14.453125" style="1" customWidth="1"/>
    <col min="4598" max="4598" width="13" style="1" bestFit="1" customWidth="1"/>
    <col min="4599" max="4599" width="13" style="1" customWidth="1"/>
    <col min="4600" max="4600" width="10.453125" style="1" bestFit="1" customWidth="1"/>
    <col min="4601" max="4601" width="11.1796875" style="1" customWidth="1"/>
    <col min="4602" max="4602" width="10.54296875" style="1" bestFit="1" customWidth="1"/>
    <col min="4603" max="4603" width="10" style="1" customWidth="1"/>
    <col min="4604" max="4604" width="13.7265625" style="1" bestFit="1" customWidth="1"/>
    <col min="4605" max="4605" width="9.81640625" style="1" bestFit="1" customWidth="1"/>
    <col min="4606" max="4606" width="7.26953125" style="1" bestFit="1" customWidth="1"/>
    <col min="4607" max="4607" width="29.54296875" style="1" customWidth="1"/>
    <col min="4608" max="4608" width="14.7265625" style="1" bestFit="1" customWidth="1"/>
    <col min="4609" max="4609" width="14.26953125" style="1" customWidth="1"/>
    <col min="4610" max="4610" width="12" style="1" customWidth="1"/>
    <col min="4611" max="4611" width="12.54296875" style="1" bestFit="1" customWidth="1"/>
    <col min="4612" max="4612" width="11.7265625" style="1" customWidth="1"/>
    <col min="4613" max="4613" width="10.453125" style="1" bestFit="1" customWidth="1"/>
    <col min="4614" max="4614" width="12.7265625" style="1" customWidth="1"/>
    <col min="4615" max="4615" width="13.7265625" style="1" bestFit="1" customWidth="1"/>
    <col min="4616" max="4616" width="3.81640625" style="1" customWidth="1"/>
    <col min="4617" max="4617" width="12.453125" style="1" bestFit="1" customWidth="1"/>
    <col min="4618" max="4618" width="10.1796875" style="1" customWidth="1"/>
    <col min="4619" max="4619" width="11.453125" style="1" bestFit="1" customWidth="1"/>
    <col min="4620" max="4620" width="10" style="1" customWidth="1"/>
    <col min="4621" max="4621" width="4.453125" style="1" customWidth="1"/>
    <col min="4622" max="4622" width="13.54296875" style="1" customWidth="1"/>
    <col min="4623" max="4623" width="11.453125" style="1" bestFit="1" customWidth="1"/>
    <col min="4624" max="4624" width="3.1796875" style="1" customWidth="1"/>
    <col min="4625" max="4625" width="13.81640625" style="1" customWidth="1"/>
    <col min="4626" max="4848" width="8.81640625" style="1"/>
    <col min="4849" max="4849" width="7.7265625" style="1" customWidth="1"/>
    <col min="4850" max="4850" width="11.7265625" style="1" customWidth="1"/>
    <col min="4851" max="4851" width="6.453125" style="1" customWidth="1"/>
    <col min="4852" max="4852" width="30.26953125" style="1" bestFit="1" customWidth="1"/>
    <col min="4853" max="4853" width="14.453125" style="1" customWidth="1"/>
    <col min="4854" max="4854" width="13" style="1" bestFit="1" customWidth="1"/>
    <col min="4855" max="4855" width="13" style="1" customWidth="1"/>
    <col min="4856" max="4856" width="10.453125" style="1" bestFit="1" customWidth="1"/>
    <col min="4857" max="4857" width="11.1796875" style="1" customWidth="1"/>
    <col min="4858" max="4858" width="10.54296875" style="1" bestFit="1" customWidth="1"/>
    <col min="4859" max="4859" width="10" style="1" customWidth="1"/>
    <col min="4860" max="4860" width="13.7265625" style="1" bestFit="1" customWidth="1"/>
    <col min="4861" max="4861" width="9.81640625" style="1" bestFit="1" customWidth="1"/>
    <col min="4862" max="4862" width="7.26953125" style="1" bestFit="1" customWidth="1"/>
    <col min="4863" max="4863" width="29.54296875" style="1" customWidth="1"/>
    <col min="4864" max="4864" width="14.7265625" style="1" bestFit="1" customWidth="1"/>
    <col min="4865" max="4865" width="14.26953125" style="1" customWidth="1"/>
    <col min="4866" max="4866" width="12" style="1" customWidth="1"/>
    <col min="4867" max="4867" width="12.54296875" style="1" bestFit="1" customWidth="1"/>
    <col min="4868" max="4868" width="11.7265625" style="1" customWidth="1"/>
    <col min="4869" max="4869" width="10.453125" style="1" bestFit="1" customWidth="1"/>
    <col min="4870" max="4870" width="12.7265625" style="1" customWidth="1"/>
    <col min="4871" max="4871" width="13.7265625" style="1" bestFit="1" customWidth="1"/>
    <col min="4872" max="4872" width="3.81640625" style="1" customWidth="1"/>
    <col min="4873" max="4873" width="12.453125" style="1" bestFit="1" customWidth="1"/>
    <col min="4874" max="4874" width="10.1796875" style="1" customWidth="1"/>
    <col min="4875" max="4875" width="11.453125" style="1" bestFit="1" customWidth="1"/>
    <col min="4876" max="4876" width="10" style="1" customWidth="1"/>
    <col min="4877" max="4877" width="4.453125" style="1" customWidth="1"/>
    <col min="4878" max="4878" width="13.54296875" style="1" customWidth="1"/>
    <col min="4879" max="4879" width="11.453125" style="1" bestFit="1" customWidth="1"/>
    <col min="4880" max="4880" width="3.1796875" style="1" customWidth="1"/>
    <col min="4881" max="4881" width="13.81640625" style="1" customWidth="1"/>
    <col min="4882" max="5104" width="8.81640625" style="1"/>
    <col min="5105" max="5105" width="7.7265625" style="1" customWidth="1"/>
    <col min="5106" max="5106" width="11.7265625" style="1" customWidth="1"/>
    <col min="5107" max="5107" width="6.453125" style="1" customWidth="1"/>
    <col min="5108" max="5108" width="30.26953125" style="1" bestFit="1" customWidth="1"/>
    <col min="5109" max="5109" width="14.453125" style="1" customWidth="1"/>
    <col min="5110" max="5110" width="13" style="1" bestFit="1" customWidth="1"/>
    <col min="5111" max="5111" width="13" style="1" customWidth="1"/>
    <col min="5112" max="5112" width="10.453125" style="1" bestFit="1" customWidth="1"/>
    <col min="5113" max="5113" width="11.1796875" style="1" customWidth="1"/>
    <col min="5114" max="5114" width="10.54296875" style="1" bestFit="1" customWidth="1"/>
    <col min="5115" max="5115" width="10" style="1" customWidth="1"/>
    <col min="5116" max="5116" width="13.7265625" style="1" bestFit="1" customWidth="1"/>
    <col min="5117" max="5117" width="9.81640625" style="1" bestFit="1" customWidth="1"/>
    <col min="5118" max="5118" width="7.26953125" style="1" bestFit="1" customWidth="1"/>
    <col min="5119" max="5119" width="29.54296875" style="1" customWidth="1"/>
    <col min="5120" max="5120" width="14.7265625" style="1" bestFit="1" customWidth="1"/>
    <col min="5121" max="5121" width="14.26953125" style="1" customWidth="1"/>
    <col min="5122" max="5122" width="12" style="1" customWidth="1"/>
    <col min="5123" max="5123" width="12.54296875" style="1" bestFit="1" customWidth="1"/>
    <col min="5124" max="5124" width="11.7265625" style="1" customWidth="1"/>
    <col min="5125" max="5125" width="10.453125" style="1" bestFit="1" customWidth="1"/>
    <col min="5126" max="5126" width="12.7265625" style="1" customWidth="1"/>
    <col min="5127" max="5127" width="13.7265625" style="1" bestFit="1" customWidth="1"/>
    <col min="5128" max="5128" width="3.81640625" style="1" customWidth="1"/>
    <col min="5129" max="5129" width="12.453125" style="1" bestFit="1" customWidth="1"/>
    <col min="5130" max="5130" width="10.1796875" style="1" customWidth="1"/>
    <col min="5131" max="5131" width="11.453125" style="1" bestFit="1" customWidth="1"/>
    <col min="5132" max="5132" width="10" style="1" customWidth="1"/>
    <col min="5133" max="5133" width="4.453125" style="1" customWidth="1"/>
    <col min="5134" max="5134" width="13.54296875" style="1" customWidth="1"/>
    <col min="5135" max="5135" width="11.453125" style="1" bestFit="1" customWidth="1"/>
    <col min="5136" max="5136" width="3.1796875" style="1" customWidth="1"/>
    <col min="5137" max="5137" width="13.81640625" style="1" customWidth="1"/>
    <col min="5138" max="5360" width="8.81640625" style="1"/>
    <col min="5361" max="5361" width="7.7265625" style="1" customWidth="1"/>
    <col min="5362" max="5362" width="11.7265625" style="1" customWidth="1"/>
    <col min="5363" max="5363" width="6.453125" style="1" customWidth="1"/>
    <col min="5364" max="5364" width="30.26953125" style="1" bestFit="1" customWidth="1"/>
    <col min="5365" max="5365" width="14.453125" style="1" customWidth="1"/>
    <col min="5366" max="5366" width="13" style="1" bestFit="1" customWidth="1"/>
    <col min="5367" max="5367" width="13" style="1" customWidth="1"/>
    <col min="5368" max="5368" width="10.453125" style="1" bestFit="1" customWidth="1"/>
    <col min="5369" max="5369" width="11.1796875" style="1" customWidth="1"/>
    <col min="5370" max="5370" width="10.54296875" style="1" bestFit="1" customWidth="1"/>
    <col min="5371" max="5371" width="10" style="1" customWidth="1"/>
    <col min="5372" max="5372" width="13.7265625" style="1" bestFit="1" customWidth="1"/>
    <col min="5373" max="5373" width="9.81640625" style="1" bestFit="1" customWidth="1"/>
    <col min="5374" max="5374" width="7.26953125" style="1" bestFit="1" customWidth="1"/>
    <col min="5375" max="5375" width="29.54296875" style="1" customWidth="1"/>
    <col min="5376" max="5376" width="14.7265625" style="1" bestFit="1" customWidth="1"/>
    <col min="5377" max="5377" width="14.26953125" style="1" customWidth="1"/>
    <col min="5378" max="5378" width="12" style="1" customWidth="1"/>
    <col min="5379" max="5379" width="12.54296875" style="1" bestFit="1" customWidth="1"/>
    <col min="5380" max="5380" width="11.7265625" style="1" customWidth="1"/>
    <col min="5381" max="5381" width="10.453125" style="1" bestFit="1" customWidth="1"/>
    <col min="5382" max="5382" width="12.7265625" style="1" customWidth="1"/>
    <col min="5383" max="5383" width="13.7265625" style="1" bestFit="1" customWidth="1"/>
    <col min="5384" max="5384" width="3.81640625" style="1" customWidth="1"/>
    <col min="5385" max="5385" width="12.453125" style="1" bestFit="1" customWidth="1"/>
    <col min="5386" max="5386" width="10.1796875" style="1" customWidth="1"/>
    <col min="5387" max="5387" width="11.453125" style="1" bestFit="1" customWidth="1"/>
    <col min="5388" max="5388" width="10" style="1" customWidth="1"/>
    <col min="5389" max="5389" width="4.453125" style="1" customWidth="1"/>
    <col min="5390" max="5390" width="13.54296875" style="1" customWidth="1"/>
    <col min="5391" max="5391" width="11.453125" style="1" bestFit="1" customWidth="1"/>
    <col min="5392" max="5392" width="3.1796875" style="1" customWidth="1"/>
    <col min="5393" max="5393" width="13.81640625" style="1" customWidth="1"/>
    <col min="5394" max="5616" width="8.81640625" style="1"/>
    <col min="5617" max="5617" width="7.7265625" style="1" customWidth="1"/>
    <col min="5618" max="5618" width="11.7265625" style="1" customWidth="1"/>
    <col min="5619" max="5619" width="6.453125" style="1" customWidth="1"/>
    <col min="5620" max="5620" width="30.26953125" style="1" bestFit="1" customWidth="1"/>
    <col min="5621" max="5621" width="14.453125" style="1" customWidth="1"/>
    <col min="5622" max="5622" width="13" style="1" bestFit="1" customWidth="1"/>
    <col min="5623" max="5623" width="13" style="1" customWidth="1"/>
    <col min="5624" max="5624" width="10.453125" style="1" bestFit="1" customWidth="1"/>
    <col min="5625" max="5625" width="11.1796875" style="1" customWidth="1"/>
    <col min="5626" max="5626" width="10.54296875" style="1" bestFit="1" customWidth="1"/>
    <col min="5627" max="5627" width="10" style="1" customWidth="1"/>
    <col min="5628" max="5628" width="13.7265625" style="1" bestFit="1" customWidth="1"/>
    <col min="5629" max="5629" width="9.81640625" style="1" bestFit="1" customWidth="1"/>
    <col min="5630" max="5630" width="7.26953125" style="1" bestFit="1" customWidth="1"/>
    <col min="5631" max="5631" width="29.54296875" style="1" customWidth="1"/>
    <col min="5632" max="5632" width="14.7265625" style="1" bestFit="1" customWidth="1"/>
    <col min="5633" max="5633" width="14.26953125" style="1" customWidth="1"/>
    <col min="5634" max="5634" width="12" style="1" customWidth="1"/>
    <col min="5635" max="5635" width="12.54296875" style="1" bestFit="1" customWidth="1"/>
    <col min="5636" max="5636" width="11.7265625" style="1" customWidth="1"/>
    <col min="5637" max="5637" width="10.453125" style="1" bestFit="1" customWidth="1"/>
    <col min="5638" max="5638" width="12.7265625" style="1" customWidth="1"/>
    <col min="5639" max="5639" width="13.7265625" style="1" bestFit="1" customWidth="1"/>
    <col min="5640" max="5640" width="3.81640625" style="1" customWidth="1"/>
    <col min="5641" max="5641" width="12.453125" style="1" bestFit="1" customWidth="1"/>
    <col min="5642" max="5642" width="10.1796875" style="1" customWidth="1"/>
    <col min="5643" max="5643" width="11.453125" style="1" bestFit="1" customWidth="1"/>
    <col min="5644" max="5644" width="10" style="1" customWidth="1"/>
    <col min="5645" max="5645" width="4.453125" style="1" customWidth="1"/>
    <col min="5646" max="5646" width="13.54296875" style="1" customWidth="1"/>
    <col min="5647" max="5647" width="11.453125" style="1" bestFit="1" customWidth="1"/>
    <col min="5648" max="5648" width="3.1796875" style="1" customWidth="1"/>
    <col min="5649" max="5649" width="13.81640625" style="1" customWidth="1"/>
    <col min="5650" max="5872" width="8.81640625" style="1"/>
    <col min="5873" max="5873" width="7.7265625" style="1" customWidth="1"/>
    <col min="5874" max="5874" width="11.7265625" style="1" customWidth="1"/>
    <col min="5875" max="5875" width="6.453125" style="1" customWidth="1"/>
    <col min="5876" max="5876" width="30.26953125" style="1" bestFit="1" customWidth="1"/>
    <col min="5877" max="5877" width="14.453125" style="1" customWidth="1"/>
    <col min="5878" max="5878" width="13" style="1" bestFit="1" customWidth="1"/>
    <col min="5879" max="5879" width="13" style="1" customWidth="1"/>
    <col min="5880" max="5880" width="10.453125" style="1" bestFit="1" customWidth="1"/>
    <col min="5881" max="5881" width="11.1796875" style="1" customWidth="1"/>
    <col min="5882" max="5882" width="10.54296875" style="1" bestFit="1" customWidth="1"/>
    <col min="5883" max="5883" width="10" style="1" customWidth="1"/>
    <col min="5884" max="5884" width="13.7265625" style="1" bestFit="1" customWidth="1"/>
    <col min="5885" max="5885" width="9.81640625" style="1" bestFit="1" customWidth="1"/>
    <col min="5886" max="5886" width="7.26953125" style="1" bestFit="1" customWidth="1"/>
    <col min="5887" max="5887" width="29.54296875" style="1" customWidth="1"/>
    <col min="5888" max="5888" width="14.7265625" style="1" bestFit="1" customWidth="1"/>
    <col min="5889" max="5889" width="14.26953125" style="1" customWidth="1"/>
    <col min="5890" max="5890" width="12" style="1" customWidth="1"/>
    <col min="5891" max="5891" width="12.54296875" style="1" bestFit="1" customWidth="1"/>
    <col min="5892" max="5892" width="11.7265625" style="1" customWidth="1"/>
    <col min="5893" max="5893" width="10.453125" style="1" bestFit="1" customWidth="1"/>
    <col min="5894" max="5894" width="12.7265625" style="1" customWidth="1"/>
    <col min="5895" max="5895" width="13.7265625" style="1" bestFit="1" customWidth="1"/>
    <col min="5896" max="5896" width="3.81640625" style="1" customWidth="1"/>
    <col min="5897" max="5897" width="12.453125" style="1" bestFit="1" customWidth="1"/>
    <col min="5898" max="5898" width="10.1796875" style="1" customWidth="1"/>
    <col min="5899" max="5899" width="11.453125" style="1" bestFit="1" customWidth="1"/>
    <col min="5900" max="5900" width="10" style="1" customWidth="1"/>
    <col min="5901" max="5901" width="4.453125" style="1" customWidth="1"/>
    <col min="5902" max="5902" width="13.54296875" style="1" customWidth="1"/>
    <col min="5903" max="5903" width="11.453125" style="1" bestFit="1" customWidth="1"/>
    <col min="5904" max="5904" width="3.1796875" style="1" customWidth="1"/>
    <col min="5905" max="5905" width="13.81640625" style="1" customWidth="1"/>
    <col min="5906" max="6128" width="8.81640625" style="1"/>
    <col min="6129" max="6129" width="7.7265625" style="1" customWidth="1"/>
    <col min="6130" max="6130" width="11.7265625" style="1" customWidth="1"/>
    <col min="6131" max="6131" width="6.453125" style="1" customWidth="1"/>
    <col min="6132" max="6132" width="30.26953125" style="1" bestFit="1" customWidth="1"/>
    <col min="6133" max="6133" width="14.453125" style="1" customWidth="1"/>
    <col min="6134" max="6134" width="13" style="1" bestFit="1" customWidth="1"/>
    <col min="6135" max="6135" width="13" style="1" customWidth="1"/>
    <col min="6136" max="6136" width="10.453125" style="1" bestFit="1" customWidth="1"/>
    <col min="6137" max="6137" width="11.1796875" style="1" customWidth="1"/>
    <col min="6138" max="6138" width="10.54296875" style="1" bestFit="1" customWidth="1"/>
    <col min="6139" max="6139" width="10" style="1" customWidth="1"/>
    <col min="6140" max="6140" width="13.7265625" style="1" bestFit="1" customWidth="1"/>
    <col min="6141" max="6141" width="9.81640625" style="1" bestFit="1" customWidth="1"/>
    <col min="6142" max="6142" width="7.26953125" style="1" bestFit="1" customWidth="1"/>
    <col min="6143" max="6143" width="29.54296875" style="1" customWidth="1"/>
    <col min="6144" max="6144" width="14.7265625" style="1" bestFit="1" customWidth="1"/>
    <col min="6145" max="6145" width="14.26953125" style="1" customWidth="1"/>
    <col min="6146" max="6146" width="12" style="1" customWidth="1"/>
    <col min="6147" max="6147" width="12.54296875" style="1" bestFit="1" customWidth="1"/>
    <col min="6148" max="6148" width="11.7265625" style="1" customWidth="1"/>
    <col min="6149" max="6149" width="10.453125" style="1" bestFit="1" customWidth="1"/>
    <col min="6150" max="6150" width="12.7265625" style="1" customWidth="1"/>
    <col min="6151" max="6151" width="13.7265625" style="1" bestFit="1" customWidth="1"/>
    <col min="6152" max="6152" width="3.81640625" style="1" customWidth="1"/>
    <col min="6153" max="6153" width="12.453125" style="1" bestFit="1" customWidth="1"/>
    <col min="6154" max="6154" width="10.1796875" style="1" customWidth="1"/>
    <col min="6155" max="6155" width="11.453125" style="1" bestFit="1" customWidth="1"/>
    <col min="6156" max="6156" width="10" style="1" customWidth="1"/>
    <col min="6157" max="6157" width="4.453125" style="1" customWidth="1"/>
    <col min="6158" max="6158" width="13.54296875" style="1" customWidth="1"/>
    <col min="6159" max="6159" width="11.453125" style="1" bestFit="1" customWidth="1"/>
    <col min="6160" max="6160" width="3.1796875" style="1" customWidth="1"/>
    <col min="6161" max="6161" width="13.81640625" style="1" customWidth="1"/>
    <col min="6162" max="6384" width="8.81640625" style="1"/>
    <col min="6385" max="6385" width="7.7265625" style="1" customWidth="1"/>
    <col min="6386" max="6386" width="11.7265625" style="1" customWidth="1"/>
    <col min="6387" max="6387" width="6.453125" style="1" customWidth="1"/>
    <col min="6388" max="6388" width="30.26953125" style="1" bestFit="1" customWidth="1"/>
    <col min="6389" max="6389" width="14.453125" style="1" customWidth="1"/>
    <col min="6390" max="6390" width="13" style="1" bestFit="1" customWidth="1"/>
    <col min="6391" max="6391" width="13" style="1" customWidth="1"/>
    <col min="6392" max="6392" width="10.453125" style="1" bestFit="1" customWidth="1"/>
    <col min="6393" max="6393" width="11.1796875" style="1" customWidth="1"/>
    <col min="6394" max="6394" width="10.54296875" style="1" bestFit="1" customWidth="1"/>
    <col min="6395" max="6395" width="10" style="1" customWidth="1"/>
    <col min="6396" max="6396" width="13.7265625" style="1" bestFit="1" customWidth="1"/>
    <col min="6397" max="6397" width="9.81640625" style="1" bestFit="1" customWidth="1"/>
    <col min="6398" max="6398" width="7.26953125" style="1" bestFit="1" customWidth="1"/>
    <col min="6399" max="6399" width="29.54296875" style="1" customWidth="1"/>
    <col min="6400" max="6400" width="14.7265625" style="1" bestFit="1" customWidth="1"/>
    <col min="6401" max="6401" width="14.26953125" style="1" customWidth="1"/>
    <col min="6402" max="6402" width="12" style="1" customWidth="1"/>
    <col min="6403" max="6403" width="12.54296875" style="1" bestFit="1" customWidth="1"/>
    <col min="6404" max="6404" width="11.7265625" style="1" customWidth="1"/>
    <col min="6405" max="6405" width="10.453125" style="1" bestFit="1" customWidth="1"/>
    <col min="6406" max="6406" width="12.7265625" style="1" customWidth="1"/>
    <col min="6407" max="6407" width="13.7265625" style="1" bestFit="1" customWidth="1"/>
    <col min="6408" max="6408" width="3.81640625" style="1" customWidth="1"/>
    <col min="6409" max="6409" width="12.453125" style="1" bestFit="1" customWidth="1"/>
    <col min="6410" max="6410" width="10.1796875" style="1" customWidth="1"/>
    <col min="6411" max="6411" width="11.453125" style="1" bestFit="1" customWidth="1"/>
    <col min="6412" max="6412" width="10" style="1" customWidth="1"/>
    <col min="6413" max="6413" width="4.453125" style="1" customWidth="1"/>
    <col min="6414" max="6414" width="13.54296875" style="1" customWidth="1"/>
    <col min="6415" max="6415" width="11.453125" style="1" bestFit="1" customWidth="1"/>
    <col min="6416" max="6416" width="3.1796875" style="1" customWidth="1"/>
    <col min="6417" max="6417" width="13.81640625" style="1" customWidth="1"/>
    <col min="6418" max="6640" width="8.81640625" style="1"/>
    <col min="6641" max="6641" width="7.7265625" style="1" customWidth="1"/>
    <col min="6642" max="6642" width="11.7265625" style="1" customWidth="1"/>
    <col min="6643" max="6643" width="6.453125" style="1" customWidth="1"/>
    <col min="6644" max="6644" width="30.26953125" style="1" bestFit="1" customWidth="1"/>
    <col min="6645" max="6645" width="14.453125" style="1" customWidth="1"/>
    <col min="6646" max="6646" width="13" style="1" bestFit="1" customWidth="1"/>
    <col min="6647" max="6647" width="13" style="1" customWidth="1"/>
    <col min="6648" max="6648" width="10.453125" style="1" bestFit="1" customWidth="1"/>
    <col min="6649" max="6649" width="11.1796875" style="1" customWidth="1"/>
    <col min="6650" max="6650" width="10.54296875" style="1" bestFit="1" customWidth="1"/>
    <col min="6651" max="6651" width="10" style="1" customWidth="1"/>
    <col min="6652" max="6652" width="13.7265625" style="1" bestFit="1" customWidth="1"/>
    <col min="6653" max="6653" width="9.81640625" style="1" bestFit="1" customWidth="1"/>
    <col min="6654" max="6654" width="7.26953125" style="1" bestFit="1" customWidth="1"/>
    <col min="6655" max="6655" width="29.54296875" style="1" customWidth="1"/>
    <col min="6656" max="6656" width="14.7265625" style="1" bestFit="1" customWidth="1"/>
    <col min="6657" max="6657" width="14.26953125" style="1" customWidth="1"/>
    <col min="6658" max="6658" width="12" style="1" customWidth="1"/>
    <col min="6659" max="6659" width="12.54296875" style="1" bestFit="1" customWidth="1"/>
    <col min="6660" max="6660" width="11.7265625" style="1" customWidth="1"/>
    <col min="6661" max="6661" width="10.453125" style="1" bestFit="1" customWidth="1"/>
    <col min="6662" max="6662" width="12.7265625" style="1" customWidth="1"/>
    <col min="6663" max="6663" width="13.7265625" style="1" bestFit="1" customWidth="1"/>
    <col min="6664" max="6664" width="3.81640625" style="1" customWidth="1"/>
    <col min="6665" max="6665" width="12.453125" style="1" bestFit="1" customWidth="1"/>
    <col min="6666" max="6666" width="10.1796875" style="1" customWidth="1"/>
    <col min="6667" max="6667" width="11.453125" style="1" bestFit="1" customWidth="1"/>
    <col min="6668" max="6668" width="10" style="1" customWidth="1"/>
    <col min="6669" max="6669" width="4.453125" style="1" customWidth="1"/>
    <col min="6670" max="6670" width="13.54296875" style="1" customWidth="1"/>
    <col min="6671" max="6671" width="11.453125" style="1" bestFit="1" customWidth="1"/>
    <col min="6672" max="6672" width="3.1796875" style="1" customWidth="1"/>
    <col min="6673" max="6673" width="13.81640625" style="1" customWidth="1"/>
    <col min="6674" max="6896" width="8.81640625" style="1"/>
    <col min="6897" max="6897" width="7.7265625" style="1" customWidth="1"/>
    <col min="6898" max="6898" width="11.7265625" style="1" customWidth="1"/>
    <col min="6899" max="6899" width="6.453125" style="1" customWidth="1"/>
    <col min="6900" max="6900" width="30.26953125" style="1" bestFit="1" customWidth="1"/>
    <col min="6901" max="6901" width="14.453125" style="1" customWidth="1"/>
    <col min="6902" max="6902" width="13" style="1" bestFit="1" customWidth="1"/>
    <col min="6903" max="6903" width="13" style="1" customWidth="1"/>
    <col min="6904" max="6904" width="10.453125" style="1" bestFit="1" customWidth="1"/>
    <col min="6905" max="6905" width="11.1796875" style="1" customWidth="1"/>
    <col min="6906" max="6906" width="10.54296875" style="1" bestFit="1" customWidth="1"/>
    <col min="6907" max="6907" width="10" style="1" customWidth="1"/>
    <col min="6908" max="6908" width="13.7265625" style="1" bestFit="1" customWidth="1"/>
    <col min="6909" max="6909" width="9.81640625" style="1" bestFit="1" customWidth="1"/>
    <col min="6910" max="6910" width="7.26953125" style="1" bestFit="1" customWidth="1"/>
    <col min="6911" max="6911" width="29.54296875" style="1" customWidth="1"/>
    <col min="6912" max="6912" width="14.7265625" style="1" bestFit="1" customWidth="1"/>
    <col min="6913" max="6913" width="14.26953125" style="1" customWidth="1"/>
    <col min="6914" max="6914" width="12" style="1" customWidth="1"/>
    <col min="6915" max="6915" width="12.54296875" style="1" bestFit="1" customWidth="1"/>
    <col min="6916" max="6916" width="11.7265625" style="1" customWidth="1"/>
    <col min="6917" max="6917" width="10.453125" style="1" bestFit="1" customWidth="1"/>
    <col min="6918" max="6918" width="12.7265625" style="1" customWidth="1"/>
    <col min="6919" max="6919" width="13.7265625" style="1" bestFit="1" customWidth="1"/>
    <col min="6920" max="6920" width="3.81640625" style="1" customWidth="1"/>
    <col min="6921" max="6921" width="12.453125" style="1" bestFit="1" customWidth="1"/>
    <col min="6922" max="6922" width="10.1796875" style="1" customWidth="1"/>
    <col min="6923" max="6923" width="11.453125" style="1" bestFit="1" customWidth="1"/>
    <col min="6924" max="6924" width="10" style="1" customWidth="1"/>
    <col min="6925" max="6925" width="4.453125" style="1" customWidth="1"/>
    <col min="6926" max="6926" width="13.54296875" style="1" customWidth="1"/>
    <col min="6927" max="6927" width="11.453125" style="1" bestFit="1" customWidth="1"/>
    <col min="6928" max="6928" width="3.1796875" style="1" customWidth="1"/>
    <col min="6929" max="6929" width="13.81640625" style="1" customWidth="1"/>
    <col min="6930" max="7152" width="8.81640625" style="1"/>
    <col min="7153" max="7153" width="7.7265625" style="1" customWidth="1"/>
    <col min="7154" max="7154" width="11.7265625" style="1" customWidth="1"/>
    <col min="7155" max="7155" width="6.453125" style="1" customWidth="1"/>
    <col min="7156" max="7156" width="30.26953125" style="1" bestFit="1" customWidth="1"/>
    <col min="7157" max="7157" width="14.453125" style="1" customWidth="1"/>
    <col min="7158" max="7158" width="13" style="1" bestFit="1" customWidth="1"/>
    <col min="7159" max="7159" width="13" style="1" customWidth="1"/>
    <col min="7160" max="7160" width="10.453125" style="1" bestFit="1" customWidth="1"/>
    <col min="7161" max="7161" width="11.1796875" style="1" customWidth="1"/>
    <col min="7162" max="7162" width="10.54296875" style="1" bestFit="1" customWidth="1"/>
    <col min="7163" max="7163" width="10" style="1" customWidth="1"/>
    <col min="7164" max="7164" width="13.7265625" style="1" bestFit="1" customWidth="1"/>
    <col min="7165" max="7165" width="9.81640625" style="1" bestFit="1" customWidth="1"/>
    <col min="7166" max="7166" width="7.26953125" style="1" bestFit="1" customWidth="1"/>
    <col min="7167" max="7167" width="29.54296875" style="1" customWidth="1"/>
    <col min="7168" max="7168" width="14.7265625" style="1" bestFit="1" customWidth="1"/>
    <col min="7169" max="7169" width="14.26953125" style="1" customWidth="1"/>
    <col min="7170" max="7170" width="12" style="1" customWidth="1"/>
    <col min="7171" max="7171" width="12.54296875" style="1" bestFit="1" customWidth="1"/>
    <col min="7172" max="7172" width="11.7265625" style="1" customWidth="1"/>
    <col min="7173" max="7173" width="10.453125" style="1" bestFit="1" customWidth="1"/>
    <col min="7174" max="7174" width="12.7265625" style="1" customWidth="1"/>
    <col min="7175" max="7175" width="13.7265625" style="1" bestFit="1" customWidth="1"/>
    <col min="7176" max="7176" width="3.81640625" style="1" customWidth="1"/>
    <col min="7177" max="7177" width="12.453125" style="1" bestFit="1" customWidth="1"/>
    <col min="7178" max="7178" width="10.1796875" style="1" customWidth="1"/>
    <col min="7179" max="7179" width="11.453125" style="1" bestFit="1" customWidth="1"/>
    <col min="7180" max="7180" width="10" style="1" customWidth="1"/>
    <col min="7181" max="7181" width="4.453125" style="1" customWidth="1"/>
    <col min="7182" max="7182" width="13.54296875" style="1" customWidth="1"/>
    <col min="7183" max="7183" width="11.453125" style="1" bestFit="1" customWidth="1"/>
    <col min="7184" max="7184" width="3.1796875" style="1" customWidth="1"/>
    <col min="7185" max="7185" width="13.81640625" style="1" customWidth="1"/>
    <col min="7186" max="7408" width="8.81640625" style="1"/>
    <col min="7409" max="7409" width="7.7265625" style="1" customWidth="1"/>
    <col min="7410" max="7410" width="11.7265625" style="1" customWidth="1"/>
    <col min="7411" max="7411" width="6.453125" style="1" customWidth="1"/>
    <col min="7412" max="7412" width="30.26953125" style="1" bestFit="1" customWidth="1"/>
    <col min="7413" max="7413" width="14.453125" style="1" customWidth="1"/>
    <col min="7414" max="7414" width="13" style="1" bestFit="1" customWidth="1"/>
    <col min="7415" max="7415" width="13" style="1" customWidth="1"/>
    <col min="7416" max="7416" width="10.453125" style="1" bestFit="1" customWidth="1"/>
    <col min="7417" max="7417" width="11.1796875" style="1" customWidth="1"/>
    <col min="7418" max="7418" width="10.54296875" style="1" bestFit="1" customWidth="1"/>
    <col min="7419" max="7419" width="10" style="1" customWidth="1"/>
    <col min="7420" max="7420" width="13.7265625" style="1" bestFit="1" customWidth="1"/>
    <col min="7421" max="7421" width="9.81640625" style="1" bestFit="1" customWidth="1"/>
    <col min="7422" max="7422" width="7.26953125" style="1" bestFit="1" customWidth="1"/>
    <col min="7423" max="7423" width="29.54296875" style="1" customWidth="1"/>
    <col min="7424" max="7424" width="14.7265625" style="1" bestFit="1" customWidth="1"/>
    <col min="7425" max="7425" width="14.26953125" style="1" customWidth="1"/>
    <col min="7426" max="7426" width="12" style="1" customWidth="1"/>
    <col min="7427" max="7427" width="12.54296875" style="1" bestFit="1" customWidth="1"/>
    <col min="7428" max="7428" width="11.7265625" style="1" customWidth="1"/>
    <col min="7429" max="7429" width="10.453125" style="1" bestFit="1" customWidth="1"/>
    <col min="7430" max="7430" width="12.7265625" style="1" customWidth="1"/>
    <col min="7431" max="7431" width="13.7265625" style="1" bestFit="1" customWidth="1"/>
    <col min="7432" max="7432" width="3.81640625" style="1" customWidth="1"/>
    <col min="7433" max="7433" width="12.453125" style="1" bestFit="1" customWidth="1"/>
    <col min="7434" max="7434" width="10.1796875" style="1" customWidth="1"/>
    <col min="7435" max="7435" width="11.453125" style="1" bestFit="1" customWidth="1"/>
    <col min="7436" max="7436" width="10" style="1" customWidth="1"/>
    <col min="7437" max="7437" width="4.453125" style="1" customWidth="1"/>
    <col min="7438" max="7438" width="13.54296875" style="1" customWidth="1"/>
    <col min="7439" max="7439" width="11.453125" style="1" bestFit="1" customWidth="1"/>
    <col min="7440" max="7440" width="3.1796875" style="1" customWidth="1"/>
    <col min="7441" max="7441" width="13.81640625" style="1" customWidth="1"/>
    <col min="7442" max="7664" width="8.81640625" style="1"/>
    <col min="7665" max="7665" width="7.7265625" style="1" customWidth="1"/>
    <col min="7666" max="7666" width="11.7265625" style="1" customWidth="1"/>
    <col min="7667" max="7667" width="6.453125" style="1" customWidth="1"/>
    <col min="7668" max="7668" width="30.26953125" style="1" bestFit="1" customWidth="1"/>
    <col min="7669" max="7669" width="14.453125" style="1" customWidth="1"/>
    <col min="7670" max="7670" width="13" style="1" bestFit="1" customWidth="1"/>
    <col min="7671" max="7671" width="13" style="1" customWidth="1"/>
    <col min="7672" max="7672" width="10.453125" style="1" bestFit="1" customWidth="1"/>
    <col min="7673" max="7673" width="11.1796875" style="1" customWidth="1"/>
    <col min="7674" max="7674" width="10.54296875" style="1" bestFit="1" customWidth="1"/>
    <col min="7675" max="7675" width="10" style="1" customWidth="1"/>
    <col min="7676" max="7676" width="13.7265625" style="1" bestFit="1" customWidth="1"/>
    <col min="7677" max="7677" width="9.81640625" style="1" bestFit="1" customWidth="1"/>
    <col min="7678" max="7678" width="7.26953125" style="1" bestFit="1" customWidth="1"/>
    <col min="7679" max="7679" width="29.54296875" style="1" customWidth="1"/>
    <col min="7680" max="7680" width="14.7265625" style="1" bestFit="1" customWidth="1"/>
    <col min="7681" max="7681" width="14.26953125" style="1" customWidth="1"/>
    <col min="7682" max="7682" width="12" style="1" customWidth="1"/>
    <col min="7683" max="7683" width="12.54296875" style="1" bestFit="1" customWidth="1"/>
    <col min="7684" max="7684" width="11.7265625" style="1" customWidth="1"/>
    <col min="7685" max="7685" width="10.453125" style="1" bestFit="1" customWidth="1"/>
    <col min="7686" max="7686" width="12.7265625" style="1" customWidth="1"/>
    <col min="7687" max="7687" width="13.7265625" style="1" bestFit="1" customWidth="1"/>
    <col min="7688" max="7688" width="3.81640625" style="1" customWidth="1"/>
    <col min="7689" max="7689" width="12.453125" style="1" bestFit="1" customWidth="1"/>
    <col min="7690" max="7690" width="10.1796875" style="1" customWidth="1"/>
    <col min="7691" max="7691" width="11.453125" style="1" bestFit="1" customWidth="1"/>
    <col min="7692" max="7692" width="10" style="1" customWidth="1"/>
    <col min="7693" max="7693" width="4.453125" style="1" customWidth="1"/>
    <col min="7694" max="7694" width="13.54296875" style="1" customWidth="1"/>
    <col min="7695" max="7695" width="11.453125" style="1" bestFit="1" customWidth="1"/>
    <col min="7696" max="7696" width="3.1796875" style="1" customWidth="1"/>
    <col min="7697" max="7697" width="13.81640625" style="1" customWidth="1"/>
    <col min="7698" max="7920" width="8.81640625" style="1"/>
    <col min="7921" max="7921" width="7.7265625" style="1" customWidth="1"/>
    <col min="7922" max="7922" width="11.7265625" style="1" customWidth="1"/>
    <col min="7923" max="7923" width="6.453125" style="1" customWidth="1"/>
    <col min="7924" max="7924" width="30.26953125" style="1" bestFit="1" customWidth="1"/>
    <col min="7925" max="7925" width="14.453125" style="1" customWidth="1"/>
    <col min="7926" max="7926" width="13" style="1" bestFit="1" customWidth="1"/>
    <col min="7927" max="7927" width="13" style="1" customWidth="1"/>
    <col min="7928" max="7928" width="10.453125" style="1" bestFit="1" customWidth="1"/>
    <col min="7929" max="7929" width="11.1796875" style="1" customWidth="1"/>
    <col min="7930" max="7930" width="10.54296875" style="1" bestFit="1" customWidth="1"/>
    <col min="7931" max="7931" width="10" style="1" customWidth="1"/>
    <col min="7932" max="7932" width="13.7265625" style="1" bestFit="1" customWidth="1"/>
    <col min="7933" max="7933" width="9.81640625" style="1" bestFit="1" customWidth="1"/>
    <col min="7934" max="7934" width="7.26953125" style="1" bestFit="1" customWidth="1"/>
    <col min="7935" max="7935" width="29.54296875" style="1" customWidth="1"/>
    <col min="7936" max="7936" width="14.7265625" style="1" bestFit="1" customWidth="1"/>
    <col min="7937" max="7937" width="14.26953125" style="1" customWidth="1"/>
    <col min="7938" max="7938" width="12" style="1" customWidth="1"/>
    <col min="7939" max="7939" width="12.54296875" style="1" bestFit="1" customWidth="1"/>
    <col min="7940" max="7940" width="11.7265625" style="1" customWidth="1"/>
    <col min="7941" max="7941" width="10.453125" style="1" bestFit="1" customWidth="1"/>
    <col min="7942" max="7942" width="12.7265625" style="1" customWidth="1"/>
    <col min="7943" max="7943" width="13.7265625" style="1" bestFit="1" customWidth="1"/>
    <col min="7944" max="7944" width="3.81640625" style="1" customWidth="1"/>
    <col min="7945" max="7945" width="12.453125" style="1" bestFit="1" customWidth="1"/>
    <col min="7946" max="7946" width="10.1796875" style="1" customWidth="1"/>
    <col min="7947" max="7947" width="11.453125" style="1" bestFit="1" customWidth="1"/>
    <col min="7948" max="7948" width="10" style="1" customWidth="1"/>
    <col min="7949" max="7949" width="4.453125" style="1" customWidth="1"/>
    <col min="7950" max="7950" width="13.54296875" style="1" customWidth="1"/>
    <col min="7951" max="7951" width="11.453125" style="1" bestFit="1" customWidth="1"/>
    <col min="7952" max="7952" width="3.1796875" style="1" customWidth="1"/>
    <col min="7953" max="7953" width="13.81640625" style="1" customWidth="1"/>
    <col min="7954" max="8176" width="8.81640625" style="1"/>
    <col min="8177" max="8177" width="7.7265625" style="1" customWidth="1"/>
    <col min="8178" max="8178" width="11.7265625" style="1" customWidth="1"/>
    <col min="8179" max="8179" width="6.453125" style="1" customWidth="1"/>
    <col min="8180" max="8180" width="30.26953125" style="1" bestFit="1" customWidth="1"/>
    <col min="8181" max="8181" width="14.453125" style="1" customWidth="1"/>
    <col min="8182" max="8182" width="13" style="1" bestFit="1" customWidth="1"/>
    <col min="8183" max="8183" width="13" style="1" customWidth="1"/>
    <col min="8184" max="8184" width="10.453125" style="1" bestFit="1" customWidth="1"/>
    <col min="8185" max="8185" width="11.1796875" style="1" customWidth="1"/>
    <col min="8186" max="8186" width="10.54296875" style="1" bestFit="1" customWidth="1"/>
    <col min="8187" max="8187" width="10" style="1" customWidth="1"/>
    <col min="8188" max="8188" width="13.7265625" style="1" bestFit="1" customWidth="1"/>
    <col min="8189" max="8189" width="9.81640625" style="1" bestFit="1" customWidth="1"/>
    <col min="8190" max="8190" width="7.26953125" style="1" bestFit="1" customWidth="1"/>
    <col min="8191" max="8191" width="29.54296875" style="1" customWidth="1"/>
    <col min="8192" max="8192" width="14.7265625" style="1" bestFit="1" customWidth="1"/>
    <col min="8193" max="8193" width="14.26953125" style="1" customWidth="1"/>
    <col min="8194" max="8194" width="12" style="1" customWidth="1"/>
    <col min="8195" max="8195" width="12.54296875" style="1" bestFit="1" customWidth="1"/>
    <col min="8196" max="8196" width="11.7265625" style="1" customWidth="1"/>
    <col min="8197" max="8197" width="10.453125" style="1" bestFit="1" customWidth="1"/>
    <col min="8198" max="8198" width="12.7265625" style="1" customWidth="1"/>
    <col min="8199" max="8199" width="13.7265625" style="1" bestFit="1" customWidth="1"/>
    <col min="8200" max="8200" width="3.81640625" style="1" customWidth="1"/>
    <col min="8201" max="8201" width="12.453125" style="1" bestFit="1" customWidth="1"/>
    <col min="8202" max="8202" width="10.1796875" style="1" customWidth="1"/>
    <col min="8203" max="8203" width="11.453125" style="1" bestFit="1" customWidth="1"/>
    <col min="8204" max="8204" width="10" style="1" customWidth="1"/>
    <col min="8205" max="8205" width="4.453125" style="1" customWidth="1"/>
    <col min="8206" max="8206" width="13.54296875" style="1" customWidth="1"/>
    <col min="8207" max="8207" width="11.453125" style="1" bestFit="1" customWidth="1"/>
    <col min="8208" max="8208" width="3.1796875" style="1" customWidth="1"/>
    <col min="8209" max="8209" width="13.81640625" style="1" customWidth="1"/>
    <col min="8210" max="8432" width="8.81640625" style="1"/>
    <col min="8433" max="8433" width="7.7265625" style="1" customWidth="1"/>
    <col min="8434" max="8434" width="11.7265625" style="1" customWidth="1"/>
    <col min="8435" max="8435" width="6.453125" style="1" customWidth="1"/>
    <col min="8436" max="8436" width="30.26953125" style="1" bestFit="1" customWidth="1"/>
    <col min="8437" max="8437" width="14.453125" style="1" customWidth="1"/>
    <col min="8438" max="8438" width="13" style="1" bestFit="1" customWidth="1"/>
    <col min="8439" max="8439" width="13" style="1" customWidth="1"/>
    <col min="8440" max="8440" width="10.453125" style="1" bestFit="1" customWidth="1"/>
    <col min="8441" max="8441" width="11.1796875" style="1" customWidth="1"/>
    <col min="8442" max="8442" width="10.54296875" style="1" bestFit="1" customWidth="1"/>
    <col min="8443" max="8443" width="10" style="1" customWidth="1"/>
    <col min="8444" max="8444" width="13.7265625" style="1" bestFit="1" customWidth="1"/>
    <col min="8445" max="8445" width="9.81640625" style="1" bestFit="1" customWidth="1"/>
    <col min="8446" max="8446" width="7.26953125" style="1" bestFit="1" customWidth="1"/>
    <col min="8447" max="8447" width="29.54296875" style="1" customWidth="1"/>
    <col min="8448" max="8448" width="14.7265625" style="1" bestFit="1" customWidth="1"/>
    <col min="8449" max="8449" width="14.26953125" style="1" customWidth="1"/>
    <col min="8450" max="8450" width="12" style="1" customWidth="1"/>
    <col min="8451" max="8451" width="12.54296875" style="1" bestFit="1" customWidth="1"/>
    <col min="8452" max="8452" width="11.7265625" style="1" customWidth="1"/>
    <col min="8453" max="8453" width="10.453125" style="1" bestFit="1" customWidth="1"/>
    <col min="8454" max="8454" width="12.7265625" style="1" customWidth="1"/>
    <col min="8455" max="8455" width="13.7265625" style="1" bestFit="1" customWidth="1"/>
    <col min="8456" max="8456" width="3.81640625" style="1" customWidth="1"/>
    <col min="8457" max="8457" width="12.453125" style="1" bestFit="1" customWidth="1"/>
    <col min="8458" max="8458" width="10.1796875" style="1" customWidth="1"/>
    <col min="8459" max="8459" width="11.453125" style="1" bestFit="1" customWidth="1"/>
    <col min="8460" max="8460" width="10" style="1" customWidth="1"/>
    <col min="8461" max="8461" width="4.453125" style="1" customWidth="1"/>
    <col min="8462" max="8462" width="13.54296875" style="1" customWidth="1"/>
    <col min="8463" max="8463" width="11.453125" style="1" bestFit="1" customWidth="1"/>
    <col min="8464" max="8464" width="3.1796875" style="1" customWidth="1"/>
    <col min="8465" max="8465" width="13.81640625" style="1" customWidth="1"/>
    <col min="8466" max="8688" width="8.81640625" style="1"/>
    <col min="8689" max="8689" width="7.7265625" style="1" customWidth="1"/>
    <col min="8690" max="8690" width="11.7265625" style="1" customWidth="1"/>
    <col min="8691" max="8691" width="6.453125" style="1" customWidth="1"/>
    <col min="8692" max="8692" width="30.26953125" style="1" bestFit="1" customWidth="1"/>
    <col min="8693" max="8693" width="14.453125" style="1" customWidth="1"/>
    <col min="8694" max="8694" width="13" style="1" bestFit="1" customWidth="1"/>
    <col min="8695" max="8695" width="13" style="1" customWidth="1"/>
    <col min="8696" max="8696" width="10.453125" style="1" bestFit="1" customWidth="1"/>
    <col min="8697" max="8697" width="11.1796875" style="1" customWidth="1"/>
    <col min="8698" max="8698" width="10.54296875" style="1" bestFit="1" customWidth="1"/>
    <col min="8699" max="8699" width="10" style="1" customWidth="1"/>
    <col min="8700" max="8700" width="13.7265625" style="1" bestFit="1" customWidth="1"/>
    <col min="8701" max="8701" width="9.81640625" style="1" bestFit="1" customWidth="1"/>
    <col min="8702" max="8702" width="7.26953125" style="1" bestFit="1" customWidth="1"/>
    <col min="8703" max="8703" width="29.54296875" style="1" customWidth="1"/>
    <col min="8704" max="8704" width="14.7265625" style="1" bestFit="1" customWidth="1"/>
    <col min="8705" max="8705" width="14.26953125" style="1" customWidth="1"/>
    <col min="8706" max="8706" width="12" style="1" customWidth="1"/>
    <col min="8707" max="8707" width="12.54296875" style="1" bestFit="1" customWidth="1"/>
    <col min="8708" max="8708" width="11.7265625" style="1" customWidth="1"/>
    <col min="8709" max="8709" width="10.453125" style="1" bestFit="1" customWidth="1"/>
    <col min="8710" max="8710" width="12.7265625" style="1" customWidth="1"/>
    <col min="8711" max="8711" width="13.7265625" style="1" bestFit="1" customWidth="1"/>
    <col min="8712" max="8712" width="3.81640625" style="1" customWidth="1"/>
    <col min="8713" max="8713" width="12.453125" style="1" bestFit="1" customWidth="1"/>
    <col min="8714" max="8714" width="10.1796875" style="1" customWidth="1"/>
    <col min="8715" max="8715" width="11.453125" style="1" bestFit="1" customWidth="1"/>
    <col min="8716" max="8716" width="10" style="1" customWidth="1"/>
    <col min="8717" max="8717" width="4.453125" style="1" customWidth="1"/>
    <col min="8718" max="8718" width="13.54296875" style="1" customWidth="1"/>
    <col min="8719" max="8719" width="11.453125" style="1" bestFit="1" customWidth="1"/>
    <col min="8720" max="8720" width="3.1796875" style="1" customWidth="1"/>
    <col min="8721" max="8721" width="13.81640625" style="1" customWidth="1"/>
    <col min="8722" max="8944" width="8.81640625" style="1"/>
    <col min="8945" max="8945" width="7.7265625" style="1" customWidth="1"/>
    <col min="8946" max="8946" width="11.7265625" style="1" customWidth="1"/>
    <col min="8947" max="8947" width="6.453125" style="1" customWidth="1"/>
    <col min="8948" max="8948" width="30.26953125" style="1" bestFit="1" customWidth="1"/>
    <col min="8949" max="8949" width="14.453125" style="1" customWidth="1"/>
    <col min="8950" max="8950" width="13" style="1" bestFit="1" customWidth="1"/>
    <col min="8951" max="8951" width="13" style="1" customWidth="1"/>
    <col min="8952" max="8952" width="10.453125" style="1" bestFit="1" customWidth="1"/>
    <col min="8953" max="8953" width="11.1796875" style="1" customWidth="1"/>
    <col min="8954" max="8954" width="10.54296875" style="1" bestFit="1" customWidth="1"/>
    <col min="8955" max="8955" width="10" style="1" customWidth="1"/>
    <col min="8956" max="8956" width="13.7265625" style="1" bestFit="1" customWidth="1"/>
    <col min="8957" max="8957" width="9.81640625" style="1" bestFit="1" customWidth="1"/>
    <col min="8958" max="8958" width="7.26953125" style="1" bestFit="1" customWidth="1"/>
    <col min="8959" max="8959" width="29.54296875" style="1" customWidth="1"/>
    <col min="8960" max="8960" width="14.7265625" style="1" bestFit="1" customWidth="1"/>
    <col min="8961" max="8961" width="14.26953125" style="1" customWidth="1"/>
    <col min="8962" max="8962" width="12" style="1" customWidth="1"/>
    <col min="8963" max="8963" width="12.54296875" style="1" bestFit="1" customWidth="1"/>
    <col min="8964" max="8964" width="11.7265625" style="1" customWidth="1"/>
    <col min="8965" max="8965" width="10.453125" style="1" bestFit="1" customWidth="1"/>
    <col min="8966" max="8966" width="12.7265625" style="1" customWidth="1"/>
    <col min="8967" max="8967" width="13.7265625" style="1" bestFit="1" customWidth="1"/>
    <col min="8968" max="8968" width="3.81640625" style="1" customWidth="1"/>
    <col min="8969" max="8969" width="12.453125" style="1" bestFit="1" customWidth="1"/>
    <col min="8970" max="8970" width="10.1796875" style="1" customWidth="1"/>
    <col min="8971" max="8971" width="11.453125" style="1" bestFit="1" customWidth="1"/>
    <col min="8972" max="8972" width="10" style="1" customWidth="1"/>
    <col min="8973" max="8973" width="4.453125" style="1" customWidth="1"/>
    <col min="8974" max="8974" width="13.54296875" style="1" customWidth="1"/>
    <col min="8975" max="8975" width="11.453125" style="1" bestFit="1" customWidth="1"/>
    <col min="8976" max="8976" width="3.1796875" style="1" customWidth="1"/>
    <col min="8977" max="8977" width="13.81640625" style="1" customWidth="1"/>
    <col min="8978" max="9200" width="8.81640625" style="1"/>
    <col min="9201" max="9201" width="7.7265625" style="1" customWidth="1"/>
    <col min="9202" max="9202" width="11.7265625" style="1" customWidth="1"/>
    <col min="9203" max="9203" width="6.453125" style="1" customWidth="1"/>
    <col min="9204" max="9204" width="30.26953125" style="1" bestFit="1" customWidth="1"/>
    <col min="9205" max="9205" width="14.453125" style="1" customWidth="1"/>
    <col min="9206" max="9206" width="13" style="1" bestFit="1" customWidth="1"/>
    <col min="9207" max="9207" width="13" style="1" customWidth="1"/>
    <col min="9208" max="9208" width="10.453125" style="1" bestFit="1" customWidth="1"/>
    <col min="9209" max="9209" width="11.1796875" style="1" customWidth="1"/>
    <col min="9210" max="9210" width="10.54296875" style="1" bestFit="1" customWidth="1"/>
    <col min="9211" max="9211" width="10" style="1" customWidth="1"/>
    <col min="9212" max="9212" width="13.7265625" style="1" bestFit="1" customWidth="1"/>
    <col min="9213" max="9213" width="9.81640625" style="1" bestFit="1" customWidth="1"/>
    <col min="9214" max="9214" width="7.26953125" style="1" bestFit="1" customWidth="1"/>
    <col min="9215" max="9215" width="29.54296875" style="1" customWidth="1"/>
    <col min="9216" max="9216" width="14.7265625" style="1" bestFit="1" customWidth="1"/>
    <col min="9217" max="9217" width="14.26953125" style="1" customWidth="1"/>
    <col min="9218" max="9218" width="12" style="1" customWidth="1"/>
    <col min="9219" max="9219" width="12.54296875" style="1" bestFit="1" customWidth="1"/>
    <col min="9220" max="9220" width="11.7265625" style="1" customWidth="1"/>
    <col min="9221" max="9221" width="10.453125" style="1" bestFit="1" customWidth="1"/>
    <col min="9222" max="9222" width="12.7265625" style="1" customWidth="1"/>
    <col min="9223" max="9223" width="13.7265625" style="1" bestFit="1" customWidth="1"/>
    <col min="9224" max="9224" width="3.81640625" style="1" customWidth="1"/>
    <col min="9225" max="9225" width="12.453125" style="1" bestFit="1" customWidth="1"/>
    <col min="9226" max="9226" width="10.1796875" style="1" customWidth="1"/>
    <col min="9227" max="9227" width="11.453125" style="1" bestFit="1" customWidth="1"/>
    <col min="9228" max="9228" width="10" style="1" customWidth="1"/>
    <col min="9229" max="9229" width="4.453125" style="1" customWidth="1"/>
    <col min="9230" max="9230" width="13.54296875" style="1" customWidth="1"/>
    <col min="9231" max="9231" width="11.453125" style="1" bestFit="1" customWidth="1"/>
    <col min="9232" max="9232" width="3.1796875" style="1" customWidth="1"/>
    <col min="9233" max="9233" width="13.81640625" style="1" customWidth="1"/>
    <col min="9234" max="9456" width="8.81640625" style="1"/>
    <col min="9457" max="9457" width="7.7265625" style="1" customWidth="1"/>
    <col min="9458" max="9458" width="11.7265625" style="1" customWidth="1"/>
    <col min="9459" max="9459" width="6.453125" style="1" customWidth="1"/>
    <col min="9460" max="9460" width="30.26953125" style="1" bestFit="1" customWidth="1"/>
    <col min="9461" max="9461" width="14.453125" style="1" customWidth="1"/>
    <col min="9462" max="9462" width="13" style="1" bestFit="1" customWidth="1"/>
    <col min="9463" max="9463" width="13" style="1" customWidth="1"/>
    <col min="9464" max="9464" width="10.453125" style="1" bestFit="1" customWidth="1"/>
    <col min="9465" max="9465" width="11.1796875" style="1" customWidth="1"/>
    <col min="9466" max="9466" width="10.54296875" style="1" bestFit="1" customWidth="1"/>
    <col min="9467" max="9467" width="10" style="1" customWidth="1"/>
    <col min="9468" max="9468" width="13.7265625" style="1" bestFit="1" customWidth="1"/>
    <col min="9469" max="9469" width="9.81640625" style="1" bestFit="1" customWidth="1"/>
    <col min="9470" max="9470" width="7.26953125" style="1" bestFit="1" customWidth="1"/>
    <col min="9471" max="9471" width="29.54296875" style="1" customWidth="1"/>
    <col min="9472" max="9472" width="14.7265625" style="1" bestFit="1" customWidth="1"/>
    <col min="9473" max="9473" width="14.26953125" style="1" customWidth="1"/>
    <col min="9474" max="9474" width="12" style="1" customWidth="1"/>
    <col min="9475" max="9475" width="12.54296875" style="1" bestFit="1" customWidth="1"/>
    <col min="9476" max="9476" width="11.7265625" style="1" customWidth="1"/>
    <col min="9477" max="9477" width="10.453125" style="1" bestFit="1" customWidth="1"/>
    <col min="9478" max="9478" width="12.7265625" style="1" customWidth="1"/>
    <col min="9479" max="9479" width="13.7265625" style="1" bestFit="1" customWidth="1"/>
    <col min="9480" max="9480" width="3.81640625" style="1" customWidth="1"/>
    <col min="9481" max="9481" width="12.453125" style="1" bestFit="1" customWidth="1"/>
    <col min="9482" max="9482" width="10.1796875" style="1" customWidth="1"/>
    <col min="9483" max="9483" width="11.453125" style="1" bestFit="1" customWidth="1"/>
    <col min="9484" max="9484" width="10" style="1" customWidth="1"/>
    <col min="9485" max="9485" width="4.453125" style="1" customWidth="1"/>
    <col min="9486" max="9486" width="13.54296875" style="1" customWidth="1"/>
    <col min="9487" max="9487" width="11.453125" style="1" bestFit="1" customWidth="1"/>
    <col min="9488" max="9488" width="3.1796875" style="1" customWidth="1"/>
    <col min="9489" max="9489" width="13.81640625" style="1" customWidth="1"/>
    <col min="9490" max="9712" width="8.81640625" style="1"/>
    <col min="9713" max="9713" width="7.7265625" style="1" customWidth="1"/>
    <col min="9714" max="9714" width="11.7265625" style="1" customWidth="1"/>
    <col min="9715" max="9715" width="6.453125" style="1" customWidth="1"/>
    <col min="9716" max="9716" width="30.26953125" style="1" bestFit="1" customWidth="1"/>
    <col min="9717" max="9717" width="14.453125" style="1" customWidth="1"/>
    <col min="9718" max="9718" width="13" style="1" bestFit="1" customWidth="1"/>
    <col min="9719" max="9719" width="13" style="1" customWidth="1"/>
    <col min="9720" max="9720" width="10.453125" style="1" bestFit="1" customWidth="1"/>
    <col min="9721" max="9721" width="11.1796875" style="1" customWidth="1"/>
    <col min="9722" max="9722" width="10.54296875" style="1" bestFit="1" customWidth="1"/>
    <col min="9723" max="9723" width="10" style="1" customWidth="1"/>
    <col min="9724" max="9724" width="13.7265625" style="1" bestFit="1" customWidth="1"/>
    <col min="9725" max="9725" width="9.81640625" style="1" bestFit="1" customWidth="1"/>
    <col min="9726" max="9726" width="7.26953125" style="1" bestFit="1" customWidth="1"/>
    <col min="9727" max="9727" width="29.54296875" style="1" customWidth="1"/>
    <col min="9728" max="9728" width="14.7265625" style="1" bestFit="1" customWidth="1"/>
    <col min="9729" max="9729" width="14.26953125" style="1" customWidth="1"/>
    <col min="9730" max="9730" width="12" style="1" customWidth="1"/>
    <col min="9731" max="9731" width="12.54296875" style="1" bestFit="1" customWidth="1"/>
    <col min="9732" max="9732" width="11.7265625" style="1" customWidth="1"/>
    <col min="9733" max="9733" width="10.453125" style="1" bestFit="1" customWidth="1"/>
    <col min="9734" max="9734" width="12.7265625" style="1" customWidth="1"/>
    <col min="9735" max="9735" width="13.7265625" style="1" bestFit="1" customWidth="1"/>
    <col min="9736" max="9736" width="3.81640625" style="1" customWidth="1"/>
    <col min="9737" max="9737" width="12.453125" style="1" bestFit="1" customWidth="1"/>
    <col min="9738" max="9738" width="10.1796875" style="1" customWidth="1"/>
    <col min="9739" max="9739" width="11.453125" style="1" bestFit="1" customWidth="1"/>
    <col min="9740" max="9740" width="10" style="1" customWidth="1"/>
    <col min="9741" max="9741" width="4.453125" style="1" customWidth="1"/>
    <col min="9742" max="9742" width="13.54296875" style="1" customWidth="1"/>
    <col min="9743" max="9743" width="11.453125" style="1" bestFit="1" customWidth="1"/>
    <col min="9744" max="9744" width="3.1796875" style="1" customWidth="1"/>
    <col min="9745" max="9745" width="13.81640625" style="1" customWidth="1"/>
    <col min="9746" max="9968" width="8.81640625" style="1"/>
    <col min="9969" max="9969" width="7.7265625" style="1" customWidth="1"/>
    <col min="9970" max="9970" width="11.7265625" style="1" customWidth="1"/>
    <col min="9971" max="9971" width="6.453125" style="1" customWidth="1"/>
    <col min="9972" max="9972" width="30.26953125" style="1" bestFit="1" customWidth="1"/>
    <col min="9973" max="9973" width="14.453125" style="1" customWidth="1"/>
    <col min="9974" max="9974" width="13" style="1" bestFit="1" customWidth="1"/>
    <col min="9975" max="9975" width="13" style="1" customWidth="1"/>
    <col min="9976" max="9976" width="10.453125" style="1" bestFit="1" customWidth="1"/>
    <col min="9977" max="9977" width="11.1796875" style="1" customWidth="1"/>
    <col min="9978" max="9978" width="10.54296875" style="1" bestFit="1" customWidth="1"/>
    <col min="9979" max="9979" width="10" style="1" customWidth="1"/>
    <col min="9980" max="9980" width="13.7265625" style="1" bestFit="1" customWidth="1"/>
    <col min="9981" max="9981" width="9.81640625" style="1" bestFit="1" customWidth="1"/>
    <col min="9982" max="9982" width="7.26953125" style="1" bestFit="1" customWidth="1"/>
    <col min="9983" max="9983" width="29.54296875" style="1" customWidth="1"/>
    <col min="9984" max="9984" width="14.7265625" style="1" bestFit="1" customWidth="1"/>
    <col min="9985" max="9985" width="14.26953125" style="1" customWidth="1"/>
    <col min="9986" max="9986" width="12" style="1" customWidth="1"/>
    <col min="9987" max="9987" width="12.54296875" style="1" bestFit="1" customWidth="1"/>
    <col min="9988" max="9988" width="11.7265625" style="1" customWidth="1"/>
    <col min="9989" max="9989" width="10.453125" style="1" bestFit="1" customWidth="1"/>
    <col min="9990" max="9990" width="12.7265625" style="1" customWidth="1"/>
    <col min="9991" max="9991" width="13.7265625" style="1" bestFit="1" customWidth="1"/>
    <col min="9992" max="9992" width="3.81640625" style="1" customWidth="1"/>
    <col min="9993" max="9993" width="12.453125" style="1" bestFit="1" customWidth="1"/>
    <col min="9994" max="9994" width="10.1796875" style="1" customWidth="1"/>
    <col min="9995" max="9995" width="11.453125" style="1" bestFit="1" customWidth="1"/>
    <col min="9996" max="9996" width="10" style="1" customWidth="1"/>
    <col min="9997" max="9997" width="4.453125" style="1" customWidth="1"/>
    <col min="9998" max="9998" width="13.54296875" style="1" customWidth="1"/>
    <col min="9999" max="9999" width="11.453125" style="1" bestFit="1" customWidth="1"/>
    <col min="10000" max="10000" width="3.1796875" style="1" customWidth="1"/>
    <col min="10001" max="10001" width="13.81640625" style="1" customWidth="1"/>
    <col min="10002" max="10224" width="8.81640625" style="1"/>
    <col min="10225" max="10225" width="7.7265625" style="1" customWidth="1"/>
    <col min="10226" max="10226" width="11.7265625" style="1" customWidth="1"/>
    <col min="10227" max="10227" width="6.453125" style="1" customWidth="1"/>
    <col min="10228" max="10228" width="30.26953125" style="1" bestFit="1" customWidth="1"/>
    <col min="10229" max="10229" width="14.453125" style="1" customWidth="1"/>
    <col min="10230" max="10230" width="13" style="1" bestFit="1" customWidth="1"/>
    <col min="10231" max="10231" width="13" style="1" customWidth="1"/>
    <col min="10232" max="10232" width="10.453125" style="1" bestFit="1" customWidth="1"/>
    <col min="10233" max="10233" width="11.1796875" style="1" customWidth="1"/>
    <col min="10234" max="10234" width="10.54296875" style="1" bestFit="1" customWidth="1"/>
    <col min="10235" max="10235" width="10" style="1" customWidth="1"/>
    <col min="10236" max="10236" width="13.7265625" style="1" bestFit="1" customWidth="1"/>
    <col min="10237" max="10237" width="9.81640625" style="1" bestFit="1" customWidth="1"/>
    <col min="10238" max="10238" width="7.26953125" style="1" bestFit="1" customWidth="1"/>
    <col min="10239" max="10239" width="29.54296875" style="1" customWidth="1"/>
    <col min="10240" max="10240" width="14.7265625" style="1" bestFit="1" customWidth="1"/>
    <col min="10241" max="10241" width="14.26953125" style="1" customWidth="1"/>
    <col min="10242" max="10242" width="12" style="1" customWidth="1"/>
    <col min="10243" max="10243" width="12.54296875" style="1" bestFit="1" customWidth="1"/>
    <col min="10244" max="10244" width="11.7265625" style="1" customWidth="1"/>
    <col min="10245" max="10245" width="10.453125" style="1" bestFit="1" customWidth="1"/>
    <col min="10246" max="10246" width="12.7265625" style="1" customWidth="1"/>
    <col min="10247" max="10247" width="13.7265625" style="1" bestFit="1" customWidth="1"/>
    <col min="10248" max="10248" width="3.81640625" style="1" customWidth="1"/>
    <col min="10249" max="10249" width="12.453125" style="1" bestFit="1" customWidth="1"/>
    <col min="10250" max="10250" width="10.1796875" style="1" customWidth="1"/>
    <col min="10251" max="10251" width="11.453125" style="1" bestFit="1" customWidth="1"/>
    <col min="10252" max="10252" width="10" style="1" customWidth="1"/>
    <col min="10253" max="10253" width="4.453125" style="1" customWidth="1"/>
    <col min="10254" max="10254" width="13.54296875" style="1" customWidth="1"/>
    <col min="10255" max="10255" width="11.453125" style="1" bestFit="1" customWidth="1"/>
    <col min="10256" max="10256" width="3.1796875" style="1" customWidth="1"/>
    <col min="10257" max="10257" width="13.81640625" style="1" customWidth="1"/>
    <col min="10258" max="10480" width="8.81640625" style="1"/>
    <col min="10481" max="10481" width="7.7265625" style="1" customWidth="1"/>
    <col min="10482" max="10482" width="11.7265625" style="1" customWidth="1"/>
    <col min="10483" max="10483" width="6.453125" style="1" customWidth="1"/>
    <col min="10484" max="10484" width="30.26953125" style="1" bestFit="1" customWidth="1"/>
    <col min="10485" max="10485" width="14.453125" style="1" customWidth="1"/>
    <col min="10486" max="10486" width="13" style="1" bestFit="1" customWidth="1"/>
    <col min="10487" max="10487" width="13" style="1" customWidth="1"/>
    <col min="10488" max="10488" width="10.453125" style="1" bestFit="1" customWidth="1"/>
    <col min="10489" max="10489" width="11.1796875" style="1" customWidth="1"/>
    <col min="10490" max="10490" width="10.54296875" style="1" bestFit="1" customWidth="1"/>
    <col min="10491" max="10491" width="10" style="1" customWidth="1"/>
    <col min="10492" max="10492" width="13.7265625" style="1" bestFit="1" customWidth="1"/>
    <col min="10493" max="10493" width="9.81640625" style="1" bestFit="1" customWidth="1"/>
    <col min="10494" max="10494" width="7.26953125" style="1" bestFit="1" customWidth="1"/>
    <col min="10495" max="10495" width="29.54296875" style="1" customWidth="1"/>
    <col min="10496" max="10496" width="14.7265625" style="1" bestFit="1" customWidth="1"/>
    <col min="10497" max="10497" width="14.26953125" style="1" customWidth="1"/>
    <col min="10498" max="10498" width="12" style="1" customWidth="1"/>
    <col min="10499" max="10499" width="12.54296875" style="1" bestFit="1" customWidth="1"/>
    <col min="10500" max="10500" width="11.7265625" style="1" customWidth="1"/>
    <col min="10501" max="10501" width="10.453125" style="1" bestFit="1" customWidth="1"/>
    <col min="10502" max="10502" width="12.7265625" style="1" customWidth="1"/>
    <col min="10503" max="10503" width="13.7265625" style="1" bestFit="1" customWidth="1"/>
    <col min="10504" max="10504" width="3.81640625" style="1" customWidth="1"/>
    <col min="10505" max="10505" width="12.453125" style="1" bestFit="1" customWidth="1"/>
    <col min="10506" max="10506" width="10.1796875" style="1" customWidth="1"/>
    <col min="10507" max="10507" width="11.453125" style="1" bestFit="1" customWidth="1"/>
    <col min="10508" max="10508" width="10" style="1" customWidth="1"/>
    <col min="10509" max="10509" width="4.453125" style="1" customWidth="1"/>
    <col min="10510" max="10510" width="13.54296875" style="1" customWidth="1"/>
    <col min="10511" max="10511" width="11.453125" style="1" bestFit="1" customWidth="1"/>
    <col min="10512" max="10512" width="3.1796875" style="1" customWidth="1"/>
    <col min="10513" max="10513" width="13.81640625" style="1" customWidth="1"/>
    <col min="10514" max="10736" width="8.81640625" style="1"/>
    <col min="10737" max="10737" width="7.7265625" style="1" customWidth="1"/>
    <col min="10738" max="10738" width="11.7265625" style="1" customWidth="1"/>
    <col min="10739" max="10739" width="6.453125" style="1" customWidth="1"/>
    <col min="10740" max="10740" width="30.26953125" style="1" bestFit="1" customWidth="1"/>
    <col min="10741" max="10741" width="14.453125" style="1" customWidth="1"/>
    <col min="10742" max="10742" width="13" style="1" bestFit="1" customWidth="1"/>
    <col min="10743" max="10743" width="13" style="1" customWidth="1"/>
    <col min="10744" max="10744" width="10.453125" style="1" bestFit="1" customWidth="1"/>
    <col min="10745" max="10745" width="11.1796875" style="1" customWidth="1"/>
    <col min="10746" max="10746" width="10.54296875" style="1" bestFit="1" customWidth="1"/>
    <col min="10747" max="10747" width="10" style="1" customWidth="1"/>
    <col min="10748" max="10748" width="13.7265625" style="1" bestFit="1" customWidth="1"/>
    <col min="10749" max="10749" width="9.81640625" style="1" bestFit="1" customWidth="1"/>
    <col min="10750" max="10750" width="7.26953125" style="1" bestFit="1" customWidth="1"/>
    <col min="10751" max="10751" width="29.54296875" style="1" customWidth="1"/>
    <col min="10752" max="10752" width="14.7265625" style="1" bestFit="1" customWidth="1"/>
    <col min="10753" max="10753" width="14.26953125" style="1" customWidth="1"/>
    <col min="10754" max="10754" width="12" style="1" customWidth="1"/>
    <col min="10755" max="10755" width="12.54296875" style="1" bestFit="1" customWidth="1"/>
    <col min="10756" max="10756" width="11.7265625" style="1" customWidth="1"/>
    <col min="10757" max="10757" width="10.453125" style="1" bestFit="1" customWidth="1"/>
    <col min="10758" max="10758" width="12.7265625" style="1" customWidth="1"/>
    <col min="10759" max="10759" width="13.7265625" style="1" bestFit="1" customWidth="1"/>
    <col min="10760" max="10760" width="3.81640625" style="1" customWidth="1"/>
    <col min="10761" max="10761" width="12.453125" style="1" bestFit="1" customWidth="1"/>
    <col min="10762" max="10762" width="10.1796875" style="1" customWidth="1"/>
    <col min="10763" max="10763" width="11.453125" style="1" bestFit="1" customWidth="1"/>
    <col min="10764" max="10764" width="10" style="1" customWidth="1"/>
    <col min="10765" max="10765" width="4.453125" style="1" customWidth="1"/>
    <col min="10766" max="10766" width="13.54296875" style="1" customWidth="1"/>
    <col min="10767" max="10767" width="11.453125" style="1" bestFit="1" customWidth="1"/>
    <col min="10768" max="10768" width="3.1796875" style="1" customWidth="1"/>
    <col min="10769" max="10769" width="13.81640625" style="1" customWidth="1"/>
    <col min="10770" max="10992" width="8.81640625" style="1"/>
    <col min="10993" max="10993" width="7.7265625" style="1" customWidth="1"/>
    <col min="10994" max="10994" width="11.7265625" style="1" customWidth="1"/>
    <col min="10995" max="10995" width="6.453125" style="1" customWidth="1"/>
    <col min="10996" max="10996" width="30.26953125" style="1" bestFit="1" customWidth="1"/>
    <col min="10997" max="10997" width="14.453125" style="1" customWidth="1"/>
    <col min="10998" max="10998" width="13" style="1" bestFit="1" customWidth="1"/>
    <col min="10999" max="10999" width="13" style="1" customWidth="1"/>
    <col min="11000" max="11000" width="10.453125" style="1" bestFit="1" customWidth="1"/>
    <col min="11001" max="11001" width="11.1796875" style="1" customWidth="1"/>
    <col min="11002" max="11002" width="10.54296875" style="1" bestFit="1" customWidth="1"/>
    <col min="11003" max="11003" width="10" style="1" customWidth="1"/>
    <col min="11004" max="11004" width="13.7265625" style="1" bestFit="1" customWidth="1"/>
    <col min="11005" max="11005" width="9.81640625" style="1" bestFit="1" customWidth="1"/>
    <col min="11006" max="11006" width="7.26953125" style="1" bestFit="1" customWidth="1"/>
    <col min="11007" max="11007" width="29.54296875" style="1" customWidth="1"/>
    <col min="11008" max="11008" width="14.7265625" style="1" bestFit="1" customWidth="1"/>
    <col min="11009" max="11009" width="14.26953125" style="1" customWidth="1"/>
    <col min="11010" max="11010" width="12" style="1" customWidth="1"/>
    <col min="11011" max="11011" width="12.54296875" style="1" bestFit="1" customWidth="1"/>
    <col min="11012" max="11012" width="11.7265625" style="1" customWidth="1"/>
    <col min="11013" max="11013" width="10.453125" style="1" bestFit="1" customWidth="1"/>
    <col min="11014" max="11014" width="12.7265625" style="1" customWidth="1"/>
    <col min="11015" max="11015" width="13.7265625" style="1" bestFit="1" customWidth="1"/>
    <col min="11016" max="11016" width="3.81640625" style="1" customWidth="1"/>
    <col min="11017" max="11017" width="12.453125" style="1" bestFit="1" customWidth="1"/>
    <col min="11018" max="11018" width="10.1796875" style="1" customWidth="1"/>
    <col min="11019" max="11019" width="11.453125" style="1" bestFit="1" customWidth="1"/>
    <col min="11020" max="11020" width="10" style="1" customWidth="1"/>
    <col min="11021" max="11021" width="4.453125" style="1" customWidth="1"/>
    <col min="11022" max="11022" width="13.54296875" style="1" customWidth="1"/>
    <col min="11023" max="11023" width="11.453125" style="1" bestFit="1" customWidth="1"/>
    <col min="11024" max="11024" width="3.1796875" style="1" customWidth="1"/>
    <col min="11025" max="11025" width="13.81640625" style="1" customWidth="1"/>
    <col min="11026" max="11248" width="8.81640625" style="1"/>
    <col min="11249" max="11249" width="7.7265625" style="1" customWidth="1"/>
    <col min="11250" max="11250" width="11.7265625" style="1" customWidth="1"/>
    <col min="11251" max="11251" width="6.453125" style="1" customWidth="1"/>
    <col min="11252" max="11252" width="30.26953125" style="1" bestFit="1" customWidth="1"/>
    <col min="11253" max="11253" width="14.453125" style="1" customWidth="1"/>
    <col min="11254" max="11254" width="13" style="1" bestFit="1" customWidth="1"/>
    <col min="11255" max="11255" width="13" style="1" customWidth="1"/>
    <col min="11256" max="11256" width="10.453125" style="1" bestFit="1" customWidth="1"/>
    <col min="11257" max="11257" width="11.1796875" style="1" customWidth="1"/>
    <col min="11258" max="11258" width="10.54296875" style="1" bestFit="1" customWidth="1"/>
    <col min="11259" max="11259" width="10" style="1" customWidth="1"/>
    <col min="11260" max="11260" width="13.7265625" style="1" bestFit="1" customWidth="1"/>
    <col min="11261" max="11261" width="9.81640625" style="1" bestFit="1" customWidth="1"/>
    <col min="11262" max="11262" width="7.26953125" style="1" bestFit="1" customWidth="1"/>
    <col min="11263" max="11263" width="29.54296875" style="1" customWidth="1"/>
    <col min="11264" max="11264" width="14.7265625" style="1" bestFit="1" customWidth="1"/>
    <col min="11265" max="11265" width="14.26953125" style="1" customWidth="1"/>
    <col min="11266" max="11266" width="12" style="1" customWidth="1"/>
    <col min="11267" max="11267" width="12.54296875" style="1" bestFit="1" customWidth="1"/>
    <col min="11268" max="11268" width="11.7265625" style="1" customWidth="1"/>
    <col min="11269" max="11269" width="10.453125" style="1" bestFit="1" customWidth="1"/>
    <col min="11270" max="11270" width="12.7265625" style="1" customWidth="1"/>
    <col min="11271" max="11271" width="13.7265625" style="1" bestFit="1" customWidth="1"/>
    <col min="11272" max="11272" width="3.81640625" style="1" customWidth="1"/>
    <col min="11273" max="11273" width="12.453125" style="1" bestFit="1" customWidth="1"/>
    <col min="11274" max="11274" width="10.1796875" style="1" customWidth="1"/>
    <col min="11275" max="11275" width="11.453125" style="1" bestFit="1" customWidth="1"/>
    <col min="11276" max="11276" width="10" style="1" customWidth="1"/>
    <col min="11277" max="11277" width="4.453125" style="1" customWidth="1"/>
    <col min="11278" max="11278" width="13.54296875" style="1" customWidth="1"/>
    <col min="11279" max="11279" width="11.453125" style="1" bestFit="1" customWidth="1"/>
    <col min="11280" max="11280" width="3.1796875" style="1" customWidth="1"/>
    <col min="11281" max="11281" width="13.81640625" style="1" customWidth="1"/>
    <col min="11282" max="11504" width="8.81640625" style="1"/>
    <col min="11505" max="11505" width="7.7265625" style="1" customWidth="1"/>
    <col min="11506" max="11506" width="11.7265625" style="1" customWidth="1"/>
    <col min="11507" max="11507" width="6.453125" style="1" customWidth="1"/>
    <col min="11508" max="11508" width="30.26953125" style="1" bestFit="1" customWidth="1"/>
    <col min="11509" max="11509" width="14.453125" style="1" customWidth="1"/>
    <col min="11510" max="11510" width="13" style="1" bestFit="1" customWidth="1"/>
    <col min="11511" max="11511" width="13" style="1" customWidth="1"/>
    <col min="11512" max="11512" width="10.453125" style="1" bestFit="1" customWidth="1"/>
    <col min="11513" max="11513" width="11.1796875" style="1" customWidth="1"/>
    <col min="11514" max="11514" width="10.54296875" style="1" bestFit="1" customWidth="1"/>
    <col min="11515" max="11515" width="10" style="1" customWidth="1"/>
    <col min="11516" max="11516" width="13.7265625" style="1" bestFit="1" customWidth="1"/>
    <col min="11517" max="11517" width="9.81640625" style="1" bestFit="1" customWidth="1"/>
    <col min="11518" max="11518" width="7.26953125" style="1" bestFit="1" customWidth="1"/>
    <col min="11519" max="11519" width="29.54296875" style="1" customWidth="1"/>
    <col min="11520" max="11520" width="14.7265625" style="1" bestFit="1" customWidth="1"/>
    <col min="11521" max="11521" width="14.26953125" style="1" customWidth="1"/>
    <col min="11522" max="11522" width="12" style="1" customWidth="1"/>
    <col min="11523" max="11523" width="12.54296875" style="1" bestFit="1" customWidth="1"/>
    <col min="11524" max="11524" width="11.7265625" style="1" customWidth="1"/>
    <col min="11525" max="11525" width="10.453125" style="1" bestFit="1" customWidth="1"/>
    <col min="11526" max="11526" width="12.7265625" style="1" customWidth="1"/>
    <col min="11527" max="11527" width="13.7265625" style="1" bestFit="1" customWidth="1"/>
    <col min="11528" max="11528" width="3.81640625" style="1" customWidth="1"/>
    <col min="11529" max="11529" width="12.453125" style="1" bestFit="1" customWidth="1"/>
    <col min="11530" max="11530" width="10.1796875" style="1" customWidth="1"/>
    <col min="11531" max="11531" width="11.453125" style="1" bestFit="1" customWidth="1"/>
    <col min="11532" max="11532" width="10" style="1" customWidth="1"/>
    <col min="11533" max="11533" width="4.453125" style="1" customWidth="1"/>
    <col min="11534" max="11534" width="13.54296875" style="1" customWidth="1"/>
    <col min="11535" max="11535" width="11.453125" style="1" bestFit="1" customWidth="1"/>
    <col min="11536" max="11536" width="3.1796875" style="1" customWidth="1"/>
    <col min="11537" max="11537" width="13.81640625" style="1" customWidth="1"/>
    <col min="11538" max="11760" width="8.81640625" style="1"/>
    <col min="11761" max="11761" width="7.7265625" style="1" customWidth="1"/>
    <col min="11762" max="11762" width="11.7265625" style="1" customWidth="1"/>
    <col min="11763" max="11763" width="6.453125" style="1" customWidth="1"/>
    <col min="11764" max="11764" width="30.26953125" style="1" bestFit="1" customWidth="1"/>
    <col min="11765" max="11765" width="14.453125" style="1" customWidth="1"/>
    <col min="11766" max="11766" width="13" style="1" bestFit="1" customWidth="1"/>
    <col min="11767" max="11767" width="13" style="1" customWidth="1"/>
    <col min="11768" max="11768" width="10.453125" style="1" bestFit="1" customWidth="1"/>
    <col min="11769" max="11769" width="11.1796875" style="1" customWidth="1"/>
    <col min="11770" max="11770" width="10.54296875" style="1" bestFit="1" customWidth="1"/>
    <col min="11771" max="11771" width="10" style="1" customWidth="1"/>
    <col min="11772" max="11772" width="13.7265625" style="1" bestFit="1" customWidth="1"/>
    <col min="11773" max="11773" width="9.81640625" style="1" bestFit="1" customWidth="1"/>
    <col min="11774" max="11774" width="7.26953125" style="1" bestFit="1" customWidth="1"/>
    <col min="11775" max="11775" width="29.54296875" style="1" customWidth="1"/>
    <col min="11776" max="11776" width="14.7265625" style="1" bestFit="1" customWidth="1"/>
    <col min="11777" max="11777" width="14.26953125" style="1" customWidth="1"/>
    <col min="11778" max="11778" width="12" style="1" customWidth="1"/>
    <col min="11779" max="11779" width="12.54296875" style="1" bestFit="1" customWidth="1"/>
    <col min="11780" max="11780" width="11.7265625" style="1" customWidth="1"/>
    <col min="11781" max="11781" width="10.453125" style="1" bestFit="1" customWidth="1"/>
    <col min="11782" max="11782" width="12.7265625" style="1" customWidth="1"/>
    <col min="11783" max="11783" width="13.7265625" style="1" bestFit="1" customWidth="1"/>
    <col min="11784" max="11784" width="3.81640625" style="1" customWidth="1"/>
    <col min="11785" max="11785" width="12.453125" style="1" bestFit="1" customWidth="1"/>
    <col min="11786" max="11786" width="10.1796875" style="1" customWidth="1"/>
    <col min="11787" max="11787" width="11.453125" style="1" bestFit="1" customWidth="1"/>
    <col min="11788" max="11788" width="10" style="1" customWidth="1"/>
    <col min="11789" max="11789" width="4.453125" style="1" customWidth="1"/>
    <col min="11790" max="11790" width="13.54296875" style="1" customWidth="1"/>
    <col min="11791" max="11791" width="11.453125" style="1" bestFit="1" customWidth="1"/>
    <col min="11792" max="11792" width="3.1796875" style="1" customWidth="1"/>
    <col min="11793" max="11793" width="13.81640625" style="1" customWidth="1"/>
    <col min="11794" max="12016" width="8.81640625" style="1"/>
    <col min="12017" max="12017" width="7.7265625" style="1" customWidth="1"/>
    <col min="12018" max="12018" width="11.7265625" style="1" customWidth="1"/>
    <col min="12019" max="12019" width="6.453125" style="1" customWidth="1"/>
    <col min="12020" max="12020" width="30.26953125" style="1" bestFit="1" customWidth="1"/>
    <col min="12021" max="12021" width="14.453125" style="1" customWidth="1"/>
    <col min="12022" max="12022" width="13" style="1" bestFit="1" customWidth="1"/>
    <col min="12023" max="12023" width="13" style="1" customWidth="1"/>
    <col min="12024" max="12024" width="10.453125" style="1" bestFit="1" customWidth="1"/>
    <col min="12025" max="12025" width="11.1796875" style="1" customWidth="1"/>
    <col min="12026" max="12026" width="10.54296875" style="1" bestFit="1" customWidth="1"/>
    <col min="12027" max="12027" width="10" style="1" customWidth="1"/>
    <col min="12028" max="12028" width="13.7265625" style="1" bestFit="1" customWidth="1"/>
    <col min="12029" max="12029" width="9.81640625" style="1" bestFit="1" customWidth="1"/>
    <col min="12030" max="12030" width="7.26953125" style="1" bestFit="1" customWidth="1"/>
    <col min="12031" max="12031" width="29.54296875" style="1" customWidth="1"/>
    <col min="12032" max="12032" width="14.7265625" style="1" bestFit="1" customWidth="1"/>
    <col min="12033" max="12033" width="14.26953125" style="1" customWidth="1"/>
    <col min="12034" max="12034" width="12" style="1" customWidth="1"/>
    <col min="12035" max="12035" width="12.54296875" style="1" bestFit="1" customWidth="1"/>
    <col min="12036" max="12036" width="11.7265625" style="1" customWidth="1"/>
    <col min="12037" max="12037" width="10.453125" style="1" bestFit="1" customWidth="1"/>
    <col min="12038" max="12038" width="12.7265625" style="1" customWidth="1"/>
    <col min="12039" max="12039" width="13.7265625" style="1" bestFit="1" customWidth="1"/>
    <col min="12040" max="12040" width="3.81640625" style="1" customWidth="1"/>
    <col min="12041" max="12041" width="12.453125" style="1" bestFit="1" customWidth="1"/>
    <col min="12042" max="12042" width="10.1796875" style="1" customWidth="1"/>
    <col min="12043" max="12043" width="11.453125" style="1" bestFit="1" customWidth="1"/>
    <col min="12044" max="12044" width="10" style="1" customWidth="1"/>
    <col min="12045" max="12045" width="4.453125" style="1" customWidth="1"/>
    <col min="12046" max="12046" width="13.54296875" style="1" customWidth="1"/>
    <col min="12047" max="12047" width="11.453125" style="1" bestFit="1" customWidth="1"/>
    <col min="12048" max="12048" width="3.1796875" style="1" customWidth="1"/>
    <col min="12049" max="12049" width="13.81640625" style="1" customWidth="1"/>
    <col min="12050" max="12272" width="8.81640625" style="1"/>
    <col min="12273" max="12273" width="7.7265625" style="1" customWidth="1"/>
    <col min="12274" max="12274" width="11.7265625" style="1" customWidth="1"/>
    <col min="12275" max="12275" width="6.453125" style="1" customWidth="1"/>
    <col min="12276" max="12276" width="30.26953125" style="1" bestFit="1" customWidth="1"/>
    <col min="12277" max="12277" width="14.453125" style="1" customWidth="1"/>
    <col min="12278" max="12278" width="13" style="1" bestFit="1" customWidth="1"/>
    <col min="12279" max="12279" width="13" style="1" customWidth="1"/>
    <col min="12280" max="12280" width="10.453125" style="1" bestFit="1" customWidth="1"/>
    <col min="12281" max="12281" width="11.1796875" style="1" customWidth="1"/>
    <col min="12282" max="12282" width="10.54296875" style="1" bestFit="1" customWidth="1"/>
    <col min="12283" max="12283" width="10" style="1" customWidth="1"/>
    <col min="12284" max="12284" width="13.7265625" style="1" bestFit="1" customWidth="1"/>
    <col min="12285" max="12285" width="9.81640625" style="1" bestFit="1" customWidth="1"/>
    <col min="12286" max="12286" width="7.26953125" style="1" bestFit="1" customWidth="1"/>
    <col min="12287" max="12287" width="29.54296875" style="1" customWidth="1"/>
    <col min="12288" max="12288" width="14.7265625" style="1" bestFit="1" customWidth="1"/>
    <col min="12289" max="12289" width="14.26953125" style="1" customWidth="1"/>
    <col min="12290" max="12290" width="12" style="1" customWidth="1"/>
    <col min="12291" max="12291" width="12.54296875" style="1" bestFit="1" customWidth="1"/>
    <col min="12292" max="12292" width="11.7265625" style="1" customWidth="1"/>
    <col min="12293" max="12293" width="10.453125" style="1" bestFit="1" customWidth="1"/>
    <col min="12294" max="12294" width="12.7265625" style="1" customWidth="1"/>
    <col min="12295" max="12295" width="13.7265625" style="1" bestFit="1" customWidth="1"/>
    <col min="12296" max="12296" width="3.81640625" style="1" customWidth="1"/>
    <col min="12297" max="12297" width="12.453125" style="1" bestFit="1" customWidth="1"/>
    <col min="12298" max="12298" width="10.1796875" style="1" customWidth="1"/>
    <col min="12299" max="12299" width="11.453125" style="1" bestFit="1" customWidth="1"/>
    <col min="12300" max="12300" width="10" style="1" customWidth="1"/>
    <col min="12301" max="12301" width="4.453125" style="1" customWidth="1"/>
    <col min="12302" max="12302" width="13.54296875" style="1" customWidth="1"/>
    <col min="12303" max="12303" width="11.453125" style="1" bestFit="1" customWidth="1"/>
    <col min="12304" max="12304" width="3.1796875" style="1" customWidth="1"/>
    <col min="12305" max="12305" width="13.81640625" style="1" customWidth="1"/>
    <col min="12306" max="12528" width="8.81640625" style="1"/>
    <col min="12529" max="12529" width="7.7265625" style="1" customWidth="1"/>
    <col min="12530" max="12530" width="11.7265625" style="1" customWidth="1"/>
    <col min="12531" max="12531" width="6.453125" style="1" customWidth="1"/>
    <col min="12532" max="12532" width="30.26953125" style="1" bestFit="1" customWidth="1"/>
    <col min="12533" max="12533" width="14.453125" style="1" customWidth="1"/>
    <col min="12534" max="12534" width="13" style="1" bestFit="1" customWidth="1"/>
    <col min="12535" max="12535" width="13" style="1" customWidth="1"/>
    <col min="12536" max="12536" width="10.453125" style="1" bestFit="1" customWidth="1"/>
    <col min="12537" max="12537" width="11.1796875" style="1" customWidth="1"/>
    <col min="12538" max="12538" width="10.54296875" style="1" bestFit="1" customWidth="1"/>
    <col min="12539" max="12539" width="10" style="1" customWidth="1"/>
    <col min="12540" max="12540" width="13.7265625" style="1" bestFit="1" customWidth="1"/>
    <col min="12541" max="12541" width="9.81640625" style="1" bestFit="1" customWidth="1"/>
    <col min="12542" max="12542" width="7.26953125" style="1" bestFit="1" customWidth="1"/>
    <col min="12543" max="12543" width="29.54296875" style="1" customWidth="1"/>
    <col min="12544" max="12544" width="14.7265625" style="1" bestFit="1" customWidth="1"/>
    <col min="12545" max="12545" width="14.26953125" style="1" customWidth="1"/>
    <col min="12546" max="12546" width="12" style="1" customWidth="1"/>
    <col min="12547" max="12547" width="12.54296875" style="1" bestFit="1" customWidth="1"/>
    <col min="12548" max="12548" width="11.7265625" style="1" customWidth="1"/>
    <col min="12549" max="12549" width="10.453125" style="1" bestFit="1" customWidth="1"/>
    <col min="12550" max="12550" width="12.7265625" style="1" customWidth="1"/>
    <col min="12551" max="12551" width="13.7265625" style="1" bestFit="1" customWidth="1"/>
    <col min="12552" max="12552" width="3.81640625" style="1" customWidth="1"/>
    <col min="12553" max="12553" width="12.453125" style="1" bestFit="1" customWidth="1"/>
    <col min="12554" max="12554" width="10.1796875" style="1" customWidth="1"/>
    <col min="12555" max="12555" width="11.453125" style="1" bestFit="1" customWidth="1"/>
    <col min="12556" max="12556" width="10" style="1" customWidth="1"/>
    <col min="12557" max="12557" width="4.453125" style="1" customWidth="1"/>
    <col min="12558" max="12558" width="13.54296875" style="1" customWidth="1"/>
    <col min="12559" max="12559" width="11.453125" style="1" bestFit="1" customWidth="1"/>
    <col min="12560" max="12560" width="3.1796875" style="1" customWidth="1"/>
    <col min="12561" max="12561" width="13.81640625" style="1" customWidth="1"/>
    <col min="12562" max="12784" width="8.81640625" style="1"/>
    <col min="12785" max="12785" width="7.7265625" style="1" customWidth="1"/>
    <col min="12786" max="12786" width="11.7265625" style="1" customWidth="1"/>
    <col min="12787" max="12787" width="6.453125" style="1" customWidth="1"/>
    <col min="12788" max="12788" width="30.26953125" style="1" bestFit="1" customWidth="1"/>
    <col min="12789" max="12789" width="14.453125" style="1" customWidth="1"/>
    <col min="12790" max="12790" width="13" style="1" bestFit="1" customWidth="1"/>
    <col min="12791" max="12791" width="13" style="1" customWidth="1"/>
    <col min="12792" max="12792" width="10.453125" style="1" bestFit="1" customWidth="1"/>
    <col min="12793" max="12793" width="11.1796875" style="1" customWidth="1"/>
    <col min="12794" max="12794" width="10.54296875" style="1" bestFit="1" customWidth="1"/>
    <col min="12795" max="12795" width="10" style="1" customWidth="1"/>
    <col min="12796" max="12796" width="13.7265625" style="1" bestFit="1" customWidth="1"/>
    <col min="12797" max="12797" width="9.81640625" style="1" bestFit="1" customWidth="1"/>
    <col min="12798" max="12798" width="7.26953125" style="1" bestFit="1" customWidth="1"/>
    <col min="12799" max="12799" width="29.54296875" style="1" customWidth="1"/>
    <col min="12800" max="12800" width="14.7265625" style="1" bestFit="1" customWidth="1"/>
    <col min="12801" max="12801" width="14.26953125" style="1" customWidth="1"/>
    <col min="12802" max="12802" width="12" style="1" customWidth="1"/>
    <col min="12803" max="12803" width="12.54296875" style="1" bestFit="1" customWidth="1"/>
    <col min="12804" max="12804" width="11.7265625" style="1" customWidth="1"/>
    <col min="12805" max="12805" width="10.453125" style="1" bestFit="1" customWidth="1"/>
    <col min="12806" max="12806" width="12.7265625" style="1" customWidth="1"/>
    <col min="12807" max="12807" width="13.7265625" style="1" bestFit="1" customWidth="1"/>
    <col min="12808" max="12808" width="3.81640625" style="1" customWidth="1"/>
    <col min="12809" max="12809" width="12.453125" style="1" bestFit="1" customWidth="1"/>
    <col min="12810" max="12810" width="10.1796875" style="1" customWidth="1"/>
    <col min="12811" max="12811" width="11.453125" style="1" bestFit="1" customWidth="1"/>
    <col min="12812" max="12812" width="10" style="1" customWidth="1"/>
    <col min="12813" max="12813" width="4.453125" style="1" customWidth="1"/>
    <col min="12814" max="12814" width="13.54296875" style="1" customWidth="1"/>
    <col min="12815" max="12815" width="11.453125" style="1" bestFit="1" customWidth="1"/>
    <col min="12816" max="12816" width="3.1796875" style="1" customWidth="1"/>
    <col min="12817" max="12817" width="13.81640625" style="1" customWidth="1"/>
    <col min="12818" max="13040" width="8.81640625" style="1"/>
    <col min="13041" max="13041" width="7.7265625" style="1" customWidth="1"/>
    <col min="13042" max="13042" width="11.7265625" style="1" customWidth="1"/>
    <col min="13043" max="13043" width="6.453125" style="1" customWidth="1"/>
    <col min="13044" max="13044" width="30.26953125" style="1" bestFit="1" customWidth="1"/>
    <col min="13045" max="13045" width="14.453125" style="1" customWidth="1"/>
    <col min="13046" max="13046" width="13" style="1" bestFit="1" customWidth="1"/>
    <col min="13047" max="13047" width="13" style="1" customWidth="1"/>
    <col min="13048" max="13048" width="10.453125" style="1" bestFit="1" customWidth="1"/>
    <col min="13049" max="13049" width="11.1796875" style="1" customWidth="1"/>
    <col min="13050" max="13050" width="10.54296875" style="1" bestFit="1" customWidth="1"/>
    <col min="13051" max="13051" width="10" style="1" customWidth="1"/>
    <col min="13052" max="13052" width="13.7265625" style="1" bestFit="1" customWidth="1"/>
    <col min="13053" max="13053" width="9.81640625" style="1" bestFit="1" customWidth="1"/>
    <col min="13054" max="13054" width="7.26953125" style="1" bestFit="1" customWidth="1"/>
    <col min="13055" max="13055" width="29.54296875" style="1" customWidth="1"/>
    <col min="13056" max="13056" width="14.7265625" style="1" bestFit="1" customWidth="1"/>
    <col min="13057" max="13057" width="14.26953125" style="1" customWidth="1"/>
    <col min="13058" max="13058" width="12" style="1" customWidth="1"/>
    <col min="13059" max="13059" width="12.54296875" style="1" bestFit="1" customWidth="1"/>
    <col min="13060" max="13060" width="11.7265625" style="1" customWidth="1"/>
    <col min="13061" max="13061" width="10.453125" style="1" bestFit="1" customWidth="1"/>
    <col min="13062" max="13062" width="12.7265625" style="1" customWidth="1"/>
    <col min="13063" max="13063" width="13.7265625" style="1" bestFit="1" customWidth="1"/>
    <col min="13064" max="13064" width="3.81640625" style="1" customWidth="1"/>
    <col min="13065" max="13065" width="12.453125" style="1" bestFit="1" customWidth="1"/>
    <col min="13066" max="13066" width="10.1796875" style="1" customWidth="1"/>
    <col min="13067" max="13067" width="11.453125" style="1" bestFit="1" customWidth="1"/>
    <col min="13068" max="13068" width="10" style="1" customWidth="1"/>
    <col min="13069" max="13069" width="4.453125" style="1" customWidth="1"/>
    <col min="13070" max="13070" width="13.54296875" style="1" customWidth="1"/>
    <col min="13071" max="13071" width="11.453125" style="1" bestFit="1" customWidth="1"/>
    <col min="13072" max="13072" width="3.1796875" style="1" customWidth="1"/>
    <col min="13073" max="13073" width="13.81640625" style="1" customWidth="1"/>
    <col min="13074" max="13296" width="8.81640625" style="1"/>
    <col min="13297" max="13297" width="7.7265625" style="1" customWidth="1"/>
    <col min="13298" max="13298" width="11.7265625" style="1" customWidth="1"/>
    <col min="13299" max="13299" width="6.453125" style="1" customWidth="1"/>
    <col min="13300" max="13300" width="30.26953125" style="1" bestFit="1" customWidth="1"/>
    <col min="13301" max="13301" width="14.453125" style="1" customWidth="1"/>
    <col min="13302" max="13302" width="13" style="1" bestFit="1" customWidth="1"/>
    <col min="13303" max="13303" width="13" style="1" customWidth="1"/>
    <col min="13304" max="13304" width="10.453125" style="1" bestFit="1" customWidth="1"/>
    <col min="13305" max="13305" width="11.1796875" style="1" customWidth="1"/>
    <col min="13306" max="13306" width="10.54296875" style="1" bestFit="1" customWidth="1"/>
    <col min="13307" max="13307" width="10" style="1" customWidth="1"/>
    <col min="13308" max="13308" width="13.7265625" style="1" bestFit="1" customWidth="1"/>
    <col min="13309" max="13309" width="9.81640625" style="1" bestFit="1" customWidth="1"/>
    <col min="13310" max="13310" width="7.26953125" style="1" bestFit="1" customWidth="1"/>
    <col min="13311" max="13311" width="29.54296875" style="1" customWidth="1"/>
    <col min="13312" max="13312" width="14.7265625" style="1" bestFit="1" customWidth="1"/>
    <col min="13313" max="13313" width="14.26953125" style="1" customWidth="1"/>
    <col min="13314" max="13314" width="12" style="1" customWidth="1"/>
    <col min="13315" max="13315" width="12.54296875" style="1" bestFit="1" customWidth="1"/>
    <col min="13316" max="13316" width="11.7265625" style="1" customWidth="1"/>
    <col min="13317" max="13317" width="10.453125" style="1" bestFit="1" customWidth="1"/>
    <col min="13318" max="13318" width="12.7265625" style="1" customWidth="1"/>
    <col min="13319" max="13319" width="13.7265625" style="1" bestFit="1" customWidth="1"/>
    <col min="13320" max="13320" width="3.81640625" style="1" customWidth="1"/>
    <col min="13321" max="13321" width="12.453125" style="1" bestFit="1" customWidth="1"/>
    <col min="13322" max="13322" width="10.1796875" style="1" customWidth="1"/>
    <col min="13323" max="13323" width="11.453125" style="1" bestFit="1" customWidth="1"/>
    <col min="13324" max="13324" width="10" style="1" customWidth="1"/>
    <col min="13325" max="13325" width="4.453125" style="1" customWidth="1"/>
    <col min="13326" max="13326" width="13.54296875" style="1" customWidth="1"/>
    <col min="13327" max="13327" width="11.453125" style="1" bestFit="1" customWidth="1"/>
    <col min="13328" max="13328" width="3.1796875" style="1" customWidth="1"/>
    <col min="13329" max="13329" width="13.81640625" style="1" customWidth="1"/>
    <col min="13330" max="13552" width="8.81640625" style="1"/>
    <col min="13553" max="13553" width="7.7265625" style="1" customWidth="1"/>
    <col min="13554" max="13554" width="11.7265625" style="1" customWidth="1"/>
    <col min="13555" max="13555" width="6.453125" style="1" customWidth="1"/>
    <col min="13556" max="13556" width="30.26953125" style="1" bestFit="1" customWidth="1"/>
    <col min="13557" max="13557" width="14.453125" style="1" customWidth="1"/>
    <col min="13558" max="13558" width="13" style="1" bestFit="1" customWidth="1"/>
    <col min="13559" max="13559" width="13" style="1" customWidth="1"/>
    <col min="13560" max="13560" width="10.453125" style="1" bestFit="1" customWidth="1"/>
    <col min="13561" max="13561" width="11.1796875" style="1" customWidth="1"/>
    <col min="13562" max="13562" width="10.54296875" style="1" bestFit="1" customWidth="1"/>
    <col min="13563" max="13563" width="10" style="1" customWidth="1"/>
    <col min="13564" max="13564" width="13.7265625" style="1" bestFit="1" customWidth="1"/>
    <col min="13565" max="13565" width="9.81640625" style="1" bestFit="1" customWidth="1"/>
    <col min="13566" max="13566" width="7.26953125" style="1" bestFit="1" customWidth="1"/>
    <col min="13567" max="13567" width="29.54296875" style="1" customWidth="1"/>
    <col min="13568" max="13568" width="14.7265625" style="1" bestFit="1" customWidth="1"/>
    <col min="13569" max="13569" width="14.26953125" style="1" customWidth="1"/>
    <col min="13570" max="13570" width="12" style="1" customWidth="1"/>
    <col min="13571" max="13571" width="12.54296875" style="1" bestFit="1" customWidth="1"/>
    <col min="13572" max="13572" width="11.7265625" style="1" customWidth="1"/>
    <col min="13573" max="13573" width="10.453125" style="1" bestFit="1" customWidth="1"/>
    <col min="13574" max="13574" width="12.7265625" style="1" customWidth="1"/>
    <col min="13575" max="13575" width="13.7265625" style="1" bestFit="1" customWidth="1"/>
    <col min="13576" max="13576" width="3.81640625" style="1" customWidth="1"/>
    <col min="13577" max="13577" width="12.453125" style="1" bestFit="1" customWidth="1"/>
    <col min="13578" max="13578" width="10.1796875" style="1" customWidth="1"/>
    <col min="13579" max="13579" width="11.453125" style="1" bestFit="1" customWidth="1"/>
    <col min="13580" max="13580" width="10" style="1" customWidth="1"/>
    <col min="13581" max="13581" width="4.453125" style="1" customWidth="1"/>
    <col min="13582" max="13582" width="13.54296875" style="1" customWidth="1"/>
    <col min="13583" max="13583" width="11.453125" style="1" bestFit="1" customWidth="1"/>
    <col min="13584" max="13584" width="3.1796875" style="1" customWidth="1"/>
    <col min="13585" max="13585" width="13.81640625" style="1" customWidth="1"/>
    <col min="13586" max="13808" width="8.81640625" style="1"/>
    <col min="13809" max="13809" width="7.7265625" style="1" customWidth="1"/>
    <col min="13810" max="13810" width="11.7265625" style="1" customWidth="1"/>
    <col min="13811" max="13811" width="6.453125" style="1" customWidth="1"/>
    <col min="13812" max="13812" width="30.26953125" style="1" bestFit="1" customWidth="1"/>
    <col min="13813" max="13813" width="14.453125" style="1" customWidth="1"/>
    <col min="13814" max="13814" width="13" style="1" bestFit="1" customWidth="1"/>
    <col min="13815" max="13815" width="13" style="1" customWidth="1"/>
    <col min="13816" max="13816" width="10.453125" style="1" bestFit="1" customWidth="1"/>
    <col min="13817" max="13817" width="11.1796875" style="1" customWidth="1"/>
    <col min="13818" max="13818" width="10.54296875" style="1" bestFit="1" customWidth="1"/>
    <col min="13819" max="13819" width="10" style="1" customWidth="1"/>
    <col min="13820" max="13820" width="13.7265625" style="1" bestFit="1" customWidth="1"/>
    <col min="13821" max="13821" width="9.81640625" style="1" bestFit="1" customWidth="1"/>
    <col min="13822" max="13822" width="7.26953125" style="1" bestFit="1" customWidth="1"/>
    <col min="13823" max="13823" width="29.54296875" style="1" customWidth="1"/>
    <col min="13824" max="13824" width="14.7265625" style="1" bestFit="1" customWidth="1"/>
    <col min="13825" max="13825" width="14.26953125" style="1" customWidth="1"/>
    <col min="13826" max="13826" width="12" style="1" customWidth="1"/>
    <col min="13827" max="13827" width="12.54296875" style="1" bestFit="1" customWidth="1"/>
    <col min="13828" max="13828" width="11.7265625" style="1" customWidth="1"/>
    <col min="13829" max="13829" width="10.453125" style="1" bestFit="1" customWidth="1"/>
    <col min="13830" max="13830" width="12.7265625" style="1" customWidth="1"/>
    <col min="13831" max="13831" width="13.7265625" style="1" bestFit="1" customWidth="1"/>
    <col min="13832" max="13832" width="3.81640625" style="1" customWidth="1"/>
    <col min="13833" max="13833" width="12.453125" style="1" bestFit="1" customWidth="1"/>
    <col min="13834" max="13834" width="10.1796875" style="1" customWidth="1"/>
    <col min="13835" max="13835" width="11.453125" style="1" bestFit="1" customWidth="1"/>
    <col min="13836" max="13836" width="10" style="1" customWidth="1"/>
    <col min="13837" max="13837" width="4.453125" style="1" customWidth="1"/>
    <col min="13838" max="13838" width="13.54296875" style="1" customWidth="1"/>
    <col min="13839" max="13839" width="11.453125" style="1" bestFit="1" customWidth="1"/>
    <col min="13840" max="13840" width="3.1796875" style="1" customWidth="1"/>
    <col min="13841" max="13841" width="13.81640625" style="1" customWidth="1"/>
    <col min="13842" max="14064" width="8.81640625" style="1"/>
    <col min="14065" max="14065" width="7.7265625" style="1" customWidth="1"/>
    <col min="14066" max="14066" width="11.7265625" style="1" customWidth="1"/>
    <col min="14067" max="14067" width="6.453125" style="1" customWidth="1"/>
    <col min="14068" max="14068" width="30.26953125" style="1" bestFit="1" customWidth="1"/>
    <col min="14069" max="14069" width="14.453125" style="1" customWidth="1"/>
    <col min="14070" max="14070" width="13" style="1" bestFit="1" customWidth="1"/>
    <col min="14071" max="14071" width="13" style="1" customWidth="1"/>
    <col min="14072" max="14072" width="10.453125" style="1" bestFit="1" customWidth="1"/>
    <col min="14073" max="14073" width="11.1796875" style="1" customWidth="1"/>
    <col min="14074" max="14074" width="10.54296875" style="1" bestFit="1" customWidth="1"/>
    <col min="14075" max="14075" width="10" style="1" customWidth="1"/>
    <col min="14076" max="14076" width="13.7265625" style="1" bestFit="1" customWidth="1"/>
    <col min="14077" max="14077" width="9.81640625" style="1" bestFit="1" customWidth="1"/>
    <col min="14078" max="14078" width="7.26953125" style="1" bestFit="1" customWidth="1"/>
    <col min="14079" max="14079" width="29.54296875" style="1" customWidth="1"/>
    <col min="14080" max="14080" width="14.7265625" style="1" bestFit="1" customWidth="1"/>
    <col min="14081" max="14081" width="14.26953125" style="1" customWidth="1"/>
    <col min="14082" max="14082" width="12" style="1" customWidth="1"/>
    <col min="14083" max="14083" width="12.54296875" style="1" bestFit="1" customWidth="1"/>
    <col min="14084" max="14084" width="11.7265625" style="1" customWidth="1"/>
    <col min="14085" max="14085" width="10.453125" style="1" bestFit="1" customWidth="1"/>
    <col min="14086" max="14086" width="12.7265625" style="1" customWidth="1"/>
    <col min="14087" max="14087" width="13.7265625" style="1" bestFit="1" customWidth="1"/>
    <col min="14088" max="14088" width="3.81640625" style="1" customWidth="1"/>
    <col min="14089" max="14089" width="12.453125" style="1" bestFit="1" customWidth="1"/>
    <col min="14090" max="14090" width="10.1796875" style="1" customWidth="1"/>
    <col min="14091" max="14091" width="11.453125" style="1" bestFit="1" customWidth="1"/>
    <col min="14092" max="14092" width="10" style="1" customWidth="1"/>
    <col min="14093" max="14093" width="4.453125" style="1" customWidth="1"/>
    <col min="14094" max="14094" width="13.54296875" style="1" customWidth="1"/>
    <col min="14095" max="14095" width="11.453125" style="1" bestFit="1" customWidth="1"/>
    <col min="14096" max="14096" width="3.1796875" style="1" customWidth="1"/>
    <col min="14097" max="14097" width="13.81640625" style="1" customWidth="1"/>
    <col min="14098" max="14320" width="8.81640625" style="1"/>
    <col min="14321" max="14321" width="7.7265625" style="1" customWidth="1"/>
    <col min="14322" max="14322" width="11.7265625" style="1" customWidth="1"/>
    <col min="14323" max="14323" width="6.453125" style="1" customWidth="1"/>
    <col min="14324" max="14324" width="30.26953125" style="1" bestFit="1" customWidth="1"/>
    <col min="14325" max="14325" width="14.453125" style="1" customWidth="1"/>
    <col min="14326" max="14326" width="13" style="1" bestFit="1" customWidth="1"/>
    <col min="14327" max="14327" width="13" style="1" customWidth="1"/>
    <col min="14328" max="14328" width="10.453125" style="1" bestFit="1" customWidth="1"/>
    <col min="14329" max="14329" width="11.1796875" style="1" customWidth="1"/>
    <col min="14330" max="14330" width="10.54296875" style="1" bestFit="1" customWidth="1"/>
    <col min="14331" max="14331" width="10" style="1" customWidth="1"/>
    <col min="14332" max="14332" width="13.7265625" style="1" bestFit="1" customWidth="1"/>
    <col min="14333" max="14333" width="9.81640625" style="1" bestFit="1" customWidth="1"/>
    <col min="14334" max="14334" width="7.26953125" style="1" bestFit="1" customWidth="1"/>
    <col min="14335" max="14335" width="29.54296875" style="1" customWidth="1"/>
    <col min="14336" max="14336" width="14.7265625" style="1" bestFit="1" customWidth="1"/>
    <col min="14337" max="14337" width="14.26953125" style="1" customWidth="1"/>
    <col min="14338" max="14338" width="12" style="1" customWidth="1"/>
    <col min="14339" max="14339" width="12.54296875" style="1" bestFit="1" customWidth="1"/>
    <col min="14340" max="14340" width="11.7265625" style="1" customWidth="1"/>
    <col min="14341" max="14341" width="10.453125" style="1" bestFit="1" customWidth="1"/>
    <col min="14342" max="14342" width="12.7265625" style="1" customWidth="1"/>
    <col min="14343" max="14343" width="13.7265625" style="1" bestFit="1" customWidth="1"/>
    <col min="14344" max="14344" width="3.81640625" style="1" customWidth="1"/>
    <col min="14345" max="14345" width="12.453125" style="1" bestFit="1" customWidth="1"/>
    <col min="14346" max="14346" width="10.1796875" style="1" customWidth="1"/>
    <col min="14347" max="14347" width="11.453125" style="1" bestFit="1" customWidth="1"/>
    <col min="14348" max="14348" width="10" style="1" customWidth="1"/>
    <col min="14349" max="14349" width="4.453125" style="1" customWidth="1"/>
    <col min="14350" max="14350" width="13.54296875" style="1" customWidth="1"/>
    <col min="14351" max="14351" width="11.453125" style="1" bestFit="1" customWidth="1"/>
    <col min="14352" max="14352" width="3.1796875" style="1" customWidth="1"/>
    <col min="14353" max="14353" width="13.81640625" style="1" customWidth="1"/>
    <col min="14354" max="14576" width="8.81640625" style="1"/>
    <col min="14577" max="14577" width="7.7265625" style="1" customWidth="1"/>
    <col min="14578" max="14578" width="11.7265625" style="1" customWidth="1"/>
    <col min="14579" max="14579" width="6.453125" style="1" customWidth="1"/>
    <col min="14580" max="14580" width="30.26953125" style="1" bestFit="1" customWidth="1"/>
    <col min="14581" max="14581" width="14.453125" style="1" customWidth="1"/>
    <col min="14582" max="14582" width="13" style="1" bestFit="1" customWidth="1"/>
    <col min="14583" max="14583" width="13" style="1" customWidth="1"/>
    <col min="14584" max="14584" width="10.453125" style="1" bestFit="1" customWidth="1"/>
    <col min="14585" max="14585" width="11.1796875" style="1" customWidth="1"/>
    <col min="14586" max="14586" width="10.54296875" style="1" bestFit="1" customWidth="1"/>
    <col min="14587" max="14587" width="10" style="1" customWidth="1"/>
    <col min="14588" max="14588" width="13.7265625" style="1" bestFit="1" customWidth="1"/>
    <col min="14589" max="14589" width="9.81640625" style="1" bestFit="1" customWidth="1"/>
    <col min="14590" max="14590" width="7.26953125" style="1" bestFit="1" customWidth="1"/>
    <col min="14591" max="14591" width="29.54296875" style="1" customWidth="1"/>
    <col min="14592" max="14592" width="14.7265625" style="1" bestFit="1" customWidth="1"/>
    <col min="14593" max="14593" width="14.26953125" style="1" customWidth="1"/>
    <col min="14594" max="14594" width="12" style="1" customWidth="1"/>
    <col min="14595" max="14595" width="12.54296875" style="1" bestFit="1" customWidth="1"/>
    <col min="14596" max="14596" width="11.7265625" style="1" customWidth="1"/>
    <col min="14597" max="14597" width="10.453125" style="1" bestFit="1" customWidth="1"/>
    <col min="14598" max="14598" width="12.7265625" style="1" customWidth="1"/>
    <col min="14599" max="14599" width="13.7265625" style="1" bestFit="1" customWidth="1"/>
    <col min="14600" max="14600" width="3.81640625" style="1" customWidth="1"/>
    <col min="14601" max="14601" width="12.453125" style="1" bestFit="1" customWidth="1"/>
    <col min="14602" max="14602" width="10.1796875" style="1" customWidth="1"/>
    <col min="14603" max="14603" width="11.453125" style="1" bestFit="1" customWidth="1"/>
    <col min="14604" max="14604" width="10" style="1" customWidth="1"/>
    <col min="14605" max="14605" width="4.453125" style="1" customWidth="1"/>
    <col min="14606" max="14606" width="13.54296875" style="1" customWidth="1"/>
    <col min="14607" max="14607" width="11.453125" style="1" bestFit="1" customWidth="1"/>
    <col min="14608" max="14608" width="3.1796875" style="1" customWidth="1"/>
    <col min="14609" max="14609" width="13.81640625" style="1" customWidth="1"/>
    <col min="14610" max="14832" width="8.81640625" style="1"/>
    <col min="14833" max="14833" width="7.7265625" style="1" customWidth="1"/>
    <col min="14834" max="14834" width="11.7265625" style="1" customWidth="1"/>
    <col min="14835" max="14835" width="6.453125" style="1" customWidth="1"/>
    <col min="14836" max="14836" width="30.26953125" style="1" bestFit="1" customWidth="1"/>
    <col min="14837" max="14837" width="14.453125" style="1" customWidth="1"/>
    <col min="14838" max="14838" width="13" style="1" bestFit="1" customWidth="1"/>
    <col min="14839" max="14839" width="13" style="1" customWidth="1"/>
    <col min="14840" max="14840" width="10.453125" style="1" bestFit="1" customWidth="1"/>
    <col min="14841" max="14841" width="11.1796875" style="1" customWidth="1"/>
    <col min="14842" max="14842" width="10.54296875" style="1" bestFit="1" customWidth="1"/>
    <col min="14843" max="14843" width="10" style="1" customWidth="1"/>
    <col min="14844" max="14844" width="13.7265625" style="1" bestFit="1" customWidth="1"/>
    <col min="14845" max="14845" width="9.81640625" style="1" bestFit="1" customWidth="1"/>
    <col min="14846" max="14846" width="7.26953125" style="1" bestFit="1" customWidth="1"/>
    <col min="14847" max="14847" width="29.54296875" style="1" customWidth="1"/>
    <col min="14848" max="14848" width="14.7265625" style="1" bestFit="1" customWidth="1"/>
    <col min="14849" max="14849" width="14.26953125" style="1" customWidth="1"/>
    <col min="14850" max="14850" width="12" style="1" customWidth="1"/>
    <col min="14851" max="14851" width="12.54296875" style="1" bestFit="1" customWidth="1"/>
    <col min="14852" max="14852" width="11.7265625" style="1" customWidth="1"/>
    <col min="14853" max="14853" width="10.453125" style="1" bestFit="1" customWidth="1"/>
    <col min="14854" max="14854" width="12.7265625" style="1" customWidth="1"/>
    <col min="14855" max="14855" width="13.7265625" style="1" bestFit="1" customWidth="1"/>
    <col min="14856" max="14856" width="3.81640625" style="1" customWidth="1"/>
    <col min="14857" max="14857" width="12.453125" style="1" bestFit="1" customWidth="1"/>
    <col min="14858" max="14858" width="10.1796875" style="1" customWidth="1"/>
    <col min="14859" max="14859" width="11.453125" style="1" bestFit="1" customWidth="1"/>
    <col min="14860" max="14860" width="10" style="1" customWidth="1"/>
    <col min="14861" max="14861" width="4.453125" style="1" customWidth="1"/>
    <col min="14862" max="14862" width="13.54296875" style="1" customWidth="1"/>
    <col min="14863" max="14863" width="11.453125" style="1" bestFit="1" customWidth="1"/>
    <col min="14864" max="14864" width="3.1796875" style="1" customWidth="1"/>
    <col min="14865" max="14865" width="13.81640625" style="1" customWidth="1"/>
    <col min="14866" max="15088" width="8.81640625" style="1"/>
    <col min="15089" max="15089" width="7.7265625" style="1" customWidth="1"/>
    <col min="15090" max="15090" width="11.7265625" style="1" customWidth="1"/>
    <col min="15091" max="15091" width="6.453125" style="1" customWidth="1"/>
    <col min="15092" max="15092" width="30.26953125" style="1" bestFit="1" customWidth="1"/>
    <col min="15093" max="15093" width="14.453125" style="1" customWidth="1"/>
    <col min="15094" max="15094" width="13" style="1" bestFit="1" customWidth="1"/>
    <col min="15095" max="15095" width="13" style="1" customWidth="1"/>
    <col min="15096" max="15096" width="10.453125" style="1" bestFit="1" customWidth="1"/>
    <col min="15097" max="15097" width="11.1796875" style="1" customWidth="1"/>
    <col min="15098" max="15098" width="10.54296875" style="1" bestFit="1" customWidth="1"/>
    <col min="15099" max="15099" width="10" style="1" customWidth="1"/>
    <col min="15100" max="15100" width="13.7265625" style="1" bestFit="1" customWidth="1"/>
    <col min="15101" max="15101" width="9.81640625" style="1" bestFit="1" customWidth="1"/>
    <col min="15102" max="15102" width="7.26953125" style="1" bestFit="1" customWidth="1"/>
    <col min="15103" max="15103" width="29.54296875" style="1" customWidth="1"/>
    <col min="15104" max="15104" width="14.7265625" style="1" bestFit="1" customWidth="1"/>
    <col min="15105" max="15105" width="14.26953125" style="1" customWidth="1"/>
    <col min="15106" max="15106" width="12" style="1" customWidth="1"/>
    <col min="15107" max="15107" width="12.54296875" style="1" bestFit="1" customWidth="1"/>
    <col min="15108" max="15108" width="11.7265625" style="1" customWidth="1"/>
    <col min="15109" max="15109" width="10.453125" style="1" bestFit="1" customWidth="1"/>
    <col min="15110" max="15110" width="12.7265625" style="1" customWidth="1"/>
    <col min="15111" max="15111" width="13.7265625" style="1" bestFit="1" customWidth="1"/>
    <col min="15112" max="15112" width="3.81640625" style="1" customWidth="1"/>
    <col min="15113" max="15113" width="12.453125" style="1" bestFit="1" customWidth="1"/>
    <col min="15114" max="15114" width="10.1796875" style="1" customWidth="1"/>
    <col min="15115" max="15115" width="11.453125" style="1" bestFit="1" customWidth="1"/>
    <col min="15116" max="15116" width="10" style="1" customWidth="1"/>
    <col min="15117" max="15117" width="4.453125" style="1" customWidth="1"/>
    <col min="15118" max="15118" width="13.54296875" style="1" customWidth="1"/>
    <col min="15119" max="15119" width="11.453125" style="1" bestFit="1" customWidth="1"/>
    <col min="15120" max="15120" width="3.1796875" style="1" customWidth="1"/>
    <col min="15121" max="15121" width="13.81640625" style="1" customWidth="1"/>
    <col min="15122" max="15344" width="8.81640625" style="1"/>
    <col min="15345" max="15345" width="7.7265625" style="1" customWidth="1"/>
    <col min="15346" max="15346" width="11.7265625" style="1" customWidth="1"/>
    <col min="15347" max="15347" width="6.453125" style="1" customWidth="1"/>
    <col min="15348" max="15348" width="30.26953125" style="1" bestFit="1" customWidth="1"/>
    <col min="15349" max="15349" width="14.453125" style="1" customWidth="1"/>
    <col min="15350" max="15350" width="13" style="1" bestFit="1" customWidth="1"/>
    <col min="15351" max="15351" width="13" style="1" customWidth="1"/>
    <col min="15352" max="15352" width="10.453125" style="1" bestFit="1" customWidth="1"/>
    <col min="15353" max="15353" width="11.1796875" style="1" customWidth="1"/>
    <col min="15354" max="15354" width="10.54296875" style="1" bestFit="1" customWidth="1"/>
    <col min="15355" max="15355" width="10" style="1" customWidth="1"/>
    <col min="15356" max="15356" width="13.7265625" style="1" bestFit="1" customWidth="1"/>
    <col min="15357" max="15357" width="9.81640625" style="1" bestFit="1" customWidth="1"/>
    <col min="15358" max="15358" width="7.26953125" style="1" bestFit="1" customWidth="1"/>
    <col min="15359" max="15359" width="29.54296875" style="1" customWidth="1"/>
    <col min="15360" max="15360" width="14.7265625" style="1" bestFit="1" customWidth="1"/>
    <col min="15361" max="15361" width="14.26953125" style="1" customWidth="1"/>
    <col min="15362" max="15362" width="12" style="1" customWidth="1"/>
    <col min="15363" max="15363" width="12.54296875" style="1" bestFit="1" customWidth="1"/>
    <col min="15364" max="15364" width="11.7265625" style="1" customWidth="1"/>
    <col min="15365" max="15365" width="10.453125" style="1" bestFit="1" customWidth="1"/>
    <col min="15366" max="15366" width="12.7265625" style="1" customWidth="1"/>
    <col min="15367" max="15367" width="13.7265625" style="1" bestFit="1" customWidth="1"/>
    <col min="15368" max="15368" width="3.81640625" style="1" customWidth="1"/>
    <col min="15369" max="15369" width="12.453125" style="1" bestFit="1" customWidth="1"/>
    <col min="15370" max="15370" width="10.1796875" style="1" customWidth="1"/>
    <col min="15371" max="15371" width="11.453125" style="1" bestFit="1" customWidth="1"/>
    <col min="15372" max="15372" width="10" style="1" customWidth="1"/>
    <col min="15373" max="15373" width="4.453125" style="1" customWidth="1"/>
    <col min="15374" max="15374" width="13.54296875" style="1" customWidth="1"/>
    <col min="15375" max="15375" width="11.453125" style="1" bestFit="1" customWidth="1"/>
    <col min="15376" max="15376" width="3.1796875" style="1" customWidth="1"/>
    <col min="15377" max="15377" width="13.81640625" style="1" customWidth="1"/>
    <col min="15378" max="15600" width="8.81640625" style="1"/>
    <col min="15601" max="15601" width="7.7265625" style="1" customWidth="1"/>
    <col min="15602" max="15602" width="11.7265625" style="1" customWidth="1"/>
    <col min="15603" max="15603" width="6.453125" style="1" customWidth="1"/>
    <col min="15604" max="15604" width="30.26953125" style="1" bestFit="1" customWidth="1"/>
    <col min="15605" max="15605" width="14.453125" style="1" customWidth="1"/>
    <col min="15606" max="15606" width="13" style="1" bestFit="1" customWidth="1"/>
    <col min="15607" max="15607" width="13" style="1" customWidth="1"/>
    <col min="15608" max="15608" width="10.453125" style="1" bestFit="1" customWidth="1"/>
    <col min="15609" max="15609" width="11.1796875" style="1" customWidth="1"/>
    <col min="15610" max="15610" width="10.54296875" style="1" bestFit="1" customWidth="1"/>
    <col min="15611" max="15611" width="10" style="1" customWidth="1"/>
    <col min="15612" max="15612" width="13.7265625" style="1" bestFit="1" customWidth="1"/>
    <col min="15613" max="15613" width="9.81640625" style="1" bestFit="1" customWidth="1"/>
    <col min="15614" max="15614" width="7.26953125" style="1" bestFit="1" customWidth="1"/>
    <col min="15615" max="15615" width="29.54296875" style="1" customWidth="1"/>
    <col min="15616" max="15616" width="14.7265625" style="1" bestFit="1" customWidth="1"/>
    <col min="15617" max="15617" width="14.26953125" style="1" customWidth="1"/>
    <col min="15618" max="15618" width="12" style="1" customWidth="1"/>
    <col min="15619" max="15619" width="12.54296875" style="1" bestFit="1" customWidth="1"/>
    <col min="15620" max="15620" width="11.7265625" style="1" customWidth="1"/>
    <col min="15621" max="15621" width="10.453125" style="1" bestFit="1" customWidth="1"/>
    <col min="15622" max="15622" width="12.7265625" style="1" customWidth="1"/>
    <col min="15623" max="15623" width="13.7265625" style="1" bestFit="1" customWidth="1"/>
    <col min="15624" max="15624" width="3.81640625" style="1" customWidth="1"/>
    <col min="15625" max="15625" width="12.453125" style="1" bestFit="1" customWidth="1"/>
    <col min="15626" max="15626" width="10.1796875" style="1" customWidth="1"/>
    <col min="15627" max="15627" width="11.453125" style="1" bestFit="1" customWidth="1"/>
    <col min="15628" max="15628" width="10" style="1" customWidth="1"/>
    <col min="15629" max="15629" width="4.453125" style="1" customWidth="1"/>
    <col min="15630" max="15630" width="13.54296875" style="1" customWidth="1"/>
    <col min="15631" max="15631" width="11.453125" style="1" bestFit="1" customWidth="1"/>
    <col min="15632" max="15632" width="3.1796875" style="1" customWidth="1"/>
    <col min="15633" max="15633" width="13.81640625" style="1" customWidth="1"/>
    <col min="15634" max="15856" width="8.81640625" style="1"/>
    <col min="15857" max="15857" width="7.7265625" style="1" customWidth="1"/>
    <col min="15858" max="15858" width="11.7265625" style="1" customWidth="1"/>
    <col min="15859" max="15859" width="6.453125" style="1" customWidth="1"/>
    <col min="15860" max="15860" width="30.26953125" style="1" bestFit="1" customWidth="1"/>
    <col min="15861" max="15861" width="14.453125" style="1" customWidth="1"/>
    <col min="15862" max="15862" width="13" style="1" bestFit="1" customWidth="1"/>
    <col min="15863" max="15863" width="13" style="1" customWidth="1"/>
    <col min="15864" max="15864" width="10.453125" style="1" bestFit="1" customWidth="1"/>
    <col min="15865" max="15865" width="11.1796875" style="1" customWidth="1"/>
    <col min="15866" max="15866" width="10.54296875" style="1" bestFit="1" customWidth="1"/>
    <col min="15867" max="15867" width="10" style="1" customWidth="1"/>
    <col min="15868" max="15868" width="13.7265625" style="1" bestFit="1" customWidth="1"/>
    <col min="15869" max="15869" width="9.81640625" style="1" bestFit="1" customWidth="1"/>
    <col min="15870" max="15870" width="7.26953125" style="1" bestFit="1" customWidth="1"/>
    <col min="15871" max="15871" width="29.54296875" style="1" customWidth="1"/>
    <col min="15872" max="15872" width="14.7265625" style="1" bestFit="1" customWidth="1"/>
    <col min="15873" max="15873" width="14.26953125" style="1" customWidth="1"/>
    <col min="15874" max="15874" width="12" style="1" customWidth="1"/>
    <col min="15875" max="15875" width="12.54296875" style="1" bestFit="1" customWidth="1"/>
    <col min="15876" max="15876" width="11.7265625" style="1" customWidth="1"/>
    <col min="15877" max="15877" width="10.453125" style="1" bestFit="1" customWidth="1"/>
    <col min="15878" max="15878" width="12.7265625" style="1" customWidth="1"/>
    <col min="15879" max="15879" width="13.7265625" style="1" bestFit="1" customWidth="1"/>
    <col min="15880" max="15880" width="3.81640625" style="1" customWidth="1"/>
    <col min="15881" max="15881" width="12.453125" style="1" bestFit="1" customWidth="1"/>
    <col min="15882" max="15882" width="10.1796875" style="1" customWidth="1"/>
    <col min="15883" max="15883" width="11.453125" style="1" bestFit="1" customWidth="1"/>
    <col min="15884" max="15884" width="10" style="1" customWidth="1"/>
    <col min="15885" max="15885" width="4.453125" style="1" customWidth="1"/>
    <col min="15886" max="15886" width="13.54296875" style="1" customWidth="1"/>
    <col min="15887" max="15887" width="11.453125" style="1" bestFit="1" customWidth="1"/>
    <col min="15888" max="15888" width="3.1796875" style="1" customWidth="1"/>
    <col min="15889" max="15889" width="13.81640625" style="1" customWidth="1"/>
    <col min="15890" max="16112" width="8.81640625" style="1"/>
    <col min="16113" max="16113" width="7.7265625" style="1" customWidth="1"/>
    <col min="16114" max="16114" width="11.7265625" style="1" customWidth="1"/>
    <col min="16115" max="16115" width="6.453125" style="1" customWidth="1"/>
    <col min="16116" max="16116" width="30.26953125" style="1" bestFit="1" customWidth="1"/>
    <col min="16117" max="16117" width="14.453125" style="1" customWidth="1"/>
    <col min="16118" max="16118" width="13" style="1" bestFit="1" customWidth="1"/>
    <col min="16119" max="16119" width="13" style="1" customWidth="1"/>
    <col min="16120" max="16120" width="10.453125" style="1" bestFit="1" customWidth="1"/>
    <col min="16121" max="16121" width="11.1796875" style="1" customWidth="1"/>
    <col min="16122" max="16122" width="10.54296875" style="1" bestFit="1" customWidth="1"/>
    <col min="16123" max="16123" width="10" style="1" customWidth="1"/>
    <col min="16124" max="16124" width="13.7265625" style="1" bestFit="1" customWidth="1"/>
    <col min="16125" max="16125" width="9.81640625" style="1" bestFit="1" customWidth="1"/>
    <col min="16126" max="16126" width="7.26953125" style="1" bestFit="1" customWidth="1"/>
    <col min="16127" max="16127" width="29.54296875" style="1" customWidth="1"/>
    <col min="16128" max="16128" width="14.7265625" style="1" bestFit="1" customWidth="1"/>
    <col min="16129" max="16129" width="14.26953125" style="1" customWidth="1"/>
    <col min="16130" max="16130" width="12" style="1" customWidth="1"/>
    <col min="16131" max="16131" width="12.54296875" style="1" bestFit="1" customWidth="1"/>
    <col min="16132" max="16132" width="11.7265625" style="1" customWidth="1"/>
    <col min="16133" max="16133" width="10.453125" style="1" bestFit="1" customWidth="1"/>
    <col min="16134" max="16134" width="12.7265625" style="1" customWidth="1"/>
    <col min="16135" max="16135" width="13.7265625" style="1" bestFit="1" customWidth="1"/>
    <col min="16136" max="16136" width="3.81640625" style="1" customWidth="1"/>
    <col min="16137" max="16137" width="12.453125" style="1" bestFit="1" customWidth="1"/>
    <col min="16138" max="16138" width="10.1796875" style="1" customWidth="1"/>
    <col min="16139" max="16139" width="11.453125" style="1" bestFit="1" customWidth="1"/>
    <col min="16140" max="16140" width="10" style="1" customWidth="1"/>
    <col min="16141" max="16141" width="4.453125" style="1" customWidth="1"/>
    <col min="16142" max="16142" width="13.54296875" style="1" customWidth="1"/>
    <col min="16143" max="16143" width="11.453125" style="1" bestFit="1" customWidth="1"/>
    <col min="16144" max="16144" width="3.1796875" style="1" customWidth="1"/>
    <col min="16145" max="16145" width="13.81640625" style="1" customWidth="1"/>
    <col min="16146" max="16384" width="8.81640625" style="1"/>
  </cols>
  <sheetData>
    <row r="2" spans="1:26" x14ac:dyDescent="0.3">
      <c r="A2" s="414" t="s">
        <v>0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414"/>
      <c r="X2" s="192"/>
    </row>
    <row r="3" spans="1:26" x14ac:dyDescent="0.3">
      <c r="A3" s="414" t="s">
        <v>1</v>
      </c>
      <c r="B3" s="414"/>
      <c r="C3" s="414"/>
      <c r="D3" s="414"/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4"/>
      <c r="P3" s="414"/>
      <c r="Q3" s="414"/>
      <c r="R3" s="414"/>
      <c r="S3" s="414"/>
      <c r="T3" s="414"/>
      <c r="U3" s="414"/>
      <c r="V3" s="414"/>
      <c r="W3" s="414"/>
      <c r="X3" s="192"/>
    </row>
    <row r="4" spans="1:26" x14ac:dyDescent="0.3">
      <c r="A4" s="414" t="s">
        <v>283</v>
      </c>
      <c r="B4" s="414"/>
      <c r="C4" s="414"/>
      <c r="D4" s="414"/>
      <c r="E4" s="414"/>
      <c r="F4" s="414"/>
      <c r="G4" s="414"/>
      <c r="H4" s="414"/>
      <c r="I4" s="414"/>
      <c r="J4" s="414"/>
      <c r="K4" s="414"/>
      <c r="L4" s="414"/>
      <c r="M4" s="414"/>
      <c r="N4" s="414"/>
      <c r="O4" s="414"/>
      <c r="P4" s="414"/>
      <c r="Q4" s="414"/>
      <c r="R4" s="414"/>
      <c r="S4" s="414"/>
      <c r="T4" s="414"/>
      <c r="U4" s="414"/>
      <c r="V4" s="414"/>
      <c r="W4" s="414"/>
      <c r="X4" s="192"/>
    </row>
    <row r="5" spans="1:26" x14ac:dyDescent="0.3">
      <c r="W5" s="7"/>
    </row>
    <row r="6" spans="1:26" s="9" customFormat="1" ht="65" x14ac:dyDescent="0.3">
      <c r="A6" s="415" t="s">
        <v>3</v>
      </c>
      <c r="B6" s="416"/>
      <c r="C6" s="416"/>
      <c r="D6" s="416"/>
      <c r="E6" s="416"/>
      <c r="F6" s="416"/>
      <c r="G6" s="416"/>
      <c r="H6" s="416"/>
      <c r="I6" s="416"/>
      <c r="J6" s="416"/>
      <c r="K6" s="416"/>
      <c r="L6" s="417"/>
      <c r="M6" s="418" t="s">
        <v>4</v>
      </c>
      <c r="N6" s="419"/>
      <c r="O6" s="419"/>
      <c r="P6" s="419"/>
      <c r="Q6" s="419"/>
      <c r="R6" s="419"/>
      <c r="S6" s="419"/>
      <c r="T6" s="419"/>
      <c r="U6" s="419"/>
      <c r="V6" s="420"/>
      <c r="W6" s="8" t="s">
        <v>5</v>
      </c>
      <c r="Y6" s="281" t="s">
        <v>304</v>
      </c>
      <c r="Z6" s="281" t="s">
        <v>305</v>
      </c>
    </row>
    <row r="7" spans="1:26" s="9" customFormat="1" x14ac:dyDescent="0.3">
      <c r="A7" s="10"/>
      <c r="B7" s="11"/>
      <c r="C7" s="11" t="s">
        <v>6</v>
      </c>
      <c r="D7" s="11"/>
      <c r="E7" s="11" t="s">
        <v>7</v>
      </c>
      <c r="F7" s="412" t="s">
        <v>18</v>
      </c>
      <c r="G7" s="413"/>
      <c r="H7" s="11"/>
      <c r="I7" s="11" t="s">
        <v>8</v>
      </c>
      <c r="J7" s="11"/>
      <c r="K7" s="11" t="s">
        <v>9</v>
      </c>
      <c r="L7" s="12" t="s">
        <v>10</v>
      </c>
      <c r="M7" s="13"/>
      <c r="N7" s="13"/>
      <c r="O7" s="13"/>
      <c r="P7" s="13" t="s">
        <v>7</v>
      </c>
      <c r="Q7" s="14"/>
      <c r="R7" s="13"/>
      <c r="S7" s="13" t="s">
        <v>8</v>
      </c>
      <c r="T7" s="13"/>
      <c r="U7" s="13" t="s">
        <v>11</v>
      </c>
      <c r="V7" s="13" t="s">
        <v>10</v>
      </c>
      <c r="W7" s="15" t="s">
        <v>12</v>
      </c>
    </row>
    <row r="8" spans="1:26" s="9" customFormat="1" x14ac:dyDescent="0.3">
      <c r="A8" s="16" t="s">
        <v>13</v>
      </c>
      <c r="B8" s="17" t="s">
        <v>14</v>
      </c>
      <c r="C8" s="17" t="s">
        <v>15</v>
      </c>
      <c r="D8" s="17" t="s">
        <v>16</v>
      </c>
      <c r="E8" s="17" t="s">
        <v>17</v>
      </c>
      <c r="F8" s="16" t="s">
        <v>284</v>
      </c>
      <c r="G8" s="18" t="s">
        <v>285</v>
      </c>
      <c r="H8" s="19" t="s">
        <v>19</v>
      </c>
      <c r="I8" s="17" t="s">
        <v>20</v>
      </c>
      <c r="J8" s="17" t="s">
        <v>21</v>
      </c>
      <c r="K8" s="17" t="s">
        <v>22</v>
      </c>
      <c r="L8" s="18" t="s">
        <v>17</v>
      </c>
      <c r="M8" s="20" t="s">
        <v>23</v>
      </c>
      <c r="N8" s="20" t="s">
        <v>14</v>
      </c>
      <c r="O8" s="20" t="s">
        <v>16</v>
      </c>
      <c r="P8" s="20" t="s">
        <v>17</v>
      </c>
      <c r="Q8" s="21" t="s">
        <v>18</v>
      </c>
      <c r="R8" s="20" t="s">
        <v>19</v>
      </c>
      <c r="S8" s="20" t="s">
        <v>20</v>
      </c>
      <c r="T8" s="20" t="s">
        <v>21</v>
      </c>
      <c r="U8" s="20" t="s">
        <v>22</v>
      </c>
      <c r="V8" s="20" t="s">
        <v>17</v>
      </c>
      <c r="W8" s="22" t="s">
        <v>24</v>
      </c>
    </row>
    <row r="9" spans="1:26" s="9" customFormat="1" ht="15" customHeight="1" x14ac:dyDescent="0.3">
      <c r="A9" s="23" t="s">
        <v>25</v>
      </c>
      <c r="C9" s="5"/>
      <c r="E9" s="24"/>
      <c r="L9" s="25"/>
      <c r="P9" s="26"/>
      <c r="Q9" s="27"/>
      <c r="W9" s="28"/>
    </row>
    <row r="10" spans="1:26" x14ac:dyDescent="0.3">
      <c r="A10" s="30" t="s">
        <v>26</v>
      </c>
      <c r="B10" s="31" t="s">
        <v>27</v>
      </c>
      <c r="C10" s="32">
        <v>93</v>
      </c>
      <c r="D10" s="33" t="s">
        <v>28</v>
      </c>
      <c r="E10" s="34">
        <v>9879398.9900000002</v>
      </c>
      <c r="F10" s="29">
        <v>0</v>
      </c>
      <c r="G10" s="29">
        <v>0</v>
      </c>
      <c r="H10" s="29"/>
      <c r="I10" s="29">
        <v>0</v>
      </c>
      <c r="J10" s="29">
        <v>0</v>
      </c>
      <c r="K10" s="29">
        <v>0</v>
      </c>
      <c r="L10" s="35">
        <f t="shared" ref="L10:L53" si="0">SUM(E10:K10)</f>
        <v>9879398.9900000002</v>
      </c>
      <c r="P10" s="26">
        <v>0</v>
      </c>
      <c r="Q10" s="29"/>
      <c r="R10" s="29"/>
      <c r="S10" s="29"/>
      <c r="T10" s="29"/>
      <c r="U10" s="29"/>
      <c r="V10" s="29"/>
      <c r="W10" s="35">
        <f t="shared" ref="W10:W53" si="1">L10+V10</f>
        <v>9879398.9900000002</v>
      </c>
      <c r="Y10" s="105">
        <f>'ERZ - 2013'!K10-E10</f>
        <v>0</v>
      </c>
      <c r="Z10" s="105">
        <f>'ERZ - 2013'!U10-P10</f>
        <v>0</v>
      </c>
    </row>
    <row r="11" spans="1:26" x14ac:dyDescent="0.3">
      <c r="A11" s="30" t="s">
        <v>29</v>
      </c>
      <c r="B11" s="31" t="s">
        <v>30</v>
      </c>
      <c r="C11" s="32">
        <v>1</v>
      </c>
      <c r="D11" s="33" t="s">
        <v>31</v>
      </c>
      <c r="E11" s="34">
        <v>22504927.939999998</v>
      </c>
      <c r="F11" s="29">
        <v>766555.35</v>
      </c>
      <c r="G11" s="29">
        <v>18114.52</v>
      </c>
      <c r="H11" s="29"/>
      <c r="I11" s="29">
        <v>0</v>
      </c>
      <c r="J11" s="29">
        <v>0</v>
      </c>
      <c r="K11" s="29">
        <v>0</v>
      </c>
      <c r="L11" s="35">
        <f t="shared" si="0"/>
        <v>23289597.809999999</v>
      </c>
      <c r="M11" s="36" t="s">
        <v>32</v>
      </c>
      <c r="N11" s="36" t="s">
        <v>30</v>
      </c>
      <c r="O11" s="33" t="s">
        <v>33</v>
      </c>
      <c r="P11" s="26">
        <v>-1071050.6299999999</v>
      </c>
      <c r="Q11" s="29">
        <v>-510954.75</v>
      </c>
      <c r="R11" s="29">
        <v>0</v>
      </c>
      <c r="S11" s="29">
        <v>0</v>
      </c>
      <c r="T11" s="29">
        <v>0</v>
      </c>
      <c r="U11" s="29">
        <v>0</v>
      </c>
      <c r="V11" s="29">
        <f t="shared" ref="V11:V53" si="2">SUM(P11:U11)</f>
        <v>-1582005.38</v>
      </c>
      <c r="W11" s="35">
        <f t="shared" si="1"/>
        <v>21707592.43</v>
      </c>
      <c r="Y11" s="105">
        <f>'ERZ - 2013'!K11-E11</f>
        <v>0</v>
      </c>
      <c r="Z11" s="105">
        <f>'ERZ - 2013'!U11-P11</f>
        <v>0</v>
      </c>
    </row>
    <row r="12" spans="1:26" x14ac:dyDescent="0.3">
      <c r="A12" s="30" t="s">
        <v>29</v>
      </c>
      <c r="B12" s="31" t="s">
        <v>34</v>
      </c>
      <c r="C12" s="32">
        <v>1</v>
      </c>
      <c r="D12" s="33" t="s">
        <v>35</v>
      </c>
      <c r="E12" s="34">
        <v>11535835.539999999</v>
      </c>
      <c r="F12" s="29">
        <v>3402513.79</v>
      </c>
      <c r="G12" s="29">
        <v>0</v>
      </c>
      <c r="H12" s="29"/>
      <c r="I12" s="29">
        <v>0</v>
      </c>
      <c r="J12" s="29">
        <v>0</v>
      </c>
      <c r="K12" s="29">
        <v>0</v>
      </c>
      <c r="L12" s="35">
        <f t="shared" si="0"/>
        <v>14938349.329999998</v>
      </c>
      <c r="M12" s="36" t="s">
        <v>32</v>
      </c>
      <c r="N12" s="36" t="s">
        <v>34</v>
      </c>
      <c r="O12" s="33" t="s">
        <v>36</v>
      </c>
      <c r="P12" s="26">
        <v>-1453832.38</v>
      </c>
      <c r="Q12" s="29">
        <v>-743347.64</v>
      </c>
      <c r="R12" s="29">
        <v>0</v>
      </c>
      <c r="S12" s="29">
        <v>0</v>
      </c>
      <c r="T12" s="29">
        <v>0</v>
      </c>
      <c r="U12" s="29">
        <v>0</v>
      </c>
      <c r="V12" s="29">
        <f t="shared" si="2"/>
        <v>-2197180.02</v>
      </c>
      <c r="W12" s="35">
        <f t="shared" si="1"/>
        <v>12741169.309999999</v>
      </c>
      <c r="Y12" s="105">
        <f>'ERZ - 2013'!K12-E12</f>
        <v>0</v>
      </c>
      <c r="Z12" s="105">
        <f>'ERZ - 2013'!U12-P12</f>
        <v>0</v>
      </c>
    </row>
    <row r="13" spans="1:26" x14ac:dyDescent="0.3">
      <c r="A13" s="30" t="s">
        <v>37</v>
      </c>
      <c r="B13" s="31" t="s">
        <v>27</v>
      </c>
      <c r="C13" s="32">
        <v>47</v>
      </c>
      <c r="D13" s="33" t="s">
        <v>38</v>
      </c>
      <c r="E13" s="34">
        <v>58969492.050000004</v>
      </c>
      <c r="F13" s="29">
        <v>3503308.54</v>
      </c>
      <c r="G13" s="29">
        <v>348566.19</v>
      </c>
      <c r="H13" s="29"/>
      <c r="I13" s="29">
        <v>-246380.34</v>
      </c>
      <c r="J13" s="29">
        <v>0</v>
      </c>
      <c r="K13" s="29">
        <v>0</v>
      </c>
      <c r="L13" s="35">
        <f t="shared" si="0"/>
        <v>62574986.439999998</v>
      </c>
      <c r="M13" s="36" t="s">
        <v>39</v>
      </c>
      <c r="N13" s="36" t="s">
        <v>27</v>
      </c>
      <c r="O13" s="33" t="s">
        <v>40</v>
      </c>
      <c r="P13" s="26">
        <v>-5237625.97</v>
      </c>
      <c r="Q13" s="29">
        <v>-1925486.79</v>
      </c>
      <c r="R13" s="29">
        <v>0</v>
      </c>
      <c r="S13" s="29">
        <v>33315.58</v>
      </c>
      <c r="T13" s="29">
        <v>0</v>
      </c>
      <c r="U13" s="29">
        <v>0</v>
      </c>
      <c r="V13" s="29">
        <f t="shared" si="2"/>
        <v>-7129797.1799999997</v>
      </c>
      <c r="W13" s="35">
        <f t="shared" si="1"/>
        <v>55445189.259999998</v>
      </c>
      <c r="Y13" s="105">
        <f>'ERZ - 2013'!K13-E13</f>
        <v>0</v>
      </c>
      <c r="Z13" s="105">
        <f>'ERZ - 2013'!U13-P13</f>
        <v>0</v>
      </c>
    </row>
    <row r="14" spans="1:26" x14ac:dyDescent="0.3">
      <c r="A14" s="30" t="s">
        <v>41</v>
      </c>
      <c r="B14" s="31" t="s">
        <v>27</v>
      </c>
      <c r="C14" s="32">
        <v>47</v>
      </c>
      <c r="D14" s="33" t="s">
        <v>42</v>
      </c>
      <c r="E14" s="34">
        <v>7177129.1600000001</v>
      </c>
      <c r="F14" s="29">
        <v>531910.86</v>
      </c>
      <c r="G14" s="29">
        <v>0</v>
      </c>
      <c r="H14" s="29"/>
      <c r="I14" s="29">
        <v>0</v>
      </c>
      <c r="J14" s="29">
        <v>0</v>
      </c>
      <c r="K14" s="29">
        <v>0</v>
      </c>
      <c r="L14" s="35">
        <f t="shared" si="0"/>
        <v>7709040.0200000005</v>
      </c>
      <c r="M14" s="36" t="s">
        <v>43</v>
      </c>
      <c r="N14" s="36" t="s">
        <v>27</v>
      </c>
      <c r="O14" s="33" t="s">
        <v>44</v>
      </c>
      <c r="P14" s="26">
        <v>-1212614.01</v>
      </c>
      <c r="Q14" s="29">
        <v>-428209.41</v>
      </c>
      <c r="R14" s="29">
        <v>0</v>
      </c>
      <c r="S14" s="29">
        <v>0</v>
      </c>
      <c r="T14" s="29">
        <v>0</v>
      </c>
      <c r="U14" s="29">
        <v>0</v>
      </c>
      <c r="V14" s="29">
        <f t="shared" si="2"/>
        <v>-1640823.42</v>
      </c>
      <c r="W14" s="35">
        <f t="shared" si="1"/>
        <v>6068216.6000000006</v>
      </c>
      <c r="Y14" s="105">
        <f>'ERZ - 2013'!K14-E14</f>
        <v>0</v>
      </c>
      <c r="Z14" s="105">
        <f>'ERZ - 2013'!U14-P14</f>
        <v>0</v>
      </c>
    </row>
    <row r="15" spans="1:26" x14ac:dyDescent="0.3">
      <c r="A15" s="30" t="s">
        <v>45</v>
      </c>
      <c r="B15" s="31" t="s">
        <v>27</v>
      </c>
      <c r="C15" s="32">
        <v>47</v>
      </c>
      <c r="D15" s="33" t="s">
        <v>46</v>
      </c>
      <c r="E15" s="34">
        <v>7126810.0599999996</v>
      </c>
      <c r="F15" s="29">
        <v>914950.66</v>
      </c>
      <c r="G15" s="29">
        <v>0</v>
      </c>
      <c r="H15" s="29"/>
      <c r="I15" s="29">
        <v>0</v>
      </c>
      <c r="J15" s="29">
        <v>0</v>
      </c>
      <c r="K15" s="29">
        <v>0</v>
      </c>
      <c r="L15" s="35">
        <f t="shared" si="0"/>
        <v>8041760.7199999997</v>
      </c>
      <c r="M15" s="36" t="s">
        <v>47</v>
      </c>
      <c r="N15" s="36" t="s">
        <v>27</v>
      </c>
      <c r="O15" s="33" t="s">
        <v>48</v>
      </c>
      <c r="P15" s="26">
        <v>-1667115.07</v>
      </c>
      <c r="Q15" s="29">
        <v>-637829.05000000005</v>
      </c>
      <c r="R15" s="29">
        <v>0</v>
      </c>
      <c r="S15" s="29">
        <v>0</v>
      </c>
      <c r="T15" s="29">
        <v>0</v>
      </c>
      <c r="U15" s="29">
        <v>0</v>
      </c>
      <c r="V15" s="29">
        <f t="shared" si="2"/>
        <v>-2304944.12</v>
      </c>
      <c r="W15" s="35">
        <f t="shared" si="1"/>
        <v>5736816.5999999996</v>
      </c>
      <c r="Y15" s="105">
        <f>'ERZ - 2013'!K15-E15</f>
        <v>0</v>
      </c>
      <c r="Z15" s="105">
        <f>'ERZ - 2013'!U15-P15</f>
        <v>0</v>
      </c>
    </row>
    <row r="16" spans="1:26" x14ac:dyDescent="0.3">
      <c r="A16" s="30" t="s">
        <v>49</v>
      </c>
      <c r="B16" s="31" t="s">
        <v>27</v>
      </c>
      <c r="C16" s="32">
        <v>47</v>
      </c>
      <c r="D16" s="33" t="s">
        <v>50</v>
      </c>
      <c r="E16" s="34">
        <v>30920531.780000001</v>
      </c>
      <c r="F16" s="29">
        <v>2592724.5500000003</v>
      </c>
      <c r="G16" s="29">
        <v>0</v>
      </c>
      <c r="H16" s="29"/>
      <c r="I16" s="29">
        <v>-36931.879999999997</v>
      </c>
      <c r="J16" s="29">
        <v>0</v>
      </c>
      <c r="K16" s="29">
        <v>0</v>
      </c>
      <c r="L16" s="35">
        <f t="shared" si="0"/>
        <v>33476324.450000003</v>
      </c>
      <c r="M16" s="36" t="s">
        <v>51</v>
      </c>
      <c r="N16" s="36" t="s">
        <v>27</v>
      </c>
      <c r="O16" s="33" t="s">
        <v>52</v>
      </c>
      <c r="P16" s="26">
        <v>-2222776.5900000003</v>
      </c>
      <c r="Q16" s="29">
        <v>-840328.37</v>
      </c>
      <c r="R16" s="29">
        <v>0</v>
      </c>
      <c r="S16" s="29">
        <v>4373.5600000000004</v>
      </c>
      <c r="T16" s="29">
        <v>0</v>
      </c>
      <c r="U16" s="29">
        <v>0</v>
      </c>
      <c r="V16" s="29">
        <f t="shared" si="2"/>
        <v>-3058731.4000000004</v>
      </c>
      <c r="W16" s="35">
        <f t="shared" si="1"/>
        <v>30417593.050000004</v>
      </c>
      <c r="Y16" s="105">
        <f>'ERZ - 2013'!K16-E16</f>
        <v>0</v>
      </c>
      <c r="Z16" s="105">
        <f>'ERZ - 2013'!U16-P16</f>
        <v>0</v>
      </c>
    </row>
    <row r="17" spans="1:26" x14ac:dyDescent="0.3">
      <c r="A17" s="30" t="s">
        <v>53</v>
      </c>
      <c r="B17" s="31" t="s">
        <v>27</v>
      </c>
      <c r="C17" s="32">
        <v>47</v>
      </c>
      <c r="D17" s="33" t="s">
        <v>54</v>
      </c>
      <c r="E17" s="34">
        <v>67042894.909999996</v>
      </c>
      <c r="F17" s="29">
        <v>4489548.2300000004</v>
      </c>
      <c r="G17" s="29">
        <v>0</v>
      </c>
      <c r="H17" s="29"/>
      <c r="I17" s="29">
        <v>-6477.75</v>
      </c>
      <c r="J17" s="29">
        <v>0</v>
      </c>
      <c r="K17" s="29">
        <v>0</v>
      </c>
      <c r="L17" s="35">
        <f t="shared" si="0"/>
        <v>71525965.390000001</v>
      </c>
      <c r="M17" s="36" t="s">
        <v>55</v>
      </c>
      <c r="N17" s="36" t="s">
        <v>27</v>
      </c>
      <c r="O17" s="33" t="s">
        <v>56</v>
      </c>
      <c r="P17" s="26">
        <v>-3831209.71</v>
      </c>
      <c r="Q17" s="29">
        <v>-1424983.8</v>
      </c>
      <c r="R17" s="29">
        <v>0</v>
      </c>
      <c r="S17" s="29">
        <v>617.15000000000009</v>
      </c>
      <c r="T17" s="29">
        <v>0</v>
      </c>
      <c r="U17" s="29">
        <v>0</v>
      </c>
      <c r="V17" s="29">
        <f t="shared" si="2"/>
        <v>-5255576.3599999994</v>
      </c>
      <c r="W17" s="35">
        <f t="shared" si="1"/>
        <v>66270389.030000001</v>
      </c>
      <c r="Y17" s="105">
        <f>'ERZ - 2013'!K17-E17</f>
        <v>0</v>
      </c>
      <c r="Z17" s="105">
        <f>'ERZ - 2013'!U17-P17</f>
        <v>0</v>
      </c>
    </row>
    <row r="18" spans="1:26" x14ac:dyDescent="0.3">
      <c r="A18" s="30" t="s">
        <v>57</v>
      </c>
      <c r="B18" s="31" t="s">
        <v>27</v>
      </c>
      <c r="C18" s="32">
        <v>47</v>
      </c>
      <c r="D18" s="33" t="s">
        <v>58</v>
      </c>
      <c r="E18" s="34">
        <v>12437585.700000001</v>
      </c>
      <c r="F18" s="29">
        <v>2095930.39</v>
      </c>
      <c r="G18" s="29">
        <v>0</v>
      </c>
      <c r="H18" s="29"/>
      <c r="I18" s="29">
        <v>-129007.31</v>
      </c>
      <c r="J18" s="29">
        <v>0</v>
      </c>
      <c r="K18" s="29">
        <v>0</v>
      </c>
      <c r="L18" s="35">
        <f t="shared" si="0"/>
        <v>14404508.780000001</v>
      </c>
      <c r="M18" s="36" t="s">
        <v>59</v>
      </c>
      <c r="N18" s="36" t="s">
        <v>27</v>
      </c>
      <c r="O18" s="33" t="s">
        <v>60</v>
      </c>
      <c r="P18" s="26">
        <v>-859573.96</v>
      </c>
      <c r="Q18" s="29">
        <v>-350592.8</v>
      </c>
      <c r="R18" s="29">
        <v>0</v>
      </c>
      <c r="S18" s="29">
        <v>14295.93</v>
      </c>
      <c r="T18" s="29">
        <v>0</v>
      </c>
      <c r="U18" s="29">
        <v>0</v>
      </c>
      <c r="V18" s="29">
        <f t="shared" si="2"/>
        <v>-1195870.83</v>
      </c>
      <c r="W18" s="35">
        <f t="shared" si="1"/>
        <v>13208637.950000001</v>
      </c>
      <c r="Y18" s="105">
        <f>'ERZ - 2013'!K18-E18</f>
        <v>0</v>
      </c>
      <c r="Z18" s="105">
        <f>'ERZ - 2013'!U18-P18</f>
        <v>0</v>
      </c>
    </row>
    <row r="19" spans="1:26" x14ac:dyDescent="0.3">
      <c r="A19" s="30" t="s">
        <v>57</v>
      </c>
      <c r="B19" s="31" t="s">
        <v>286</v>
      </c>
      <c r="C19" s="32">
        <v>47</v>
      </c>
      <c r="D19" s="37" t="s">
        <v>287</v>
      </c>
      <c r="E19" s="34">
        <v>1093873.2581569145</v>
      </c>
      <c r="F19" s="29">
        <v>-182212.26815691451</v>
      </c>
      <c r="G19" s="29">
        <v>0</v>
      </c>
      <c r="H19" s="29"/>
      <c r="I19" s="29">
        <v>0</v>
      </c>
      <c r="J19" s="29">
        <v>0</v>
      </c>
      <c r="K19" s="29">
        <v>0</v>
      </c>
      <c r="L19" s="35">
        <f>SUM(E19:K19)</f>
        <v>911660.99</v>
      </c>
      <c r="M19" s="36"/>
      <c r="N19" s="36"/>
      <c r="O19" s="33"/>
      <c r="P19" s="26"/>
      <c r="Q19" s="29"/>
      <c r="R19" s="29"/>
      <c r="S19" s="29"/>
      <c r="T19" s="29"/>
      <c r="U19" s="29"/>
      <c r="V19" s="29"/>
      <c r="W19" s="35">
        <f t="shared" si="1"/>
        <v>911660.99</v>
      </c>
      <c r="Y19" s="105">
        <v>0</v>
      </c>
      <c r="Z19" s="105">
        <v>0</v>
      </c>
    </row>
    <row r="20" spans="1:26" x14ac:dyDescent="0.3">
      <c r="A20" s="30" t="s">
        <v>61</v>
      </c>
      <c r="B20" s="31" t="s">
        <v>27</v>
      </c>
      <c r="C20" s="32">
        <v>47</v>
      </c>
      <c r="D20" s="33" t="s">
        <v>62</v>
      </c>
      <c r="E20" s="34">
        <v>17738320.939999998</v>
      </c>
      <c r="F20" s="29">
        <v>1103704.82</v>
      </c>
      <c r="G20" s="29">
        <v>0</v>
      </c>
      <c r="H20" s="29"/>
      <c r="I20" s="29">
        <v>-43657.7</v>
      </c>
      <c r="J20" s="29">
        <v>0</v>
      </c>
      <c r="K20" s="29">
        <v>0</v>
      </c>
      <c r="L20" s="35">
        <f t="shared" si="0"/>
        <v>18798368.059999999</v>
      </c>
      <c r="M20" s="36" t="s">
        <v>63</v>
      </c>
      <c r="N20" s="36" t="s">
        <v>27</v>
      </c>
      <c r="O20" s="33" t="s">
        <v>64</v>
      </c>
      <c r="P20" s="26">
        <v>-1431427.96</v>
      </c>
      <c r="Q20" s="29">
        <v>-544840.6399999999</v>
      </c>
      <c r="R20" s="29">
        <v>0</v>
      </c>
      <c r="S20" s="29">
        <v>6524.07</v>
      </c>
      <c r="T20" s="29">
        <v>0</v>
      </c>
      <c r="U20" s="29">
        <v>0</v>
      </c>
      <c r="V20" s="29">
        <f t="shared" si="2"/>
        <v>-1969744.5299999998</v>
      </c>
      <c r="W20" s="35">
        <f t="shared" si="1"/>
        <v>16828623.529999997</v>
      </c>
      <c r="Y20" s="105">
        <f>'ERZ - 2013'!K19-E20</f>
        <v>0</v>
      </c>
      <c r="Z20" s="105">
        <f>'ERZ - 2013'!U19-P20</f>
        <v>0</v>
      </c>
    </row>
    <row r="21" spans="1:26" x14ac:dyDescent="0.3">
      <c r="A21" s="30" t="s">
        <v>65</v>
      </c>
      <c r="B21" s="31" t="s">
        <v>27</v>
      </c>
      <c r="C21" s="32">
        <v>47</v>
      </c>
      <c r="D21" s="33" t="s">
        <v>66</v>
      </c>
      <c r="E21" s="34">
        <v>639613.60000000009</v>
      </c>
      <c r="F21" s="29">
        <v>44175.98</v>
      </c>
      <c r="G21" s="29">
        <v>0</v>
      </c>
      <c r="H21" s="29"/>
      <c r="I21" s="29">
        <v>-5371.33</v>
      </c>
      <c r="J21" s="29">
        <v>0</v>
      </c>
      <c r="K21" s="29">
        <v>0</v>
      </c>
      <c r="L21" s="35">
        <f t="shared" si="0"/>
        <v>678418.25000000012</v>
      </c>
      <c r="M21" s="36" t="s">
        <v>67</v>
      </c>
      <c r="N21" s="36" t="s">
        <v>27</v>
      </c>
      <c r="O21" s="33" t="s">
        <v>68</v>
      </c>
      <c r="P21" s="26">
        <v>-217929.24</v>
      </c>
      <c r="Q21" s="29">
        <v>-73240.31</v>
      </c>
      <c r="R21" s="29">
        <v>0</v>
      </c>
      <c r="S21" s="29">
        <v>3499.5</v>
      </c>
      <c r="T21" s="29">
        <v>0</v>
      </c>
      <c r="U21" s="29">
        <v>0</v>
      </c>
      <c r="V21" s="29">
        <f t="shared" si="2"/>
        <v>-287670.05</v>
      </c>
      <c r="W21" s="35">
        <f t="shared" si="1"/>
        <v>390748.20000000013</v>
      </c>
      <c r="Y21" s="105">
        <f>'ERZ - 2013'!K20-E21</f>
        <v>0</v>
      </c>
      <c r="Z21" s="105">
        <f>'ERZ - 2013'!U20-P21</f>
        <v>0</v>
      </c>
    </row>
    <row r="22" spans="1:26" x14ac:dyDescent="0.3">
      <c r="A22" s="30" t="s">
        <v>69</v>
      </c>
      <c r="B22" s="31" t="s">
        <v>27</v>
      </c>
      <c r="C22" s="32">
        <v>47</v>
      </c>
      <c r="D22" s="33" t="s">
        <v>70</v>
      </c>
      <c r="E22" s="34">
        <v>164300002.41999999</v>
      </c>
      <c r="F22" s="29">
        <v>12340638.59</v>
      </c>
      <c r="G22" s="29">
        <v>0</v>
      </c>
      <c r="H22" s="29"/>
      <c r="I22" s="29">
        <v>-597632.15</v>
      </c>
      <c r="J22" s="29">
        <v>0</v>
      </c>
      <c r="K22" s="29">
        <v>0</v>
      </c>
      <c r="L22" s="35">
        <f t="shared" si="0"/>
        <v>176043008.85999998</v>
      </c>
      <c r="M22" s="36" t="s">
        <v>71</v>
      </c>
      <c r="N22" s="36" t="s">
        <v>27</v>
      </c>
      <c r="O22" s="33" t="s">
        <v>72</v>
      </c>
      <c r="P22" s="26">
        <v>-15343629.57</v>
      </c>
      <c r="Q22" s="29">
        <v>-5735879.8700000001</v>
      </c>
      <c r="R22" s="29">
        <v>0</v>
      </c>
      <c r="S22" s="29">
        <v>82803.58</v>
      </c>
      <c r="T22" s="29">
        <v>0</v>
      </c>
      <c r="U22" s="29">
        <v>0</v>
      </c>
      <c r="V22" s="29">
        <f t="shared" si="2"/>
        <v>-20996705.860000003</v>
      </c>
      <c r="W22" s="35">
        <f t="shared" si="1"/>
        <v>155046302.99999997</v>
      </c>
      <c r="Y22" s="105">
        <f>'ERZ - 2013'!K21-E22</f>
        <v>0</v>
      </c>
      <c r="Z22" s="105">
        <f>'ERZ - 2013'!U21-P22</f>
        <v>0</v>
      </c>
    </row>
    <row r="23" spans="1:26" x14ac:dyDescent="0.3">
      <c r="A23" s="30" t="s">
        <v>73</v>
      </c>
      <c r="B23" s="31" t="s">
        <v>27</v>
      </c>
      <c r="C23" s="32">
        <v>47</v>
      </c>
      <c r="D23" s="33" t="s">
        <v>74</v>
      </c>
      <c r="E23" s="34">
        <v>49264613.18</v>
      </c>
      <c r="F23" s="29">
        <v>7425100.4199999999</v>
      </c>
      <c r="G23" s="29">
        <v>0</v>
      </c>
      <c r="H23" s="29"/>
      <c r="I23" s="29">
        <v>-378016.42</v>
      </c>
      <c r="J23" s="29">
        <v>0</v>
      </c>
      <c r="K23" s="29">
        <v>0</v>
      </c>
      <c r="L23" s="35">
        <f t="shared" si="0"/>
        <v>56311697.18</v>
      </c>
      <c r="M23" s="36" t="s">
        <v>75</v>
      </c>
      <c r="N23" s="36" t="s">
        <v>27</v>
      </c>
      <c r="O23" s="33" t="s">
        <v>76</v>
      </c>
      <c r="P23" s="26">
        <v>-6278347.0999999996</v>
      </c>
      <c r="Q23" s="29">
        <v>-2260098.4300000002</v>
      </c>
      <c r="R23" s="29">
        <v>0</v>
      </c>
      <c r="S23" s="29">
        <v>89294.99</v>
      </c>
      <c r="T23" s="29">
        <v>0</v>
      </c>
      <c r="U23" s="29">
        <v>0</v>
      </c>
      <c r="V23" s="29">
        <f t="shared" si="2"/>
        <v>-8449150.5399999991</v>
      </c>
      <c r="W23" s="35">
        <f t="shared" si="1"/>
        <v>47862546.640000001</v>
      </c>
      <c r="Y23" s="105">
        <f>'ERZ - 2013'!K22-E23</f>
        <v>0</v>
      </c>
      <c r="Z23" s="105">
        <f>'ERZ - 2013'!U22-P23</f>
        <v>0</v>
      </c>
    </row>
    <row r="24" spans="1:26" x14ac:dyDescent="0.3">
      <c r="A24" s="30" t="s">
        <v>73</v>
      </c>
      <c r="B24" s="31" t="s">
        <v>286</v>
      </c>
      <c r="C24" s="32">
        <v>47</v>
      </c>
      <c r="D24" s="31" t="s">
        <v>288</v>
      </c>
      <c r="E24" s="34">
        <v>2895769.3534111138</v>
      </c>
      <c r="F24" s="29">
        <v>-755469.99341111397</v>
      </c>
      <c r="G24" s="29">
        <v>0</v>
      </c>
      <c r="H24" s="29"/>
      <c r="I24" s="29">
        <v>0</v>
      </c>
      <c r="J24" s="29">
        <v>0</v>
      </c>
      <c r="K24" s="29">
        <v>0</v>
      </c>
      <c r="L24" s="35">
        <f>SUM(E24:K24)</f>
        <v>2140299.36</v>
      </c>
      <c r="M24" s="36"/>
      <c r="N24" s="36"/>
      <c r="O24" s="33"/>
      <c r="P24" s="26"/>
      <c r="Q24" s="29"/>
      <c r="R24" s="29"/>
      <c r="S24" s="29"/>
      <c r="T24" s="29"/>
      <c r="U24" s="29"/>
      <c r="V24" s="29"/>
      <c r="W24" s="35">
        <f t="shared" si="1"/>
        <v>2140299.36</v>
      </c>
      <c r="Y24" s="105">
        <v>0</v>
      </c>
      <c r="Z24" s="105">
        <v>0</v>
      </c>
    </row>
    <row r="25" spans="1:26" x14ac:dyDescent="0.3">
      <c r="A25" s="30" t="s">
        <v>77</v>
      </c>
      <c r="B25" s="31" t="s">
        <v>27</v>
      </c>
      <c r="C25" s="32">
        <v>47</v>
      </c>
      <c r="D25" s="33" t="s">
        <v>78</v>
      </c>
      <c r="E25" s="34">
        <v>42023515.780000001</v>
      </c>
      <c r="F25" s="29">
        <v>3373829.05</v>
      </c>
      <c r="G25" s="29">
        <v>0</v>
      </c>
      <c r="H25" s="29"/>
      <c r="I25" s="29">
        <v>0</v>
      </c>
      <c r="J25" s="29">
        <v>0</v>
      </c>
      <c r="K25" s="29">
        <v>0</v>
      </c>
      <c r="L25" s="35">
        <f t="shared" si="0"/>
        <v>45397344.829999998</v>
      </c>
      <c r="M25" s="36" t="s">
        <v>79</v>
      </c>
      <c r="N25" s="36" t="s">
        <v>27</v>
      </c>
      <c r="O25" s="33" t="s">
        <v>80</v>
      </c>
      <c r="P25" s="26">
        <v>-2731555.06</v>
      </c>
      <c r="Q25" s="29">
        <v>-1063298.1599999999</v>
      </c>
      <c r="R25" s="29">
        <v>0</v>
      </c>
      <c r="S25" s="29">
        <v>0</v>
      </c>
      <c r="T25" s="29">
        <v>0</v>
      </c>
      <c r="U25" s="29">
        <v>0</v>
      </c>
      <c r="V25" s="29">
        <f t="shared" si="2"/>
        <v>-3794853.2199999997</v>
      </c>
      <c r="W25" s="35">
        <f t="shared" si="1"/>
        <v>41602491.609999999</v>
      </c>
      <c r="Y25" s="105">
        <f>'ERZ - 2013'!K23-E25</f>
        <v>0</v>
      </c>
      <c r="Z25" s="105">
        <f>'ERZ - 2013'!U23-P25</f>
        <v>0</v>
      </c>
    </row>
    <row r="26" spans="1:26" x14ac:dyDescent="0.3">
      <c r="A26" s="30" t="s">
        <v>81</v>
      </c>
      <c r="B26" s="31" t="s">
        <v>27</v>
      </c>
      <c r="C26" s="32">
        <v>47</v>
      </c>
      <c r="D26" s="33" t="s">
        <v>82</v>
      </c>
      <c r="E26" s="34">
        <v>8664941.8499999996</v>
      </c>
      <c r="F26" s="29">
        <v>780494.24</v>
      </c>
      <c r="G26" s="29">
        <v>0</v>
      </c>
      <c r="H26" s="29"/>
      <c r="I26" s="29">
        <v>-48906.15</v>
      </c>
      <c r="J26" s="29">
        <v>0</v>
      </c>
      <c r="K26" s="29">
        <v>0</v>
      </c>
      <c r="L26" s="35">
        <f t="shared" si="0"/>
        <v>9396529.9399999995</v>
      </c>
      <c r="M26" s="36" t="s">
        <v>83</v>
      </c>
      <c r="N26" s="36" t="s">
        <v>27</v>
      </c>
      <c r="O26" s="33" t="s">
        <v>84</v>
      </c>
      <c r="P26" s="26">
        <v>-2575526.08</v>
      </c>
      <c r="Q26" s="29">
        <v>-688863.19000000006</v>
      </c>
      <c r="R26" s="29">
        <v>0</v>
      </c>
      <c r="S26" s="29">
        <v>20253.599999999999</v>
      </c>
      <c r="T26" s="29">
        <v>0</v>
      </c>
      <c r="U26" s="29">
        <v>0</v>
      </c>
      <c r="V26" s="29">
        <f t="shared" si="2"/>
        <v>-3244135.67</v>
      </c>
      <c r="W26" s="35">
        <f t="shared" si="1"/>
        <v>6152394.2699999996</v>
      </c>
      <c r="Y26" s="105">
        <f>'ERZ - 2013'!K24-E26</f>
        <v>0</v>
      </c>
      <c r="Z26" s="105">
        <f>'ERZ - 2013'!U24-P26</f>
        <v>0</v>
      </c>
    </row>
    <row r="27" spans="1:26" x14ac:dyDescent="0.3">
      <c r="A27" s="30" t="s">
        <v>85</v>
      </c>
      <c r="B27" s="31" t="s">
        <v>27</v>
      </c>
      <c r="C27" s="32">
        <v>47</v>
      </c>
      <c r="D27" s="33" t="s">
        <v>86</v>
      </c>
      <c r="E27" s="34">
        <v>2566917.2999999998</v>
      </c>
      <c r="F27" s="29">
        <v>513460.73000000004</v>
      </c>
      <c r="G27" s="29">
        <v>0</v>
      </c>
      <c r="H27" s="29"/>
      <c r="I27" s="29">
        <v>-68884.56</v>
      </c>
      <c r="J27" s="29">
        <v>0</v>
      </c>
      <c r="K27" s="29">
        <v>0</v>
      </c>
      <c r="L27" s="35">
        <f t="shared" si="0"/>
        <v>3011493.4699999997</v>
      </c>
      <c r="M27" s="36" t="s">
        <v>87</v>
      </c>
      <c r="N27" s="36" t="s">
        <v>27</v>
      </c>
      <c r="O27" s="33" t="s">
        <v>88</v>
      </c>
      <c r="P27" s="26">
        <v>-515789.47</v>
      </c>
      <c r="Q27" s="29">
        <v>-181582.54</v>
      </c>
      <c r="R27" s="29">
        <v>0</v>
      </c>
      <c r="S27" s="29">
        <v>27249.58</v>
      </c>
      <c r="T27" s="29">
        <v>0</v>
      </c>
      <c r="U27" s="29">
        <v>0</v>
      </c>
      <c r="V27" s="29">
        <f t="shared" si="2"/>
        <v>-670122.43000000005</v>
      </c>
      <c r="W27" s="35">
        <f t="shared" si="1"/>
        <v>2341371.0399999996</v>
      </c>
      <c r="Y27" s="105">
        <f>'ERZ - 2013'!K25-E27</f>
        <v>0</v>
      </c>
      <c r="Z27" s="105">
        <f>'ERZ - 2013'!U25-P27</f>
        <v>0</v>
      </c>
    </row>
    <row r="28" spans="1:26" x14ac:dyDescent="0.3">
      <c r="A28" s="30" t="s">
        <v>85</v>
      </c>
      <c r="B28" s="31" t="s">
        <v>286</v>
      </c>
      <c r="C28" s="32">
        <v>47</v>
      </c>
      <c r="D28" s="31" t="s">
        <v>289</v>
      </c>
      <c r="E28" s="34">
        <v>169616.01780636157</v>
      </c>
      <c r="F28" s="29">
        <v>-79812.247806361571</v>
      </c>
      <c r="G28" s="29"/>
      <c r="H28" s="29"/>
      <c r="I28" s="29"/>
      <c r="J28" s="29"/>
      <c r="K28" s="29"/>
      <c r="L28" s="35">
        <f t="shared" si="0"/>
        <v>89803.77</v>
      </c>
      <c r="M28" s="36"/>
      <c r="N28" s="36"/>
      <c r="O28" s="33"/>
      <c r="P28" s="26"/>
      <c r="Q28" s="29"/>
      <c r="R28" s="29"/>
      <c r="S28" s="29"/>
      <c r="T28" s="29"/>
      <c r="U28" s="29"/>
      <c r="V28" s="29"/>
      <c r="W28" s="35">
        <f t="shared" si="1"/>
        <v>89803.77</v>
      </c>
      <c r="Y28" s="105">
        <v>0</v>
      </c>
      <c r="Z28" s="105">
        <v>0</v>
      </c>
    </row>
    <row r="29" spans="1:26" x14ac:dyDescent="0.3">
      <c r="A29" s="30" t="s">
        <v>89</v>
      </c>
      <c r="B29" s="31" t="s">
        <v>27</v>
      </c>
      <c r="C29" s="32">
        <v>47</v>
      </c>
      <c r="D29" s="33" t="s">
        <v>90</v>
      </c>
      <c r="E29" s="34">
        <v>2768103.02</v>
      </c>
      <c r="F29" s="29">
        <v>1449201.49</v>
      </c>
      <c r="G29" s="29">
        <v>0</v>
      </c>
      <c r="H29" s="29"/>
      <c r="I29" s="29">
        <v>0</v>
      </c>
      <c r="J29" s="29">
        <v>0</v>
      </c>
      <c r="K29" s="29">
        <v>0</v>
      </c>
      <c r="L29" s="35">
        <f t="shared" si="0"/>
        <v>4217304.51</v>
      </c>
      <c r="M29" s="36" t="s">
        <v>91</v>
      </c>
      <c r="N29" s="36" t="s">
        <v>27</v>
      </c>
      <c r="O29" s="33" t="s">
        <v>92</v>
      </c>
      <c r="P29" s="26">
        <v>-111568.76</v>
      </c>
      <c r="Q29" s="29">
        <v>-100124.61</v>
      </c>
      <c r="R29" s="29">
        <v>0</v>
      </c>
      <c r="S29" s="29">
        <v>0</v>
      </c>
      <c r="T29" s="29">
        <v>0</v>
      </c>
      <c r="U29" s="29">
        <v>0</v>
      </c>
      <c r="V29" s="29">
        <f t="shared" si="2"/>
        <v>-211693.37</v>
      </c>
      <c r="W29" s="35">
        <f t="shared" si="1"/>
        <v>4005611.1399999997</v>
      </c>
      <c r="Y29" s="105">
        <f>'ERZ - 2013'!K26-E29</f>
        <v>0</v>
      </c>
      <c r="Z29" s="105">
        <f>'ERZ - 2013'!U26-P29</f>
        <v>0</v>
      </c>
    </row>
    <row r="30" spans="1:26" x14ac:dyDescent="0.3">
      <c r="A30" s="30" t="s">
        <v>89</v>
      </c>
      <c r="B30" s="31" t="s">
        <v>286</v>
      </c>
      <c r="C30" s="32">
        <v>47</v>
      </c>
      <c r="D30" s="31" t="s">
        <v>290</v>
      </c>
      <c r="E30" s="34">
        <v>210735.49062561139</v>
      </c>
      <c r="F30" s="29">
        <v>519451.57937438856</v>
      </c>
      <c r="G30" s="29">
        <v>0</v>
      </c>
      <c r="H30" s="29"/>
      <c r="I30" s="29">
        <v>0</v>
      </c>
      <c r="J30" s="29">
        <v>0</v>
      </c>
      <c r="K30" s="29">
        <v>0</v>
      </c>
      <c r="L30" s="35">
        <f t="shared" si="0"/>
        <v>730187.07</v>
      </c>
      <c r="M30" s="36"/>
      <c r="N30" s="36"/>
      <c r="O30" s="33"/>
      <c r="P30" s="26"/>
      <c r="Q30" s="29"/>
      <c r="R30" s="29"/>
      <c r="S30" s="29"/>
      <c r="T30" s="29"/>
      <c r="U30" s="29"/>
      <c r="V30" s="29"/>
      <c r="W30" s="35">
        <f t="shared" si="1"/>
        <v>730187.07</v>
      </c>
      <c r="Y30" s="105">
        <v>0</v>
      </c>
      <c r="Z30" s="105">
        <v>0</v>
      </c>
    </row>
    <row r="31" spans="1:26" x14ac:dyDescent="0.3">
      <c r="A31" s="38">
        <v>120250</v>
      </c>
      <c r="B31" s="31"/>
      <c r="C31" s="32">
        <v>47</v>
      </c>
      <c r="D31" s="37" t="s">
        <v>291</v>
      </c>
      <c r="E31" s="34"/>
      <c r="F31" s="29">
        <v>101904.6</v>
      </c>
      <c r="G31" s="29">
        <v>0</v>
      </c>
      <c r="H31" s="29"/>
      <c r="I31" s="29">
        <v>0</v>
      </c>
      <c r="J31" s="29">
        <v>0</v>
      </c>
      <c r="K31" s="29">
        <v>0</v>
      </c>
      <c r="L31" s="35">
        <f t="shared" si="0"/>
        <v>101904.6</v>
      </c>
      <c r="M31" s="39">
        <v>126250</v>
      </c>
      <c r="N31" s="36"/>
      <c r="O31" s="40" t="s">
        <v>292</v>
      </c>
      <c r="P31" s="26"/>
      <c r="Q31" s="29">
        <v>-1455.78</v>
      </c>
      <c r="R31" s="29">
        <v>0</v>
      </c>
      <c r="S31" s="29">
        <v>0</v>
      </c>
      <c r="T31" s="29">
        <v>0</v>
      </c>
      <c r="U31" s="29">
        <v>0</v>
      </c>
      <c r="V31" s="29">
        <f t="shared" si="2"/>
        <v>-1455.78</v>
      </c>
      <c r="W31" s="35">
        <f t="shared" si="1"/>
        <v>100448.82</v>
      </c>
      <c r="Y31" s="105">
        <v>0</v>
      </c>
      <c r="Z31" s="105">
        <v>0</v>
      </c>
    </row>
    <row r="32" spans="1:26" x14ac:dyDescent="0.3">
      <c r="A32" s="38">
        <v>120250</v>
      </c>
      <c r="B32" s="31" t="s">
        <v>286</v>
      </c>
      <c r="C32" s="32">
        <v>47</v>
      </c>
      <c r="D32" s="31" t="s">
        <v>293</v>
      </c>
      <c r="E32" s="34">
        <v>225991.4193634534</v>
      </c>
      <c r="F32" s="29">
        <v>112130.75063654658</v>
      </c>
      <c r="G32" s="29"/>
      <c r="H32" s="29"/>
      <c r="I32" s="29"/>
      <c r="J32" s="29"/>
      <c r="K32" s="29"/>
      <c r="L32" s="35">
        <f t="shared" si="0"/>
        <v>338122.17</v>
      </c>
      <c r="M32" s="39"/>
      <c r="N32" s="36"/>
      <c r="O32" s="40"/>
      <c r="P32" s="26"/>
      <c r="Q32" s="29"/>
      <c r="R32" s="29"/>
      <c r="S32" s="29"/>
      <c r="T32" s="29"/>
      <c r="U32" s="29"/>
      <c r="V32" s="29"/>
      <c r="W32" s="35">
        <f t="shared" si="1"/>
        <v>338122.17</v>
      </c>
      <c r="Y32" s="105">
        <v>0</v>
      </c>
      <c r="Z32" s="105">
        <v>0</v>
      </c>
    </row>
    <row r="33" spans="1:26" x14ac:dyDescent="0.3">
      <c r="A33" s="30" t="s">
        <v>93</v>
      </c>
      <c r="B33" s="31" t="s">
        <v>27</v>
      </c>
      <c r="C33" s="32">
        <v>47</v>
      </c>
      <c r="D33" s="33" t="s">
        <v>94</v>
      </c>
      <c r="E33" s="34">
        <v>4663814.2799999993</v>
      </c>
      <c r="F33" s="29">
        <v>34701.14</v>
      </c>
      <c r="G33" s="29">
        <v>0</v>
      </c>
      <c r="H33" s="29"/>
      <c r="I33" s="29">
        <v>-206396.92</v>
      </c>
      <c r="J33" s="29">
        <v>0</v>
      </c>
      <c r="K33" s="29">
        <v>0</v>
      </c>
      <c r="L33" s="35">
        <f t="shared" si="0"/>
        <v>4492118.4999999991</v>
      </c>
      <c r="M33" s="36" t="s">
        <v>95</v>
      </c>
      <c r="N33" s="36" t="s">
        <v>27</v>
      </c>
      <c r="O33" s="33" t="s">
        <v>96</v>
      </c>
      <c r="P33" s="26">
        <v>-617284.04</v>
      </c>
      <c r="Q33" s="29">
        <v>-212846.55000000002</v>
      </c>
      <c r="R33" s="29">
        <v>0</v>
      </c>
      <c r="S33" s="29">
        <v>37040.699999999997</v>
      </c>
      <c r="T33" s="29">
        <v>0</v>
      </c>
      <c r="U33" s="29">
        <v>0</v>
      </c>
      <c r="V33" s="29">
        <f t="shared" si="2"/>
        <v>-793089.89000000013</v>
      </c>
      <c r="W33" s="35">
        <f t="shared" si="1"/>
        <v>3699028.6099999989</v>
      </c>
      <c r="Y33" s="105">
        <f>'ERZ - 2013'!K27-E33</f>
        <v>0</v>
      </c>
      <c r="Z33" s="105">
        <f>'ERZ - 2013'!U27-P33</f>
        <v>0</v>
      </c>
    </row>
    <row r="34" spans="1:26" x14ac:dyDescent="0.3">
      <c r="A34" s="30" t="s">
        <v>93</v>
      </c>
      <c r="B34" s="31" t="s">
        <v>286</v>
      </c>
      <c r="C34" s="32">
        <v>47</v>
      </c>
      <c r="D34" s="31" t="s">
        <v>294</v>
      </c>
      <c r="E34" s="34">
        <v>41443.845373912671</v>
      </c>
      <c r="F34" s="29">
        <v>28624.954626087332</v>
      </c>
      <c r="G34" s="29"/>
      <c r="H34" s="29"/>
      <c r="I34" s="29"/>
      <c r="J34" s="29"/>
      <c r="K34" s="29"/>
      <c r="L34" s="35">
        <f t="shared" si="0"/>
        <v>70068.800000000003</v>
      </c>
      <c r="M34" s="36"/>
      <c r="N34" s="36"/>
      <c r="O34" s="33"/>
      <c r="P34" s="26"/>
      <c r="Q34" s="29"/>
      <c r="R34" s="29"/>
      <c r="S34" s="29"/>
      <c r="T34" s="29"/>
      <c r="U34" s="29"/>
      <c r="V34" s="29"/>
      <c r="W34" s="35">
        <f t="shared" si="1"/>
        <v>70068.800000000003</v>
      </c>
      <c r="Y34" s="105">
        <v>0</v>
      </c>
      <c r="Z34" s="105">
        <v>0</v>
      </c>
    </row>
    <row r="35" spans="1:26" x14ac:dyDescent="0.3">
      <c r="A35" s="30" t="s">
        <v>97</v>
      </c>
      <c r="B35" s="31" t="s">
        <v>27</v>
      </c>
      <c r="C35" s="32">
        <v>47</v>
      </c>
      <c r="D35" s="33" t="s">
        <v>98</v>
      </c>
      <c r="E35" s="34">
        <v>5561702.4400000004</v>
      </c>
      <c r="F35" s="29">
        <v>51910.34</v>
      </c>
      <c r="G35" s="29">
        <v>0</v>
      </c>
      <c r="H35" s="29"/>
      <c r="I35" s="29">
        <v>0</v>
      </c>
      <c r="J35" s="29">
        <v>0</v>
      </c>
      <c r="K35" s="29">
        <v>0</v>
      </c>
      <c r="L35" s="35">
        <f t="shared" si="0"/>
        <v>5613612.7800000003</v>
      </c>
      <c r="M35" s="36" t="s">
        <v>99</v>
      </c>
      <c r="N35" s="36" t="s">
        <v>27</v>
      </c>
      <c r="O35" s="33" t="s">
        <v>100</v>
      </c>
      <c r="P35" s="26">
        <v>-555817.85000000009</v>
      </c>
      <c r="Q35" s="29">
        <v>-237028.61</v>
      </c>
      <c r="R35" s="29">
        <v>0</v>
      </c>
      <c r="S35" s="29">
        <v>0</v>
      </c>
      <c r="T35" s="29">
        <v>0</v>
      </c>
      <c r="U35" s="29">
        <v>0</v>
      </c>
      <c r="V35" s="29">
        <f t="shared" si="2"/>
        <v>-792846.46000000008</v>
      </c>
      <c r="W35" s="35">
        <f t="shared" si="1"/>
        <v>4820766.32</v>
      </c>
      <c r="Y35" s="105">
        <f>'ERZ - 2013'!K28-E35</f>
        <v>0</v>
      </c>
      <c r="Z35" s="105">
        <f>'ERZ - 2013'!U28-P35</f>
        <v>0</v>
      </c>
    </row>
    <row r="36" spans="1:26" x14ac:dyDescent="0.3">
      <c r="A36" s="30" t="s">
        <v>101</v>
      </c>
      <c r="B36" s="31" t="s">
        <v>27</v>
      </c>
      <c r="C36" s="32">
        <v>47</v>
      </c>
      <c r="D36" s="33" t="s">
        <v>102</v>
      </c>
      <c r="E36" s="34">
        <v>27704825.75</v>
      </c>
      <c r="F36" s="29">
        <v>1316507.68</v>
      </c>
      <c r="G36" s="29">
        <v>0</v>
      </c>
      <c r="H36" s="29"/>
      <c r="I36" s="29">
        <v>0</v>
      </c>
      <c r="J36" s="29">
        <v>0</v>
      </c>
      <c r="K36" s="29">
        <v>0</v>
      </c>
      <c r="L36" s="35">
        <f t="shared" si="0"/>
        <v>29021333.43</v>
      </c>
      <c r="M36" s="36" t="s">
        <v>103</v>
      </c>
      <c r="N36" s="36" t="s">
        <v>27</v>
      </c>
      <c r="O36" s="33" t="s">
        <v>104</v>
      </c>
      <c r="P36" s="26">
        <v>-5832031.2000000002</v>
      </c>
      <c r="Q36" s="29">
        <v>-2134997.6800000002</v>
      </c>
      <c r="R36" s="29">
        <v>0</v>
      </c>
      <c r="S36" s="29">
        <v>0</v>
      </c>
      <c r="T36" s="29">
        <v>0</v>
      </c>
      <c r="U36" s="29">
        <v>0</v>
      </c>
      <c r="V36" s="29">
        <f t="shared" si="2"/>
        <v>-7967028.8800000008</v>
      </c>
      <c r="W36" s="35">
        <f t="shared" si="1"/>
        <v>21054304.549999997</v>
      </c>
      <c r="Y36" s="105">
        <f>'ERZ - 2013'!K29-E36</f>
        <v>0</v>
      </c>
      <c r="Z36" s="105">
        <f>'ERZ - 2013'!U29-P36</f>
        <v>0</v>
      </c>
    </row>
    <row r="37" spans="1:26" x14ac:dyDescent="0.3">
      <c r="A37" s="30" t="s">
        <v>101</v>
      </c>
      <c r="B37" s="31" t="s">
        <v>295</v>
      </c>
      <c r="C37" s="32">
        <v>47</v>
      </c>
      <c r="D37" s="31" t="s">
        <v>296</v>
      </c>
      <c r="E37" s="34"/>
      <c r="F37" s="29">
        <v>413818.66</v>
      </c>
      <c r="G37" s="29">
        <v>0</v>
      </c>
      <c r="H37" s="29"/>
      <c r="I37" s="29">
        <v>0</v>
      </c>
      <c r="J37" s="29">
        <v>0</v>
      </c>
      <c r="K37" s="29">
        <v>0</v>
      </c>
      <c r="L37" s="35">
        <f t="shared" si="0"/>
        <v>413818.66</v>
      </c>
      <c r="M37" s="39">
        <v>126410</v>
      </c>
      <c r="N37" s="36" t="s">
        <v>295</v>
      </c>
      <c r="O37" s="36" t="s">
        <v>297</v>
      </c>
      <c r="P37" s="26"/>
      <c r="Q37" s="29">
        <v>-13793.96</v>
      </c>
      <c r="R37" s="29">
        <v>0</v>
      </c>
      <c r="S37" s="29">
        <v>0</v>
      </c>
      <c r="T37" s="29">
        <v>0</v>
      </c>
      <c r="U37" s="29">
        <v>0</v>
      </c>
      <c r="V37" s="29">
        <f>SUM(P37:U37)</f>
        <v>-13793.96</v>
      </c>
      <c r="W37" s="35">
        <f>L37+V37</f>
        <v>400024.69999999995</v>
      </c>
      <c r="Y37" s="105">
        <v>0</v>
      </c>
      <c r="Z37" s="105">
        <v>0</v>
      </c>
    </row>
    <row r="38" spans="1:26" x14ac:dyDescent="0.3">
      <c r="A38" s="30" t="s">
        <v>101</v>
      </c>
      <c r="B38" s="31" t="s">
        <v>105</v>
      </c>
      <c r="C38" s="32">
        <v>47</v>
      </c>
      <c r="D38" s="33" t="s">
        <v>106</v>
      </c>
      <c r="E38" s="34">
        <v>657370.26</v>
      </c>
      <c r="F38" s="29">
        <v>0</v>
      </c>
      <c r="G38" s="29">
        <v>0</v>
      </c>
      <c r="H38" s="29"/>
      <c r="I38" s="29">
        <v>0</v>
      </c>
      <c r="J38" s="29">
        <v>0</v>
      </c>
      <c r="K38" s="29">
        <v>0</v>
      </c>
      <c r="L38" s="35">
        <f t="shared" si="0"/>
        <v>657370.26</v>
      </c>
      <c r="M38" s="36" t="s">
        <v>103</v>
      </c>
      <c r="N38" s="36" t="s">
        <v>105</v>
      </c>
      <c r="O38" s="33" t="s">
        <v>107</v>
      </c>
      <c r="P38" s="26">
        <v>-77557.53</v>
      </c>
      <c r="Q38" s="29">
        <v>-43824.69</v>
      </c>
      <c r="R38" s="29">
        <v>0</v>
      </c>
      <c r="S38" s="29">
        <v>0</v>
      </c>
      <c r="T38" s="29">
        <v>0</v>
      </c>
      <c r="U38" s="29">
        <v>0</v>
      </c>
      <c r="V38" s="29">
        <f t="shared" si="2"/>
        <v>-121382.22</v>
      </c>
      <c r="W38" s="35">
        <f t="shared" si="1"/>
        <v>535988.04</v>
      </c>
      <c r="Y38" s="105">
        <f>'ERZ - 2013'!K30-E38</f>
        <v>0</v>
      </c>
      <c r="Z38" s="105">
        <f>'ERZ - 2013'!U30-P38</f>
        <v>0</v>
      </c>
    </row>
    <row r="39" spans="1:26" x14ac:dyDescent="0.3">
      <c r="A39" s="30" t="s">
        <v>101</v>
      </c>
      <c r="B39" s="31" t="s">
        <v>108</v>
      </c>
      <c r="C39" s="32">
        <v>47</v>
      </c>
      <c r="D39" s="33" t="s">
        <v>109</v>
      </c>
      <c r="E39" s="34">
        <v>1012555.94</v>
      </c>
      <c r="F39" s="29">
        <v>0</v>
      </c>
      <c r="G39" s="29">
        <v>0</v>
      </c>
      <c r="H39" s="29"/>
      <c r="I39" s="29">
        <v>0</v>
      </c>
      <c r="J39" s="29">
        <v>0</v>
      </c>
      <c r="K39" s="29">
        <v>0</v>
      </c>
      <c r="L39" s="35">
        <f t="shared" si="0"/>
        <v>1012555.94</v>
      </c>
      <c r="M39" s="36" t="s">
        <v>103</v>
      </c>
      <c r="N39" s="36" t="s">
        <v>108</v>
      </c>
      <c r="O39" s="33" t="s">
        <v>110</v>
      </c>
      <c r="P39" s="26">
        <v>-202947.12</v>
      </c>
      <c r="Q39" s="29">
        <v>-69596.790000000008</v>
      </c>
      <c r="R39" s="29">
        <v>0</v>
      </c>
      <c r="S39" s="29">
        <v>0</v>
      </c>
      <c r="T39" s="29">
        <v>0</v>
      </c>
      <c r="U39" s="29">
        <v>0</v>
      </c>
      <c r="V39" s="29">
        <f t="shared" si="2"/>
        <v>-272543.91000000003</v>
      </c>
      <c r="W39" s="35">
        <f t="shared" si="1"/>
        <v>740012.02999999991</v>
      </c>
      <c r="X39" s="193"/>
      <c r="Y39" s="105">
        <f>'ERZ - 2013'!K31-E39</f>
        <v>0</v>
      </c>
      <c r="Z39" s="105">
        <f>'ERZ - 2013'!U31-P39</f>
        <v>0</v>
      </c>
    </row>
    <row r="40" spans="1:26" x14ac:dyDescent="0.3">
      <c r="A40" s="30" t="s">
        <v>101</v>
      </c>
      <c r="B40" s="31" t="s">
        <v>111</v>
      </c>
      <c r="C40" s="32">
        <v>47</v>
      </c>
      <c r="D40" s="33" t="s">
        <v>112</v>
      </c>
      <c r="E40" s="34">
        <v>5318038.41</v>
      </c>
      <c r="F40" s="29">
        <v>679751.81</v>
      </c>
      <c r="G40" s="29">
        <v>0</v>
      </c>
      <c r="H40" s="29"/>
      <c r="I40" s="29">
        <v>0</v>
      </c>
      <c r="J40" s="29">
        <v>0</v>
      </c>
      <c r="K40" s="29">
        <v>0</v>
      </c>
      <c r="L40" s="35">
        <f t="shared" si="0"/>
        <v>5997790.2200000007</v>
      </c>
      <c r="M40" s="36" t="s">
        <v>103</v>
      </c>
      <c r="N40" s="36" t="s">
        <v>111</v>
      </c>
      <c r="O40" s="33" t="s">
        <v>113</v>
      </c>
      <c r="P40" s="26">
        <v>-874834.2</v>
      </c>
      <c r="Q40" s="29">
        <v>-401053.4</v>
      </c>
      <c r="R40" s="29">
        <v>0</v>
      </c>
      <c r="S40" s="29">
        <v>0</v>
      </c>
      <c r="T40" s="29">
        <v>0</v>
      </c>
      <c r="U40" s="29">
        <v>0</v>
      </c>
      <c r="V40" s="29">
        <f t="shared" si="2"/>
        <v>-1275887.6000000001</v>
      </c>
      <c r="W40" s="35">
        <f t="shared" si="1"/>
        <v>4721902.620000001</v>
      </c>
      <c r="X40" s="193"/>
      <c r="Y40" s="105">
        <f>'ERZ - 2013'!K32-E40</f>
        <v>0</v>
      </c>
      <c r="Z40" s="105">
        <f>'ERZ - 2013'!U32-P40</f>
        <v>0</v>
      </c>
    </row>
    <row r="41" spans="1:26" x14ac:dyDescent="0.3">
      <c r="A41" s="30" t="s">
        <v>101</v>
      </c>
      <c r="B41" s="31" t="s">
        <v>286</v>
      </c>
      <c r="C41" s="32">
        <v>47</v>
      </c>
      <c r="D41" s="31" t="s">
        <v>298</v>
      </c>
      <c r="E41" s="34">
        <v>870189.15526263334</v>
      </c>
      <c r="F41" s="29">
        <v>-132658.86526263331</v>
      </c>
      <c r="G41" s="29">
        <v>0</v>
      </c>
      <c r="H41" s="29"/>
      <c r="I41" s="29">
        <v>0</v>
      </c>
      <c r="J41" s="29">
        <v>0</v>
      </c>
      <c r="K41" s="29">
        <v>0</v>
      </c>
      <c r="L41" s="35">
        <f>SUM(E41:K41)</f>
        <v>737530.29</v>
      </c>
      <c r="M41" s="36"/>
      <c r="N41" s="36"/>
      <c r="O41" s="33"/>
      <c r="P41" s="26"/>
      <c r="Q41" s="29"/>
      <c r="R41" s="29"/>
      <c r="S41" s="29"/>
      <c r="T41" s="29"/>
      <c r="U41" s="29"/>
      <c r="V41" s="29"/>
      <c r="W41" s="35">
        <f t="shared" si="1"/>
        <v>737530.29</v>
      </c>
      <c r="X41" s="193"/>
      <c r="Y41" s="105">
        <v>0</v>
      </c>
      <c r="Z41" s="105">
        <v>0</v>
      </c>
    </row>
    <row r="42" spans="1:26" x14ac:dyDescent="0.3">
      <c r="A42" s="30" t="s">
        <v>114</v>
      </c>
      <c r="B42" s="31" t="s">
        <v>27</v>
      </c>
      <c r="C42" s="32">
        <v>47</v>
      </c>
      <c r="D42" s="33" t="s">
        <v>115</v>
      </c>
      <c r="E42" s="34">
        <v>524940.5</v>
      </c>
      <c r="F42" s="29">
        <v>274892.07</v>
      </c>
      <c r="G42" s="29">
        <v>0</v>
      </c>
      <c r="H42" s="29"/>
      <c r="I42" s="29">
        <v>0</v>
      </c>
      <c r="J42" s="29">
        <v>0</v>
      </c>
      <c r="K42" s="29">
        <v>0</v>
      </c>
      <c r="L42" s="35">
        <f t="shared" si="0"/>
        <v>799832.57000000007</v>
      </c>
      <c r="M42" s="36" t="s">
        <v>116</v>
      </c>
      <c r="N42" s="36" t="s">
        <v>27</v>
      </c>
      <c r="O42" s="33" t="s">
        <v>117</v>
      </c>
      <c r="P42" s="26">
        <v>-44677.369999999995</v>
      </c>
      <c r="Q42" s="29">
        <v>-44210.18</v>
      </c>
      <c r="R42" s="29">
        <v>0</v>
      </c>
      <c r="S42" s="29">
        <v>0</v>
      </c>
      <c r="T42" s="29">
        <v>0</v>
      </c>
      <c r="U42" s="29">
        <v>0</v>
      </c>
      <c r="V42" s="29">
        <f t="shared" si="2"/>
        <v>-88887.549999999988</v>
      </c>
      <c r="W42" s="35">
        <f t="shared" si="1"/>
        <v>710945.02</v>
      </c>
      <c r="X42" s="193"/>
      <c r="Y42" s="105">
        <f>'ERZ - 2013'!K33-E42</f>
        <v>0</v>
      </c>
      <c r="Z42" s="105">
        <f>'ERZ - 2013'!U33-P42</f>
        <v>0</v>
      </c>
    </row>
    <row r="43" spans="1:26" x14ac:dyDescent="0.3">
      <c r="A43" s="30" t="s">
        <v>118</v>
      </c>
      <c r="B43" s="31" t="s">
        <v>27</v>
      </c>
      <c r="C43" s="32">
        <v>8</v>
      </c>
      <c r="D43" s="33" t="s">
        <v>119</v>
      </c>
      <c r="E43" s="34">
        <v>5862498.0299999993</v>
      </c>
      <c r="F43" s="29">
        <v>220894.46</v>
      </c>
      <c r="G43" s="29">
        <v>0</v>
      </c>
      <c r="H43" s="29"/>
      <c r="I43" s="29">
        <v>0</v>
      </c>
      <c r="J43" s="29">
        <v>0</v>
      </c>
      <c r="K43" s="29">
        <v>-77092.67</v>
      </c>
      <c r="L43" s="35">
        <f t="shared" si="0"/>
        <v>6006299.8199999994</v>
      </c>
      <c r="M43" s="36" t="s">
        <v>120</v>
      </c>
      <c r="N43" s="36" t="s">
        <v>27</v>
      </c>
      <c r="O43" s="33" t="s">
        <v>121</v>
      </c>
      <c r="P43" s="26">
        <v>-1985228.25</v>
      </c>
      <c r="Q43" s="29">
        <v>-787215.02</v>
      </c>
      <c r="R43" s="29">
        <v>0</v>
      </c>
      <c r="S43" s="29">
        <v>0</v>
      </c>
      <c r="T43" s="29">
        <v>0</v>
      </c>
      <c r="U43" s="29">
        <v>77092.67</v>
      </c>
      <c r="V43" s="29">
        <f t="shared" si="2"/>
        <v>-2695350.6</v>
      </c>
      <c r="W43" s="35">
        <f t="shared" si="1"/>
        <v>3310949.2199999993</v>
      </c>
      <c r="X43" s="193"/>
      <c r="Y43" s="105">
        <f>'ERZ - 2013'!K34-E43</f>
        <v>0</v>
      </c>
      <c r="Z43" s="105">
        <f>'ERZ - 2013'!U34-P43</f>
        <v>0</v>
      </c>
    </row>
    <row r="44" spans="1:26" x14ac:dyDescent="0.3">
      <c r="A44" s="30" t="s">
        <v>122</v>
      </c>
      <c r="B44" s="31" t="s">
        <v>123</v>
      </c>
      <c r="C44" s="32" t="s">
        <v>299</v>
      </c>
      <c r="D44" s="33" t="s">
        <v>125</v>
      </c>
      <c r="E44" s="34">
        <v>503564.92</v>
      </c>
      <c r="F44" s="29">
        <v>230199.04000000001</v>
      </c>
      <c r="G44" s="29">
        <v>2208.5300000000002</v>
      </c>
      <c r="H44" s="29"/>
      <c r="I44" s="29">
        <v>-5930.5</v>
      </c>
      <c r="J44" s="29">
        <v>-205038.58</v>
      </c>
      <c r="K44" s="29">
        <v>0</v>
      </c>
      <c r="L44" s="35">
        <f t="shared" si="0"/>
        <v>525003.41</v>
      </c>
      <c r="M44" s="36" t="s">
        <v>126</v>
      </c>
      <c r="N44" s="36" t="s">
        <v>123</v>
      </c>
      <c r="O44" s="33" t="s">
        <v>127</v>
      </c>
      <c r="P44" s="26">
        <v>-254230.69</v>
      </c>
      <c r="Q44" s="29">
        <v>-122260.85</v>
      </c>
      <c r="R44" s="29">
        <v>0</v>
      </c>
      <c r="S44" s="29">
        <v>5930.5</v>
      </c>
      <c r="T44" s="29">
        <v>130628.32</v>
      </c>
      <c r="U44" s="29">
        <v>0</v>
      </c>
      <c r="V44" s="29">
        <f t="shared" si="2"/>
        <v>-239932.72000000003</v>
      </c>
      <c r="W44" s="35">
        <f t="shared" si="1"/>
        <v>285070.69</v>
      </c>
      <c r="X44" s="193"/>
      <c r="Y44" s="105">
        <f>'ERZ - 2013'!K35-E44</f>
        <v>0</v>
      </c>
      <c r="Z44" s="105">
        <f>'ERZ - 2013'!U35-P44</f>
        <v>0</v>
      </c>
    </row>
    <row r="45" spans="1:26" x14ac:dyDescent="0.3">
      <c r="A45" s="30" t="s">
        <v>122</v>
      </c>
      <c r="B45" s="31" t="s">
        <v>128</v>
      </c>
      <c r="C45" s="32">
        <v>10</v>
      </c>
      <c r="D45" s="33" t="s">
        <v>129</v>
      </c>
      <c r="E45" s="34">
        <v>3723205.48</v>
      </c>
      <c r="F45" s="29">
        <v>0</v>
      </c>
      <c r="G45" s="29">
        <v>10257.65</v>
      </c>
      <c r="H45" s="29"/>
      <c r="I45" s="29">
        <v>0</v>
      </c>
      <c r="J45" s="29">
        <v>0</v>
      </c>
      <c r="K45" s="29">
        <v>0</v>
      </c>
      <c r="L45" s="35">
        <f t="shared" si="0"/>
        <v>3733463.13</v>
      </c>
      <c r="M45" s="36" t="s">
        <v>126</v>
      </c>
      <c r="N45" s="36" t="s">
        <v>128</v>
      </c>
      <c r="O45" s="33" t="s">
        <v>130</v>
      </c>
      <c r="P45" s="26">
        <v>-823553.55</v>
      </c>
      <c r="Q45" s="29">
        <v>-353584.78</v>
      </c>
      <c r="R45" s="29">
        <v>0</v>
      </c>
      <c r="S45" s="29">
        <v>0</v>
      </c>
      <c r="T45" s="29">
        <v>0</v>
      </c>
      <c r="U45" s="29">
        <v>0</v>
      </c>
      <c r="V45" s="29">
        <f t="shared" si="2"/>
        <v>-1177138.33</v>
      </c>
      <c r="W45" s="35">
        <f t="shared" si="1"/>
        <v>2556324.7999999998</v>
      </c>
      <c r="X45" s="193"/>
      <c r="Y45" s="105">
        <f>'ERZ - 2013'!K36-E45</f>
        <v>0</v>
      </c>
      <c r="Z45" s="105">
        <f>'ERZ - 2013'!U36-P45</f>
        <v>0</v>
      </c>
    </row>
    <row r="46" spans="1:26" x14ac:dyDescent="0.3">
      <c r="A46" s="30" t="s">
        <v>122</v>
      </c>
      <c r="B46" s="31" t="s">
        <v>131</v>
      </c>
      <c r="C46" s="32">
        <v>10</v>
      </c>
      <c r="D46" s="33" t="s">
        <v>132</v>
      </c>
      <c r="E46" s="34">
        <v>4546881.5799999991</v>
      </c>
      <c r="F46" s="29">
        <v>344606.28</v>
      </c>
      <c r="G46" s="29">
        <v>4820</v>
      </c>
      <c r="H46" s="29"/>
      <c r="I46" s="29">
        <v>0</v>
      </c>
      <c r="J46" s="29">
        <v>0</v>
      </c>
      <c r="K46" s="29">
        <v>0</v>
      </c>
      <c r="L46" s="35">
        <f t="shared" si="0"/>
        <v>4896307.8599999994</v>
      </c>
      <c r="M46" s="36" t="s">
        <v>126</v>
      </c>
      <c r="N46" s="36" t="s">
        <v>131</v>
      </c>
      <c r="O46" s="33" t="s">
        <v>133</v>
      </c>
      <c r="P46" s="26">
        <v>-1741080.7</v>
      </c>
      <c r="Q46" s="29">
        <v>-690325.48</v>
      </c>
      <c r="R46" s="29">
        <v>0</v>
      </c>
      <c r="S46" s="29">
        <v>0</v>
      </c>
      <c r="T46" s="29">
        <v>0</v>
      </c>
      <c r="U46" s="29">
        <v>0</v>
      </c>
      <c r="V46" s="29">
        <f t="shared" si="2"/>
        <v>-2431406.1799999997</v>
      </c>
      <c r="W46" s="35">
        <f t="shared" si="1"/>
        <v>2464901.6799999997</v>
      </c>
      <c r="X46" s="193"/>
      <c r="Y46" s="105">
        <f>'ERZ - 2013'!K37-E46</f>
        <v>0</v>
      </c>
      <c r="Z46" s="105">
        <f>'ERZ - 2013'!U37-P46</f>
        <v>0</v>
      </c>
    </row>
    <row r="47" spans="1:26" x14ac:dyDescent="0.3">
      <c r="A47" s="30" t="s">
        <v>122</v>
      </c>
      <c r="B47" s="31" t="s">
        <v>134</v>
      </c>
      <c r="C47" s="32">
        <v>10</v>
      </c>
      <c r="D47" s="33" t="s">
        <v>135</v>
      </c>
      <c r="E47" s="34">
        <v>734870.34</v>
      </c>
      <c r="F47" s="29">
        <v>32745.05</v>
      </c>
      <c r="G47" s="29">
        <v>3000</v>
      </c>
      <c r="H47" s="29"/>
      <c r="I47" s="29">
        <v>0</v>
      </c>
      <c r="J47" s="29">
        <v>-1724.13</v>
      </c>
      <c r="K47" s="29">
        <v>0</v>
      </c>
      <c r="L47" s="35">
        <f t="shared" si="0"/>
        <v>768891.26</v>
      </c>
      <c r="M47" s="36" t="s">
        <v>126</v>
      </c>
      <c r="N47" s="36" t="s">
        <v>134</v>
      </c>
      <c r="O47" s="33" t="s">
        <v>136</v>
      </c>
      <c r="P47" s="26">
        <v>-184156.63999999998</v>
      </c>
      <c r="Q47" s="29">
        <v>-66463.91</v>
      </c>
      <c r="R47" s="29">
        <v>0</v>
      </c>
      <c r="S47" s="29">
        <v>0</v>
      </c>
      <c r="T47" s="29">
        <v>1539.3999999999999</v>
      </c>
      <c r="U47" s="29">
        <v>0</v>
      </c>
      <c r="V47" s="29">
        <f t="shared" si="2"/>
        <v>-249081.15</v>
      </c>
      <c r="W47" s="35">
        <f t="shared" si="1"/>
        <v>519810.11</v>
      </c>
      <c r="X47" s="193"/>
      <c r="Y47" s="105">
        <f>'ERZ - 2013'!K38-E47</f>
        <v>0</v>
      </c>
      <c r="Z47" s="105">
        <f>'ERZ - 2013'!U38-P47</f>
        <v>0</v>
      </c>
    </row>
    <row r="48" spans="1:26" x14ac:dyDescent="0.3">
      <c r="A48" s="30" t="s">
        <v>122</v>
      </c>
      <c r="B48" s="31" t="s">
        <v>137</v>
      </c>
      <c r="C48" s="32">
        <v>10</v>
      </c>
      <c r="D48" s="33" t="s">
        <v>138</v>
      </c>
      <c r="E48" s="34">
        <v>961447.12</v>
      </c>
      <c r="F48" s="29">
        <v>223017.99</v>
      </c>
      <c r="G48" s="29">
        <v>0</v>
      </c>
      <c r="H48" s="29"/>
      <c r="I48" s="29">
        <v>0</v>
      </c>
      <c r="J48" s="29">
        <v>-10630.97</v>
      </c>
      <c r="K48" s="29">
        <v>0</v>
      </c>
      <c r="L48" s="35">
        <f t="shared" si="0"/>
        <v>1173834.1399999999</v>
      </c>
      <c r="M48" s="36" t="s">
        <v>126</v>
      </c>
      <c r="N48" s="36" t="s">
        <v>137</v>
      </c>
      <c r="O48" s="33" t="s">
        <v>139</v>
      </c>
      <c r="P48" s="26">
        <v>-484970.08999999997</v>
      </c>
      <c r="Q48" s="29">
        <v>-173780.98</v>
      </c>
      <c r="R48" s="29">
        <v>0</v>
      </c>
      <c r="S48" s="29">
        <v>0</v>
      </c>
      <c r="T48" s="29">
        <v>10630.97</v>
      </c>
      <c r="U48" s="29">
        <v>0</v>
      </c>
      <c r="V48" s="29">
        <f t="shared" si="2"/>
        <v>-648120.1</v>
      </c>
      <c r="W48" s="35">
        <f t="shared" si="1"/>
        <v>525714.03999999992</v>
      </c>
      <c r="X48" s="193"/>
      <c r="Y48" s="105">
        <f>'ERZ - 2013'!K39-E48</f>
        <v>0</v>
      </c>
      <c r="Z48" s="105">
        <f>'ERZ - 2013'!U39-P48</f>
        <v>0</v>
      </c>
    </row>
    <row r="49" spans="1:26" x14ac:dyDescent="0.3">
      <c r="A49" s="30" t="s">
        <v>140</v>
      </c>
      <c r="B49" s="31" t="s">
        <v>27</v>
      </c>
      <c r="C49" s="32">
        <v>8</v>
      </c>
      <c r="D49" s="33" t="s">
        <v>141</v>
      </c>
      <c r="E49" s="34">
        <v>1479221.1800000002</v>
      </c>
      <c r="F49" s="29">
        <v>173854.57</v>
      </c>
      <c r="G49" s="29">
        <v>0</v>
      </c>
      <c r="H49" s="29"/>
      <c r="I49" s="29">
        <v>0</v>
      </c>
      <c r="J49" s="29">
        <v>0</v>
      </c>
      <c r="K49" s="29">
        <v>-50865.5</v>
      </c>
      <c r="L49" s="35">
        <f t="shared" si="0"/>
        <v>1602210.2500000002</v>
      </c>
      <c r="M49" s="36" t="s">
        <v>142</v>
      </c>
      <c r="N49" s="36" t="s">
        <v>27</v>
      </c>
      <c r="O49" s="33" t="s">
        <v>143</v>
      </c>
      <c r="P49" s="26">
        <v>-518146.44999999995</v>
      </c>
      <c r="Q49" s="29">
        <v>-197698.39</v>
      </c>
      <c r="R49" s="29">
        <v>0</v>
      </c>
      <c r="S49" s="29">
        <v>0</v>
      </c>
      <c r="T49" s="29">
        <v>0</v>
      </c>
      <c r="U49" s="29">
        <v>50865.5</v>
      </c>
      <c r="V49" s="29">
        <f t="shared" si="2"/>
        <v>-664979.34</v>
      </c>
      <c r="W49" s="35">
        <f t="shared" si="1"/>
        <v>937230.91000000027</v>
      </c>
      <c r="X49" s="193"/>
      <c r="Y49" s="105">
        <f>'ERZ - 2013'!K40-E49</f>
        <v>0</v>
      </c>
      <c r="Z49" s="105">
        <f>'ERZ - 2013'!U40-P49</f>
        <v>0</v>
      </c>
    </row>
    <row r="50" spans="1:26" x14ac:dyDescent="0.3">
      <c r="A50" s="30" t="s">
        <v>144</v>
      </c>
      <c r="B50" s="31" t="s">
        <v>145</v>
      </c>
      <c r="C50" s="32" t="s">
        <v>146</v>
      </c>
      <c r="D50" s="33" t="s">
        <v>147</v>
      </c>
      <c r="E50" s="34">
        <v>75240.25999999998</v>
      </c>
      <c r="F50" s="29">
        <v>0</v>
      </c>
      <c r="G50" s="29">
        <v>0</v>
      </c>
      <c r="H50" s="29"/>
      <c r="I50" s="29">
        <v>0</v>
      </c>
      <c r="J50" s="29">
        <v>0</v>
      </c>
      <c r="K50" s="29">
        <v>-75240.259999999995</v>
      </c>
      <c r="L50" s="35">
        <f t="shared" si="0"/>
        <v>0</v>
      </c>
      <c r="M50" s="36" t="s">
        <v>148</v>
      </c>
      <c r="N50" s="36" t="s">
        <v>145</v>
      </c>
      <c r="O50" s="33" t="s">
        <v>149</v>
      </c>
      <c r="P50" s="26">
        <v>-64491.649999999994</v>
      </c>
      <c r="Q50" s="29">
        <v>-10748.61</v>
      </c>
      <c r="R50" s="29">
        <v>0</v>
      </c>
      <c r="S50" s="29">
        <v>0</v>
      </c>
      <c r="T50" s="29">
        <v>0</v>
      </c>
      <c r="U50" s="29">
        <v>75240.259999999995</v>
      </c>
      <c r="V50" s="29">
        <f t="shared" si="2"/>
        <v>0</v>
      </c>
      <c r="W50" s="35">
        <f t="shared" si="1"/>
        <v>0</v>
      </c>
      <c r="X50" s="193"/>
      <c r="Y50" s="105">
        <f>'ERZ - 2013'!K41-E50</f>
        <v>0</v>
      </c>
      <c r="Z50" s="105">
        <f>'ERZ - 2013'!U41-P50</f>
        <v>0</v>
      </c>
    </row>
    <row r="51" spans="1:26" x14ac:dyDescent="0.3">
      <c r="A51" s="30" t="s">
        <v>150</v>
      </c>
      <c r="B51" s="31" t="s">
        <v>27</v>
      </c>
      <c r="C51" s="32" t="s">
        <v>146</v>
      </c>
      <c r="D51" s="33" t="s">
        <v>151</v>
      </c>
      <c r="E51" s="34">
        <v>768578.75</v>
      </c>
      <c r="F51" s="29">
        <v>138702.04999999999</v>
      </c>
      <c r="G51" s="29">
        <v>0</v>
      </c>
      <c r="H51" s="29"/>
      <c r="I51" s="29">
        <v>0</v>
      </c>
      <c r="J51" s="29">
        <v>0</v>
      </c>
      <c r="K51" s="29">
        <v>-320846.25</v>
      </c>
      <c r="L51" s="35">
        <f t="shared" si="0"/>
        <v>586434.55000000005</v>
      </c>
      <c r="M51" s="36" t="s">
        <v>152</v>
      </c>
      <c r="N51" s="36" t="s">
        <v>27</v>
      </c>
      <c r="O51" s="33" t="s">
        <v>153</v>
      </c>
      <c r="P51" s="26">
        <v>-407962.32999999996</v>
      </c>
      <c r="Q51" s="29">
        <v>-225835.55</v>
      </c>
      <c r="R51" s="29">
        <v>0</v>
      </c>
      <c r="S51" s="29">
        <v>0</v>
      </c>
      <c r="T51" s="29">
        <v>0</v>
      </c>
      <c r="U51" s="29">
        <v>320846.25</v>
      </c>
      <c r="V51" s="29">
        <f t="shared" si="2"/>
        <v>-312951.62999999989</v>
      </c>
      <c r="W51" s="35">
        <f t="shared" si="1"/>
        <v>273482.92000000016</v>
      </c>
      <c r="X51" s="193"/>
      <c r="Y51" s="105">
        <f>'ERZ - 2013'!K42-E51</f>
        <v>0</v>
      </c>
      <c r="Z51" s="105">
        <f>'ERZ - 2013'!U42-P51</f>
        <v>0</v>
      </c>
    </row>
    <row r="52" spans="1:26" x14ac:dyDescent="0.3">
      <c r="A52" s="30" t="s">
        <v>154</v>
      </c>
      <c r="B52" s="31" t="s">
        <v>27</v>
      </c>
      <c r="C52" s="32" t="s">
        <v>146</v>
      </c>
      <c r="D52" s="33" t="s">
        <v>155</v>
      </c>
      <c r="E52" s="34">
        <v>5409378.1200000001</v>
      </c>
      <c r="F52" s="29">
        <v>599765.62</v>
      </c>
      <c r="G52" s="29">
        <v>0</v>
      </c>
      <c r="H52" s="29"/>
      <c r="I52" s="29">
        <v>0</v>
      </c>
      <c r="J52" s="29">
        <v>0</v>
      </c>
      <c r="K52" s="29">
        <v>-1273423.94</v>
      </c>
      <c r="L52" s="35">
        <f t="shared" si="0"/>
        <v>4735719.8000000007</v>
      </c>
      <c r="M52" s="36" t="s">
        <v>156</v>
      </c>
      <c r="N52" s="36" t="s">
        <v>27</v>
      </c>
      <c r="O52" s="33" t="s">
        <v>157</v>
      </c>
      <c r="P52" s="26">
        <v>-2859911.4699999997</v>
      </c>
      <c r="Q52" s="29">
        <v>-1092804.98</v>
      </c>
      <c r="R52" s="29">
        <v>0</v>
      </c>
      <c r="S52" s="29">
        <v>0</v>
      </c>
      <c r="T52" s="29">
        <v>0</v>
      </c>
      <c r="U52" s="29">
        <v>1273423.94</v>
      </c>
      <c r="V52" s="29">
        <f t="shared" si="2"/>
        <v>-2679292.5099999998</v>
      </c>
      <c r="W52" s="35">
        <f t="shared" si="1"/>
        <v>2056427.290000001</v>
      </c>
      <c r="X52" s="193"/>
      <c r="Y52" s="105">
        <f>'ERZ - 2013'!K43-E52</f>
        <v>0</v>
      </c>
      <c r="Z52" s="105">
        <f>'ERZ - 2013'!U43-P52</f>
        <v>0</v>
      </c>
    </row>
    <row r="53" spans="1:26" x14ac:dyDescent="0.3">
      <c r="A53" s="30" t="s">
        <v>158</v>
      </c>
      <c r="B53" s="31" t="s">
        <v>27</v>
      </c>
      <c r="C53" s="32" t="s">
        <v>146</v>
      </c>
      <c r="D53" s="33" t="s">
        <v>159</v>
      </c>
      <c r="E53" s="34">
        <v>225513.91</v>
      </c>
      <c r="F53" s="29">
        <v>0</v>
      </c>
      <c r="G53" s="29">
        <v>0</v>
      </c>
      <c r="H53" s="29"/>
      <c r="I53" s="29">
        <v>0</v>
      </c>
      <c r="J53" s="29">
        <v>0</v>
      </c>
      <c r="K53" s="29">
        <v>0</v>
      </c>
      <c r="L53" s="35">
        <f t="shared" si="0"/>
        <v>225513.91</v>
      </c>
      <c r="M53" s="36" t="s">
        <v>160</v>
      </c>
      <c r="N53" s="36" t="s">
        <v>27</v>
      </c>
      <c r="O53" s="33" t="s">
        <v>161</v>
      </c>
      <c r="P53" s="26">
        <v>-106137.25</v>
      </c>
      <c r="Q53" s="29">
        <v>-35449.58</v>
      </c>
      <c r="R53" s="29">
        <v>0</v>
      </c>
      <c r="S53" s="29">
        <v>0</v>
      </c>
      <c r="T53" s="29">
        <v>0</v>
      </c>
      <c r="U53" s="29">
        <v>0</v>
      </c>
      <c r="V53" s="29">
        <f t="shared" si="2"/>
        <v>-141586.83000000002</v>
      </c>
      <c r="W53" s="35">
        <f t="shared" si="1"/>
        <v>83927.079999999987</v>
      </c>
      <c r="X53" s="193"/>
      <c r="Y53" s="105">
        <f>'ERZ - 2013'!K44-E53</f>
        <v>0</v>
      </c>
      <c r="Z53" s="105">
        <f>'ERZ - 2013'!U44-P53</f>
        <v>0</v>
      </c>
    </row>
    <row r="54" spans="1:26" ht="15" customHeight="1" x14ac:dyDescent="0.3">
      <c r="A54" s="41" t="s">
        <v>300</v>
      </c>
      <c r="B54" s="42"/>
      <c r="C54" s="43"/>
      <c r="D54" s="44"/>
      <c r="E54" s="45">
        <f t="shared" ref="E54:L54" si="3">SUM(E10:E53)</f>
        <v>590801900.02999985</v>
      </c>
      <c r="F54" s="46">
        <f t="shared" si="3"/>
        <v>49675372.959999993</v>
      </c>
      <c r="G54" s="46">
        <f t="shared" si="3"/>
        <v>386966.89000000007</v>
      </c>
      <c r="H54" s="46">
        <f t="shared" si="3"/>
        <v>0</v>
      </c>
      <c r="I54" s="46">
        <f t="shared" si="3"/>
        <v>-1773593.0099999998</v>
      </c>
      <c r="J54" s="46">
        <f t="shared" si="3"/>
        <v>-217393.68</v>
      </c>
      <c r="K54" s="46">
        <f t="shared" si="3"/>
        <v>-1797468.6199999999</v>
      </c>
      <c r="L54" s="47">
        <f t="shared" si="3"/>
        <v>637075784.56999993</v>
      </c>
      <c r="M54" s="48"/>
      <c r="N54" s="48"/>
      <c r="O54" s="44"/>
      <c r="P54" s="45">
        <f t="shared" ref="P54:W54" si="4">SUM(P10:P53)</f>
        <v>-64396589.940000005</v>
      </c>
      <c r="Q54" s="46">
        <f t="shared" si="4"/>
        <v>-24424636.130000003</v>
      </c>
      <c r="R54" s="46">
        <f t="shared" si="4"/>
        <v>0</v>
      </c>
      <c r="S54" s="46">
        <f t="shared" si="4"/>
        <v>325198.74</v>
      </c>
      <c r="T54" s="46">
        <f t="shared" si="4"/>
        <v>142798.69</v>
      </c>
      <c r="U54" s="46">
        <f t="shared" si="4"/>
        <v>1797468.6199999999</v>
      </c>
      <c r="V54" s="46">
        <f t="shared" si="4"/>
        <v>-86555760.019999981</v>
      </c>
      <c r="W54" s="47">
        <f t="shared" si="4"/>
        <v>550520024.54999983</v>
      </c>
      <c r="X54" s="194"/>
    </row>
    <row r="55" spans="1:26" x14ac:dyDescent="0.3">
      <c r="A55" s="23" t="s">
        <v>163</v>
      </c>
      <c r="B55" s="49"/>
      <c r="C55" s="32"/>
      <c r="D55" s="33"/>
      <c r="E55" s="34"/>
      <c r="F55" s="29"/>
      <c r="G55" s="29"/>
      <c r="H55" s="29"/>
      <c r="I55" s="29"/>
      <c r="J55" s="29"/>
      <c r="K55" s="29"/>
      <c r="L55" s="35"/>
      <c r="M55" s="36"/>
      <c r="N55" s="36"/>
      <c r="O55" s="33"/>
      <c r="P55" s="26"/>
      <c r="Q55" s="29"/>
      <c r="R55" s="29"/>
      <c r="S55" s="29"/>
      <c r="T55" s="29"/>
      <c r="U55" s="29"/>
      <c r="V55" s="29"/>
      <c r="W55" s="35"/>
      <c r="X55" s="193"/>
    </row>
    <row r="56" spans="1:26" x14ac:dyDescent="0.3">
      <c r="A56" s="50" t="s">
        <v>164</v>
      </c>
      <c r="C56" s="2">
        <v>95</v>
      </c>
      <c r="D56" s="33" t="s">
        <v>165</v>
      </c>
      <c r="E56" s="34">
        <v>404543.02</v>
      </c>
      <c r="F56" s="29">
        <v>-97639.360000000001</v>
      </c>
      <c r="G56" s="29"/>
      <c r="H56" s="29"/>
      <c r="I56" s="29"/>
      <c r="J56" s="29"/>
      <c r="K56" s="29"/>
      <c r="L56" s="35">
        <f t="shared" ref="L56:L72" si="5">SUM(E56:K56)</f>
        <v>306903.66000000003</v>
      </c>
      <c r="M56" s="36"/>
      <c r="N56" s="36"/>
      <c r="O56" s="33"/>
      <c r="P56" s="26"/>
      <c r="Q56" s="29"/>
      <c r="R56" s="29"/>
      <c r="S56" s="29"/>
      <c r="T56" s="29"/>
      <c r="U56" s="29"/>
      <c r="V56" s="29"/>
      <c r="W56" s="35">
        <f t="shared" ref="W56:W72" si="6">L56+V56</f>
        <v>306903.66000000003</v>
      </c>
      <c r="Y56" s="105">
        <f>'ERZ - 2013'!K47-E56</f>
        <v>0</v>
      </c>
      <c r="Z56" s="105">
        <f>'ERZ - 2013'!U47-P56</f>
        <v>0</v>
      </c>
    </row>
    <row r="57" spans="1:26" x14ac:dyDescent="0.3">
      <c r="A57" s="50" t="s">
        <v>166</v>
      </c>
      <c r="C57" s="2">
        <v>95</v>
      </c>
      <c r="D57" s="33" t="s">
        <v>167</v>
      </c>
      <c r="E57" s="34">
        <v>448310.74</v>
      </c>
      <c r="F57" s="29">
        <v>1541.08</v>
      </c>
      <c r="G57" s="29"/>
      <c r="H57" s="29"/>
      <c r="I57" s="29"/>
      <c r="J57" s="29"/>
      <c r="K57" s="29"/>
      <c r="L57" s="35">
        <f t="shared" si="5"/>
        <v>449851.82</v>
      </c>
      <c r="M57" s="36"/>
      <c r="N57" s="36"/>
      <c r="O57" s="33"/>
      <c r="P57" s="26"/>
      <c r="Q57" s="29"/>
      <c r="R57" s="29"/>
      <c r="S57" s="29"/>
      <c r="T57" s="29"/>
      <c r="U57" s="29"/>
      <c r="V57" s="29"/>
      <c r="W57" s="35">
        <f t="shared" si="6"/>
        <v>449851.82</v>
      </c>
      <c r="Y57" s="105">
        <f>'ERZ - 2013'!K48-E57</f>
        <v>0</v>
      </c>
      <c r="Z57" s="105">
        <f>'ERZ - 2013'!U48-P57</f>
        <v>0</v>
      </c>
    </row>
    <row r="58" spans="1:26" x14ac:dyDescent="0.3">
      <c r="A58" s="50" t="s">
        <v>168</v>
      </c>
      <c r="C58" s="2">
        <v>95</v>
      </c>
      <c r="D58" s="33" t="s">
        <v>169</v>
      </c>
      <c r="E58" s="34">
        <v>901498.84</v>
      </c>
      <c r="F58" s="29">
        <f>732388.19</f>
        <v>732388.19</v>
      </c>
      <c r="G58" s="29"/>
      <c r="H58" s="29"/>
      <c r="I58" s="29"/>
      <c r="J58" s="29"/>
      <c r="K58" s="29"/>
      <c r="L58" s="35">
        <f t="shared" si="5"/>
        <v>1633887.0299999998</v>
      </c>
      <c r="M58" s="36"/>
      <c r="N58" s="36"/>
      <c r="O58" s="33"/>
      <c r="P58" s="26"/>
      <c r="Q58" s="29"/>
      <c r="R58" s="29"/>
      <c r="S58" s="29"/>
      <c r="T58" s="29"/>
      <c r="U58" s="29"/>
      <c r="V58" s="29"/>
      <c r="W58" s="35">
        <f t="shared" si="6"/>
        <v>1633887.0299999998</v>
      </c>
      <c r="Y58" s="105">
        <f>'ERZ - 2013'!K49-E58</f>
        <v>0</v>
      </c>
      <c r="Z58" s="105">
        <f>'ERZ - 2013'!U49-P58</f>
        <v>0</v>
      </c>
    </row>
    <row r="59" spans="1:26" x14ac:dyDescent="0.3">
      <c r="A59" s="50" t="s">
        <v>170</v>
      </c>
      <c r="C59" s="2">
        <v>95</v>
      </c>
      <c r="D59" s="33" t="s">
        <v>171</v>
      </c>
      <c r="E59" s="34">
        <v>2039012.94</v>
      </c>
      <c r="F59" s="29">
        <v>557259.5299999998</v>
      </c>
      <c r="G59" s="29"/>
      <c r="H59" s="29"/>
      <c r="I59" s="29"/>
      <c r="J59" s="29"/>
      <c r="K59" s="29"/>
      <c r="L59" s="35">
        <f t="shared" si="5"/>
        <v>2596272.4699999997</v>
      </c>
      <c r="M59" s="36"/>
      <c r="N59" s="36"/>
      <c r="O59" s="33"/>
      <c r="P59" s="26"/>
      <c r="Q59" s="29"/>
      <c r="R59" s="29"/>
      <c r="S59" s="29"/>
      <c r="T59" s="29"/>
      <c r="U59" s="29"/>
      <c r="V59" s="29"/>
      <c r="W59" s="35">
        <f t="shared" si="6"/>
        <v>2596272.4699999997</v>
      </c>
      <c r="Y59" s="105">
        <f>'ERZ - 2013'!K50-E59</f>
        <v>0</v>
      </c>
      <c r="Z59" s="105">
        <f>'ERZ - 2013'!U50-P59</f>
        <v>0</v>
      </c>
    </row>
    <row r="60" spans="1:26" x14ac:dyDescent="0.3">
      <c r="A60" s="50" t="s">
        <v>172</v>
      </c>
      <c r="C60" s="2">
        <v>95</v>
      </c>
      <c r="D60" s="33" t="s">
        <v>173</v>
      </c>
      <c r="E60" s="34">
        <v>38780.62999999999</v>
      </c>
      <c r="F60" s="29">
        <v>11683.65</v>
      </c>
      <c r="G60" s="29"/>
      <c r="H60" s="29"/>
      <c r="I60" s="29"/>
      <c r="J60" s="29"/>
      <c r="K60" s="29"/>
      <c r="L60" s="35">
        <f t="shared" si="5"/>
        <v>50464.279999999992</v>
      </c>
      <c r="M60" s="36"/>
      <c r="N60" s="36"/>
      <c r="O60" s="33"/>
      <c r="P60" s="26"/>
      <c r="Q60" s="29"/>
      <c r="R60" s="29"/>
      <c r="S60" s="29"/>
      <c r="T60" s="29"/>
      <c r="U60" s="29"/>
      <c r="V60" s="29"/>
      <c r="W60" s="35">
        <f t="shared" si="6"/>
        <v>50464.279999999992</v>
      </c>
      <c r="Y60" s="105">
        <f>'ERZ - 2013'!K51-E60</f>
        <v>0</v>
      </c>
      <c r="Z60" s="105">
        <f>'ERZ - 2013'!U51-P60</f>
        <v>0</v>
      </c>
    </row>
    <row r="61" spans="1:26" x14ac:dyDescent="0.3">
      <c r="A61" s="50" t="s">
        <v>174</v>
      </c>
      <c r="C61" s="2">
        <v>95</v>
      </c>
      <c r="D61" s="51" t="s">
        <v>175</v>
      </c>
      <c r="E61" s="34">
        <v>817702.51</v>
      </c>
      <c r="F61" s="29">
        <v>-772360.54</v>
      </c>
      <c r="G61" s="29"/>
      <c r="H61" s="29"/>
      <c r="I61" s="29"/>
      <c r="J61" s="29"/>
      <c r="K61" s="29"/>
      <c r="L61" s="35">
        <f t="shared" si="5"/>
        <v>45341.969999999972</v>
      </c>
      <c r="M61" s="36"/>
      <c r="N61" s="36"/>
      <c r="O61" s="33"/>
      <c r="P61" s="26"/>
      <c r="Q61" s="29"/>
      <c r="R61" s="29"/>
      <c r="S61" s="29"/>
      <c r="T61" s="29"/>
      <c r="U61" s="29"/>
      <c r="V61" s="29"/>
      <c r="W61" s="35">
        <f t="shared" si="6"/>
        <v>45341.969999999972</v>
      </c>
      <c r="Y61" s="105">
        <f>'ERZ - 2013'!K52-E61</f>
        <v>0</v>
      </c>
      <c r="Z61" s="105">
        <f>'ERZ - 2013'!U52-P61</f>
        <v>0</v>
      </c>
    </row>
    <row r="62" spans="1:26" x14ac:dyDescent="0.3">
      <c r="A62" s="50" t="s">
        <v>176</v>
      </c>
      <c r="C62" s="2">
        <v>95</v>
      </c>
      <c r="D62" s="33" t="s">
        <v>177</v>
      </c>
      <c r="E62" s="34">
        <v>5000</v>
      </c>
      <c r="F62" s="29">
        <v>70000</v>
      </c>
      <c r="G62" s="29"/>
      <c r="H62" s="29"/>
      <c r="I62" s="29"/>
      <c r="J62" s="29"/>
      <c r="K62" s="29"/>
      <c r="L62" s="35">
        <f t="shared" si="5"/>
        <v>75000</v>
      </c>
      <c r="M62" s="36"/>
      <c r="N62" s="36"/>
      <c r="O62" s="33"/>
      <c r="P62" s="26"/>
      <c r="Q62" s="29"/>
      <c r="R62" s="29"/>
      <c r="S62" s="29"/>
      <c r="T62" s="29"/>
      <c r="U62" s="29"/>
      <c r="V62" s="29"/>
      <c r="W62" s="35">
        <f t="shared" si="6"/>
        <v>75000</v>
      </c>
      <c r="Y62" s="105">
        <f>'ERZ - 2013'!K53-E62</f>
        <v>0</v>
      </c>
      <c r="Z62" s="105">
        <f>'ERZ - 2013'!U53-P62</f>
        <v>0</v>
      </c>
    </row>
    <row r="63" spans="1:26" x14ac:dyDescent="0.3">
      <c r="A63" s="50" t="s">
        <v>178</v>
      </c>
      <c r="C63" s="2">
        <v>95</v>
      </c>
      <c r="D63" s="52" t="s">
        <v>179</v>
      </c>
      <c r="E63" s="34">
        <v>0</v>
      </c>
      <c r="F63" s="29">
        <v>0</v>
      </c>
      <c r="G63" s="29"/>
      <c r="H63" s="29"/>
      <c r="I63" s="29"/>
      <c r="J63" s="29"/>
      <c r="K63" s="29"/>
      <c r="L63" s="35">
        <f t="shared" si="5"/>
        <v>0</v>
      </c>
      <c r="M63" s="36"/>
      <c r="N63" s="36"/>
      <c r="O63" s="33"/>
      <c r="P63" s="26"/>
      <c r="Q63" s="29"/>
      <c r="R63" s="29"/>
      <c r="S63" s="29"/>
      <c r="T63" s="29"/>
      <c r="U63" s="29"/>
      <c r="V63" s="29"/>
      <c r="W63" s="35">
        <f t="shared" si="6"/>
        <v>0</v>
      </c>
      <c r="Y63" s="105">
        <f>'ERZ - 2013'!K54-E63</f>
        <v>0</v>
      </c>
      <c r="Z63" s="105">
        <f>'ERZ - 2013'!U54-P63</f>
        <v>0</v>
      </c>
    </row>
    <row r="64" spans="1:26" x14ac:dyDescent="0.3">
      <c r="A64" s="50" t="s">
        <v>180</v>
      </c>
      <c r="C64" s="2">
        <v>95</v>
      </c>
      <c r="D64" s="33" t="s">
        <v>181</v>
      </c>
      <c r="E64" s="34">
        <v>208185.82</v>
      </c>
      <c r="F64" s="29">
        <v>43891.88</v>
      </c>
      <c r="G64" s="29"/>
      <c r="H64" s="29"/>
      <c r="I64" s="29"/>
      <c r="J64" s="29"/>
      <c r="K64" s="29"/>
      <c r="L64" s="35">
        <f t="shared" si="5"/>
        <v>252077.7</v>
      </c>
      <c r="M64" s="36"/>
      <c r="N64" s="36"/>
      <c r="O64" s="33"/>
      <c r="P64" s="26"/>
      <c r="Q64" s="29"/>
      <c r="R64" s="29"/>
      <c r="S64" s="29"/>
      <c r="T64" s="29"/>
      <c r="U64" s="29"/>
      <c r="V64" s="29"/>
      <c r="W64" s="35">
        <f t="shared" si="6"/>
        <v>252077.7</v>
      </c>
      <c r="Y64" s="105">
        <f>'ERZ - 2013'!K55-E64</f>
        <v>0</v>
      </c>
      <c r="Z64" s="105">
        <f>'ERZ - 2013'!U55-P64</f>
        <v>0</v>
      </c>
    </row>
    <row r="65" spans="1:26" x14ac:dyDescent="0.3">
      <c r="A65" s="50" t="s">
        <v>182</v>
      </c>
      <c r="C65" s="2">
        <v>91</v>
      </c>
      <c r="D65" s="33" t="s">
        <v>183</v>
      </c>
      <c r="E65" s="34">
        <v>887.68</v>
      </c>
      <c r="F65" s="29">
        <v>1721.44</v>
      </c>
      <c r="G65" s="29"/>
      <c r="H65" s="29"/>
      <c r="I65" s="29"/>
      <c r="J65" s="29"/>
      <c r="K65" s="29"/>
      <c r="L65" s="35">
        <f t="shared" si="5"/>
        <v>2609.12</v>
      </c>
      <c r="M65" s="36"/>
      <c r="N65" s="36"/>
      <c r="O65" s="33"/>
      <c r="P65" s="26"/>
      <c r="Q65" s="29"/>
      <c r="R65" s="29"/>
      <c r="S65" s="29"/>
      <c r="T65" s="29"/>
      <c r="U65" s="29"/>
      <c r="V65" s="29"/>
      <c r="W65" s="35">
        <f t="shared" si="6"/>
        <v>2609.12</v>
      </c>
      <c r="Y65" s="105">
        <f>'ERZ - 2013'!K56-E65</f>
        <v>0</v>
      </c>
      <c r="Z65" s="105">
        <f>'ERZ - 2013'!U56-P65</f>
        <v>0</v>
      </c>
    </row>
    <row r="66" spans="1:26" x14ac:dyDescent="0.3">
      <c r="A66" s="50" t="s">
        <v>184</v>
      </c>
      <c r="C66" s="2">
        <v>91</v>
      </c>
      <c r="D66" s="33" t="s">
        <v>185</v>
      </c>
      <c r="E66" s="34">
        <v>2650.04</v>
      </c>
      <c r="F66" s="29">
        <v>12047.36</v>
      </c>
      <c r="G66" s="29"/>
      <c r="H66" s="29"/>
      <c r="I66" s="29"/>
      <c r="J66" s="29"/>
      <c r="K66" s="29"/>
      <c r="L66" s="35">
        <f t="shared" si="5"/>
        <v>14697.400000000001</v>
      </c>
      <c r="M66" s="36"/>
      <c r="N66" s="36"/>
      <c r="O66" s="33"/>
      <c r="P66" s="26"/>
      <c r="Q66" s="29"/>
      <c r="R66" s="29"/>
      <c r="S66" s="29"/>
      <c r="T66" s="29"/>
      <c r="U66" s="29"/>
      <c r="V66" s="29"/>
      <c r="W66" s="35">
        <f t="shared" si="6"/>
        <v>14697.400000000001</v>
      </c>
      <c r="Y66" s="105">
        <f>'ERZ - 2013'!K57-E66</f>
        <v>0</v>
      </c>
      <c r="Z66" s="105">
        <f>'ERZ - 2013'!U57-P66</f>
        <v>0</v>
      </c>
    </row>
    <row r="67" spans="1:26" x14ac:dyDescent="0.3">
      <c r="A67" s="50" t="s">
        <v>186</v>
      </c>
      <c r="C67" s="2">
        <v>91</v>
      </c>
      <c r="D67" s="33" t="s">
        <v>187</v>
      </c>
      <c r="E67" s="34">
        <v>34317.18</v>
      </c>
      <c r="F67" s="29">
        <v>5825.56</v>
      </c>
      <c r="G67" s="29"/>
      <c r="H67" s="29"/>
      <c r="I67" s="29"/>
      <c r="J67" s="29"/>
      <c r="K67" s="29"/>
      <c r="L67" s="35">
        <f t="shared" si="5"/>
        <v>40142.74</v>
      </c>
      <c r="M67" s="36"/>
      <c r="N67" s="36"/>
      <c r="O67" s="33"/>
      <c r="P67" s="26"/>
      <c r="Q67" s="29"/>
      <c r="R67" s="29"/>
      <c r="S67" s="29"/>
      <c r="T67" s="29"/>
      <c r="U67" s="29"/>
      <c r="V67" s="29"/>
      <c r="W67" s="35">
        <f t="shared" si="6"/>
        <v>40142.74</v>
      </c>
      <c r="Y67" s="105">
        <f>'ERZ - 2013'!K58-E67</f>
        <v>0</v>
      </c>
      <c r="Z67" s="105">
        <f>'ERZ - 2013'!U58-P67</f>
        <v>0</v>
      </c>
    </row>
    <row r="68" spans="1:26" x14ac:dyDescent="0.3">
      <c r="A68" s="50" t="s">
        <v>188</v>
      </c>
      <c r="C68" s="2">
        <v>91</v>
      </c>
      <c r="D68" s="33" t="s">
        <v>189</v>
      </c>
      <c r="E68" s="34">
        <v>245.43000000000029</v>
      </c>
      <c r="F68" s="29">
        <v>2057.62</v>
      </c>
      <c r="G68" s="29"/>
      <c r="H68" s="29"/>
      <c r="I68" s="29"/>
      <c r="J68" s="29"/>
      <c r="K68" s="29"/>
      <c r="L68" s="35">
        <f t="shared" si="5"/>
        <v>2303.0500000000002</v>
      </c>
      <c r="M68" s="36"/>
      <c r="N68" s="36"/>
      <c r="O68" s="33"/>
      <c r="P68" s="26"/>
      <c r="Q68" s="29"/>
      <c r="R68" s="29"/>
      <c r="S68" s="29"/>
      <c r="T68" s="29"/>
      <c r="U68" s="29"/>
      <c r="V68" s="29"/>
      <c r="W68" s="35">
        <f t="shared" si="6"/>
        <v>2303.0500000000002</v>
      </c>
      <c r="Y68" s="105">
        <f>'ERZ - 2013'!K59-E68</f>
        <v>0</v>
      </c>
      <c r="Z68" s="105">
        <f>'ERZ - 2013'!U59-P68</f>
        <v>0</v>
      </c>
    </row>
    <row r="69" spans="1:26" x14ac:dyDescent="0.3">
      <c r="A69" s="50" t="s">
        <v>190</v>
      </c>
      <c r="C69" s="2">
        <v>91</v>
      </c>
      <c r="D69" s="53" t="s">
        <v>191</v>
      </c>
      <c r="E69" s="34">
        <v>1341.18</v>
      </c>
      <c r="F69" s="29">
        <v>-1341.18</v>
      </c>
      <c r="G69" s="29"/>
      <c r="H69" s="29"/>
      <c r="I69" s="29"/>
      <c r="J69" s="29"/>
      <c r="K69" s="29"/>
      <c r="L69" s="35">
        <f t="shared" si="5"/>
        <v>0</v>
      </c>
      <c r="M69" s="36"/>
      <c r="N69" s="36"/>
      <c r="O69" s="33"/>
      <c r="P69" s="26"/>
      <c r="Q69" s="29"/>
      <c r="R69" s="29"/>
      <c r="S69" s="29"/>
      <c r="T69" s="29"/>
      <c r="U69" s="29"/>
      <c r="V69" s="29"/>
      <c r="W69" s="35">
        <f t="shared" si="6"/>
        <v>0</v>
      </c>
      <c r="Y69" s="105">
        <f>'ERZ - 2013'!K60-E69</f>
        <v>0</v>
      </c>
      <c r="Z69" s="105">
        <f>'ERZ - 2013'!U60-P69</f>
        <v>0</v>
      </c>
    </row>
    <row r="70" spans="1:26" x14ac:dyDescent="0.3">
      <c r="A70" s="50" t="s">
        <v>192</v>
      </c>
      <c r="C70" s="2">
        <v>91</v>
      </c>
      <c r="D70" s="33" t="s">
        <v>193</v>
      </c>
      <c r="E70" s="34">
        <v>0</v>
      </c>
      <c r="F70" s="29">
        <v>0</v>
      </c>
      <c r="G70" s="29"/>
      <c r="H70" s="29"/>
      <c r="I70" s="29"/>
      <c r="J70" s="29"/>
      <c r="K70" s="29"/>
      <c r="L70" s="35">
        <f t="shared" si="5"/>
        <v>0</v>
      </c>
      <c r="M70" s="36"/>
      <c r="N70" s="36"/>
      <c r="O70" s="33"/>
      <c r="P70" s="26"/>
      <c r="Q70" s="29"/>
      <c r="R70" s="29"/>
      <c r="S70" s="29"/>
      <c r="T70" s="29"/>
      <c r="U70" s="29"/>
      <c r="V70" s="29"/>
      <c r="W70" s="35">
        <f t="shared" si="6"/>
        <v>0</v>
      </c>
      <c r="Y70" s="105">
        <f>'ERZ - 2013'!K61-E70</f>
        <v>0</v>
      </c>
      <c r="Z70" s="105">
        <f>'ERZ - 2013'!U61-P70</f>
        <v>0</v>
      </c>
    </row>
    <row r="71" spans="1:26" x14ac:dyDescent="0.3">
      <c r="A71" s="50" t="s">
        <v>194</v>
      </c>
      <c r="C71" s="2">
        <v>91</v>
      </c>
      <c r="D71" s="33" t="s">
        <v>195</v>
      </c>
      <c r="E71" s="34">
        <v>41016.78</v>
      </c>
      <c r="F71" s="29">
        <v>-6911.96</v>
      </c>
      <c r="G71" s="29"/>
      <c r="H71" s="29"/>
      <c r="I71" s="29"/>
      <c r="J71" s="29"/>
      <c r="K71" s="29"/>
      <c r="L71" s="35">
        <f t="shared" si="5"/>
        <v>34104.82</v>
      </c>
      <c r="M71" s="36"/>
      <c r="N71" s="36"/>
      <c r="O71" s="33"/>
      <c r="P71" s="26"/>
      <c r="Q71" s="29"/>
      <c r="R71" s="29"/>
      <c r="S71" s="29"/>
      <c r="T71" s="29"/>
      <c r="U71" s="29"/>
      <c r="V71" s="29"/>
      <c r="W71" s="35">
        <f t="shared" si="6"/>
        <v>34104.82</v>
      </c>
      <c r="Y71" s="105">
        <f>'ERZ - 2013'!K62-E71</f>
        <v>0</v>
      </c>
      <c r="Z71" s="105">
        <f>'ERZ - 2013'!U62-P71</f>
        <v>0</v>
      </c>
    </row>
    <row r="72" spans="1:26" x14ac:dyDescent="0.3">
      <c r="A72" s="50" t="s">
        <v>196</v>
      </c>
      <c r="C72" s="2">
        <v>91</v>
      </c>
      <c r="D72" s="33" t="s">
        <v>197</v>
      </c>
      <c r="E72" s="34">
        <v>61.17</v>
      </c>
      <c r="F72" s="29">
        <v>62.64</v>
      </c>
      <c r="G72" s="29"/>
      <c r="H72" s="29"/>
      <c r="I72" s="29"/>
      <c r="J72" s="29"/>
      <c r="K72" s="29"/>
      <c r="L72" s="35">
        <f t="shared" si="5"/>
        <v>123.81</v>
      </c>
      <c r="M72" s="36"/>
      <c r="N72" s="36"/>
      <c r="O72" s="33"/>
      <c r="P72" s="26"/>
      <c r="Q72" s="29"/>
      <c r="R72" s="29"/>
      <c r="S72" s="29"/>
      <c r="T72" s="29"/>
      <c r="U72" s="29"/>
      <c r="V72" s="29"/>
      <c r="W72" s="35">
        <f t="shared" si="6"/>
        <v>123.81</v>
      </c>
      <c r="Y72" s="105">
        <f>'ERZ - 2013'!K63-E72</f>
        <v>0</v>
      </c>
      <c r="Z72" s="105">
        <f>'ERZ - 2013'!U63-P72</f>
        <v>0</v>
      </c>
    </row>
    <row r="73" spans="1:26" x14ac:dyDescent="0.3">
      <c r="A73" s="54" t="s">
        <v>300</v>
      </c>
      <c r="B73" s="55"/>
      <c r="C73" s="56"/>
      <c r="D73" s="44"/>
      <c r="E73" s="57">
        <f>SUM(E56:E72)</f>
        <v>4943553.959999999</v>
      </c>
      <c r="F73" s="46">
        <f t="shared" ref="F73:L73" si="7">SUM(F56:F72)</f>
        <v>560225.90999999957</v>
      </c>
      <c r="G73" s="46">
        <f t="shared" si="7"/>
        <v>0</v>
      </c>
      <c r="H73" s="46">
        <f t="shared" si="7"/>
        <v>0</v>
      </c>
      <c r="I73" s="46">
        <f t="shared" si="7"/>
        <v>0</v>
      </c>
      <c r="J73" s="46">
        <f t="shared" si="7"/>
        <v>0</v>
      </c>
      <c r="K73" s="46">
        <f t="shared" si="7"/>
        <v>0</v>
      </c>
      <c r="L73" s="47">
        <f t="shared" si="7"/>
        <v>5503779.8700000001</v>
      </c>
      <c r="M73" s="58"/>
      <c r="N73" s="48"/>
      <c r="O73" s="44"/>
      <c r="P73" s="45">
        <f>SUM(P56:P72)</f>
        <v>0</v>
      </c>
      <c r="Q73" s="46">
        <f t="shared" ref="Q73:W73" si="8">SUM(Q56:Q72)</f>
        <v>0</v>
      </c>
      <c r="R73" s="46">
        <f t="shared" si="8"/>
        <v>0</v>
      </c>
      <c r="S73" s="46">
        <f t="shared" si="8"/>
        <v>0</v>
      </c>
      <c r="T73" s="46">
        <f t="shared" si="8"/>
        <v>0</v>
      </c>
      <c r="U73" s="46">
        <f t="shared" si="8"/>
        <v>0</v>
      </c>
      <c r="V73" s="46">
        <f t="shared" si="8"/>
        <v>0</v>
      </c>
      <c r="W73" s="47">
        <f t="shared" si="8"/>
        <v>5503779.8700000001</v>
      </c>
    </row>
    <row r="74" spans="1:26" s="68" customFormat="1" x14ac:dyDescent="0.3">
      <c r="A74" s="59" t="s">
        <v>198</v>
      </c>
      <c r="B74" s="60"/>
      <c r="C74" s="61"/>
      <c r="D74" s="60"/>
      <c r="E74" s="62">
        <f t="shared" ref="E74:L74" si="9">E54+E73</f>
        <v>595745453.98999989</v>
      </c>
      <c r="F74" s="63">
        <f t="shared" si="9"/>
        <v>50235598.86999999</v>
      </c>
      <c r="G74" s="63">
        <f t="shared" si="9"/>
        <v>386966.89000000007</v>
      </c>
      <c r="H74" s="63">
        <f t="shared" si="9"/>
        <v>0</v>
      </c>
      <c r="I74" s="63">
        <f t="shared" si="9"/>
        <v>-1773593.0099999998</v>
      </c>
      <c r="J74" s="63">
        <f t="shared" si="9"/>
        <v>-217393.68</v>
      </c>
      <c r="K74" s="63">
        <f t="shared" si="9"/>
        <v>-1797468.6199999999</v>
      </c>
      <c r="L74" s="64">
        <f t="shared" si="9"/>
        <v>642579564.43999994</v>
      </c>
      <c r="M74" s="65"/>
      <c r="N74" s="66"/>
      <c r="O74" s="67"/>
      <c r="P74" s="62">
        <f>P54+P73</f>
        <v>-64396589.940000005</v>
      </c>
      <c r="Q74" s="63">
        <f t="shared" ref="Q74:W74" si="10">Q54+Q73</f>
        <v>-24424636.130000003</v>
      </c>
      <c r="R74" s="63">
        <f t="shared" si="10"/>
        <v>0</v>
      </c>
      <c r="S74" s="63">
        <f t="shared" si="10"/>
        <v>325198.74</v>
      </c>
      <c r="T74" s="63">
        <f t="shared" si="10"/>
        <v>142798.69</v>
      </c>
      <c r="U74" s="63">
        <f t="shared" si="10"/>
        <v>1797468.6199999999</v>
      </c>
      <c r="V74" s="63">
        <f t="shared" si="10"/>
        <v>-86555760.019999981</v>
      </c>
      <c r="W74" s="64">
        <f t="shared" si="10"/>
        <v>556023804.41999984</v>
      </c>
      <c r="X74" s="193"/>
    </row>
    <row r="75" spans="1:26" s="68" customFormat="1" x14ac:dyDescent="0.3">
      <c r="A75" s="69"/>
      <c r="B75" s="70"/>
      <c r="C75" s="71"/>
      <c r="D75" s="70"/>
      <c r="E75" s="72"/>
      <c r="F75" s="70"/>
      <c r="G75" s="70"/>
      <c r="H75" s="70"/>
      <c r="I75" s="70"/>
      <c r="J75" s="70"/>
      <c r="K75" s="70"/>
      <c r="L75" s="73"/>
      <c r="M75" s="36"/>
      <c r="N75" s="36"/>
      <c r="O75" s="33"/>
      <c r="P75" s="26"/>
      <c r="Q75" s="29"/>
      <c r="R75" s="29"/>
      <c r="S75" s="29"/>
      <c r="T75" s="29"/>
      <c r="U75" s="29"/>
      <c r="V75" s="29"/>
      <c r="W75" s="35"/>
      <c r="X75" s="193"/>
    </row>
    <row r="76" spans="1:26" x14ac:dyDescent="0.3">
      <c r="A76" s="23" t="s">
        <v>199</v>
      </c>
      <c r="B76" s="49"/>
      <c r="C76" s="32"/>
      <c r="D76" s="49"/>
      <c r="E76" s="74"/>
      <c r="F76" s="33"/>
      <c r="G76" s="33"/>
      <c r="H76" s="33"/>
      <c r="I76" s="33"/>
      <c r="J76" s="33"/>
      <c r="K76" s="33"/>
      <c r="L76" s="75"/>
      <c r="M76" s="36"/>
      <c r="N76" s="36"/>
      <c r="O76" s="33"/>
      <c r="P76" s="26"/>
      <c r="Q76" s="29"/>
      <c r="R76" s="29"/>
      <c r="S76" s="29"/>
      <c r="T76" s="29"/>
      <c r="U76" s="29"/>
      <c r="V76" s="29"/>
      <c r="W76" s="35"/>
      <c r="X76" s="193"/>
    </row>
    <row r="77" spans="1:26" x14ac:dyDescent="0.3">
      <c r="A77" s="30" t="s">
        <v>200</v>
      </c>
      <c r="B77" s="31" t="s">
        <v>27</v>
      </c>
      <c r="C77" s="32">
        <v>17</v>
      </c>
      <c r="D77" s="33" t="s">
        <v>201</v>
      </c>
      <c r="E77" s="34">
        <v>564121.49</v>
      </c>
      <c r="F77" s="29">
        <v>18198.400000000001</v>
      </c>
      <c r="G77" s="29">
        <v>0</v>
      </c>
      <c r="H77" s="29"/>
      <c r="I77" s="29"/>
      <c r="J77" s="29">
        <v>0</v>
      </c>
      <c r="K77" s="29">
        <v>0</v>
      </c>
      <c r="L77" s="35">
        <f>SUM(E77:K77)</f>
        <v>582319.89</v>
      </c>
      <c r="M77" s="36"/>
      <c r="N77" s="36"/>
      <c r="O77" s="33"/>
      <c r="P77" s="26">
        <v>0</v>
      </c>
      <c r="Q77" s="29"/>
      <c r="R77" s="29"/>
      <c r="S77" s="29"/>
      <c r="T77" s="29"/>
      <c r="U77" s="29"/>
      <c r="V77" s="29"/>
      <c r="W77" s="35">
        <f>L77+V77</f>
        <v>582319.89</v>
      </c>
      <c r="X77" s="193"/>
      <c r="Y77" s="105">
        <f>'ERZ - 2013'!K68-E77</f>
        <v>0</v>
      </c>
      <c r="Z77" s="105">
        <f>'ERZ - 2013'!U68-P77</f>
        <v>0</v>
      </c>
    </row>
    <row r="78" spans="1:26" x14ac:dyDescent="0.3">
      <c r="A78" s="30" t="s">
        <v>202</v>
      </c>
      <c r="B78" s="31" t="s">
        <v>203</v>
      </c>
      <c r="C78" s="32">
        <v>12</v>
      </c>
      <c r="D78" s="33" t="s">
        <v>204</v>
      </c>
      <c r="E78" s="34">
        <v>18505291.220000003</v>
      </c>
      <c r="F78" s="29">
        <v>692323.65</v>
      </c>
      <c r="G78" s="29">
        <v>812099.41</v>
      </c>
      <c r="H78" s="29"/>
      <c r="I78" s="29"/>
      <c r="J78" s="29">
        <v>0</v>
      </c>
      <c r="K78" s="29">
        <v>0</v>
      </c>
      <c r="L78" s="35">
        <f>SUM(E78:K78)</f>
        <v>20009714.280000001</v>
      </c>
      <c r="M78" s="36" t="s">
        <v>205</v>
      </c>
      <c r="N78" s="36" t="s">
        <v>203</v>
      </c>
      <c r="O78" s="33" t="s">
        <v>206</v>
      </c>
      <c r="P78" s="26">
        <v>-5934386.9800000004</v>
      </c>
      <c r="Q78" s="29">
        <v>-2433555.9300000002</v>
      </c>
      <c r="R78" s="29"/>
      <c r="S78" s="29"/>
      <c r="T78" s="29">
        <v>0</v>
      </c>
      <c r="U78" s="29">
        <v>0</v>
      </c>
      <c r="V78" s="29">
        <f>SUM(P78:U78)</f>
        <v>-8367942.9100000001</v>
      </c>
      <c r="W78" s="35">
        <f>L78+V78</f>
        <v>11641771.370000001</v>
      </c>
      <c r="X78" s="193"/>
      <c r="Y78" s="105">
        <f>'ERZ - 2013'!K69-E78</f>
        <v>0</v>
      </c>
      <c r="Z78" s="105">
        <f>'ERZ - 2013'!U69-P78</f>
        <v>0</v>
      </c>
    </row>
    <row r="79" spans="1:26" x14ac:dyDescent="0.3">
      <c r="A79" s="30" t="s">
        <v>202</v>
      </c>
      <c r="B79" s="31" t="s">
        <v>207</v>
      </c>
      <c r="C79" s="32">
        <v>12</v>
      </c>
      <c r="D79" s="33" t="s">
        <v>208</v>
      </c>
      <c r="E79" s="34">
        <v>33265.680000000008</v>
      </c>
      <c r="F79" s="29">
        <v>139945.46</v>
      </c>
      <c r="G79" s="29">
        <v>0</v>
      </c>
      <c r="H79" s="29"/>
      <c r="I79" s="29"/>
      <c r="J79" s="29">
        <v>0</v>
      </c>
      <c r="K79" s="29">
        <v>-19154.34</v>
      </c>
      <c r="L79" s="35">
        <f>SUM(E79:K79)</f>
        <v>154056.80000000002</v>
      </c>
      <c r="M79" s="36" t="s">
        <v>205</v>
      </c>
      <c r="N79" s="36" t="s">
        <v>207</v>
      </c>
      <c r="O79" s="33" t="s">
        <v>209</v>
      </c>
      <c r="P79" s="26">
        <v>-17893.600000000002</v>
      </c>
      <c r="Q79" s="29">
        <v>-46830.61</v>
      </c>
      <c r="R79" s="29"/>
      <c r="S79" s="29"/>
      <c r="T79" s="29">
        <v>0</v>
      </c>
      <c r="U79" s="29">
        <v>19154.34</v>
      </c>
      <c r="V79" s="29">
        <f>SUM(P79:U79)</f>
        <v>-45569.87000000001</v>
      </c>
      <c r="W79" s="35">
        <f>L79+V79</f>
        <v>108486.93000000001</v>
      </c>
      <c r="X79" s="193"/>
      <c r="Y79" s="105">
        <f>'ERZ - 2013'!K70-E79</f>
        <v>0</v>
      </c>
      <c r="Z79" s="105">
        <f>'ERZ - 2013'!U70-P79</f>
        <v>0</v>
      </c>
    </row>
    <row r="80" spans="1:26" x14ac:dyDescent="0.3">
      <c r="A80" s="30" t="s">
        <v>202</v>
      </c>
      <c r="B80" s="31" t="s">
        <v>210</v>
      </c>
      <c r="C80" s="32">
        <v>12</v>
      </c>
      <c r="D80" s="33" t="s">
        <v>211</v>
      </c>
      <c r="E80" s="34">
        <v>1700378.77</v>
      </c>
      <c r="F80" s="29">
        <v>334391.39</v>
      </c>
      <c r="G80" s="29">
        <v>108199.22</v>
      </c>
      <c r="H80" s="29"/>
      <c r="I80" s="29"/>
      <c r="J80" s="29">
        <v>0</v>
      </c>
      <c r="K80" s="29">
        <v>0</v>
      </c>
      <c r="L80" s="35">
        <f>SUM(E80:K80)</f>
        <v>2142969.3800000004</v>
      </c>
      <c r="M80" s="36" t="s">
        <v>205</v>
      </c>
      <c r="N80" s="36" t="s">
        <v>210</v>
      </c>
      <c r="O80" s="33" t="s">
        <v>212</v>
      </c>
      <c r="P80" s="26">
        <v>-595730.60000000009</v>
      </c>
      <c r="Q80" s="29">
        <v>-420802.39</v>
      </c>
      <c r="R80" s="29"/>
      <c r="S80" s="29"/>
      <c r="T80" s="29">
        <v>0</v>
      </c>
      <c r="U80" s="29">
        <v>0</v>
      </c>
      <c r="V80" s="29">
        <f>SUM(P80:U80)</f>
        <v>-1016532.9900000001</v>
      </c>
      <c r="W80" s="35">
        <f>L80+V80</f>
        <v>1126436.3900000001</v>
      </c>
      <c r="X80" s="193"/>
      <c r="Y80" s="105">
        <f>'ERZ - 2013'!K71-E80</f>
        <v>0</v>
      </c>
      <c r="Z80" s="105">
        <f>'ERZ - 2013'!U71-P80</f>
        <v>0</v>
      </c>
    </row>
    <row r="81" spans="1:26" x14ac:dyDescent="0.3">
      <c r="A81" s="30" t="s">
        <v>202</v>
      </c>
      <c r="B81" s="31" t="s">
        <v>145</v>
      </c>
      <c r="C81" s="32">
        <v>12</v>
      </c>
      <c r="D81" s="33" t="s">
        <v>213</v>
      </c>
      <c r="E81" s="34">
        <v>3477556.2199999997</v>
      </c>
      <c r="F81" s="29">
        <v>0</v>
      </c>
      <c r="G81" s="29">
        <v>0</v>
      </c>
      <c r="H81" s="29"/>
      <c r="I81" s="29"/>
      <c r="J81" s="29">
        <v>0</v>
      </c>
      <c r="K81" s="29">
        <v>0</v>
      </c>
      <c r="L81" s="35">
        <f>SUM(E81:K81)</f>
        <v>3477556.2199999997</v>
      </c>
      <c r="M81" s="36" t="s">
        <v>205</v>
      </c>
      <c r="N81" s="36" t="s">
        <v>145</v>
      </c>
      <c r="O81" s="33" t="s">
        <v>214</v>
      </c>
      <c r="P81" s="26">
        <v>-1589476.51</v>
      </c>
      <c r="Q81" s="29">
        <v>-654354.20000000007</v>
      </c>
      <c r="R81" s="29"/>
      <c r="S81" s="29"/>
      <c r="T81" s="29">
        <v>0</v>
      </c>
      <c r="U81" s="29">
        <v>0</v>
      </c>
      <c r="V81" s="29">
        <f>SUM(P81:U81)</f>
        <v>-2243830.71</v>
      </c>
      <c r="W81" s="35">
        <f>L81+V81</f>
        <v>1233725.5099999998</v>
      </c>
      <c r="X81" s="193"/>
      <c r="Y81" s="105">
        <f>'ERZ - 2013'!K72-E81</f>
        <v>0</v>
      </c>
      <c r="Z81" s="105">
        <f>'ERZ - 2013'!U72-P81</f>
        <v>0</v>
      </c>
    </row>
    <row r="82" spans="1:26" x14ac:dyDescent="0.3">
      <c r="A82" s="54" t="s">
        <v>300</v>
      </c>
      <c r="B82" s="55"/>
      <c r="C82" s="56"/>
      <c r="D82" s="76"/>
      <c r="E82" s="45">
        <f t="shared" ref="E82:L82" si="11">SUM(E77:E81)</f>
        <v>24280613.379999999</v>
      </c>
      <c r="F82" s="46">
        <f t="shared" si="11"/>
        <v>1184858.8999999999</v>
      </c>
      <c r="G82" s="46">
        <f t="shared" si="11"/>
        <v>920298.63</v>
      </c>
      <c r="H82" s="46">
        <f t="shared" si="11"/>
        <v>0</v>
      </c>
      <c r="I82" s="46">
        <f t="shared" si="11"/>
        <v>0</v>
      </c>
      <c r="J82" s="46">
        <f t="shared" si="11"/>
        <v>0</v>
      </c>
      <c r="K82" s="46">
        <f t="shared" si="11"/>
        <v>-19154.34</v>
      </c>
      <c r="L82" s="47">
        <f t="shared" si="11"/>
        <v>26366616.57</v>
      </c>
      <c r="M82" s="58"/>
      <c r="N82" s="48"/>
      <c r="O82" s="44"/>
      <c r="P82" s="45">
        <f t="shared" ref="P82:W82" si="12">SUM(P77:P81)</f>
        <v>-8137487.6899999995</v>
      </c>
      <c r="Q82" s="46">
        <f t="shared" si="12"/>
        <v>-3555543.1300000004</v>
      </c>
      <c r="R82" s="46">
        <f t="shared" si="12"/>
        <v>0</v>
      </c>
      <c r="S82" s="46">
        <f t="shared" si="12"/>
        <v>0</v>
      </c>
      <c r="T82" s="46">
        <f t="shared" si="12"/>
        <v>0</v>
      </c>
      <c r="U82" s="46">
        <f t="shared" si="12"/>
        <v>19154.34</v>
      </c>
      <c r="V82" s="46">
        <f t="shared" si="12"/>
        <v>-11673876.48</v>
      </c>
      <c r="W82" s="47">
        <f t="shared" si="12"/>
        <v>14692740.090000002</v>
      </c>
      <c r="X82" s="193"/>
    </row>
    <row r="83" spans="1:26" s="9" customFormat="1" x14ac:dyDescent="0.3">
      <c r="A83" s="23" t="s">
        <v>215</v>
      </c>
      <c r="C83" s="5"/>
      <c r="D83" s="33"/>
      <c r="E83" s="34"/>
      <c r="F83" s="29"/>
      <c r="G83" s="29"/>
      <c r="H83" s="29"/>
      <c r="I83" s="29"/>
      <c r="J83" s="29"/>
      <c r="K83" s="29"/>
      <c r="L83" s="35"/>
      <c r="M83" s="36"/>
      <c r="N83" s="36"/>
      <c r="O83" s="33"/>
      <c r="P83" s="26"/>
      <c r="Q83" s="29"/>
      <c r="R83" s="29"/>
      <c r="S83" s="29"/>
      <c r="T83" s="29"/>
      <c r="U83" s="29"/>
      <c r="V83" s="29"/>
      <c r="W83" s="35"/>
    </row>
    <row r="84" spans="1:26" x14ac:dyDescent="0.3">
      <c r="A84" s="50" t="s">
        <v>301</v>
      </c>
      <c r="C84" s="2">
        <v>91</v>
      </c>
      <c r="D84" s="33" t="s">
        <v>217</v>
      </c>
      <c r="E84" s="34">
        <v>0</v>
      </c>
      <c r="F84" s="29">
        <v>0</v>
      </c>
      <c r="G84" s="29"/>
      <c r="H84" s="29"/>
      <c r="I84" s="29"/>
      <c r="J84" s="29"/>
      <c r="K84" s="29"/>
      <c r="L84" s="35">
        <f>SUM(E84:K84)</f>
        <v>0</v>
      </c>
      <c r="M84" s="36"/>
      <c r="N84" s="36"/>
      <c r="O84" s="33"/>
      <c r="P84" s="26"/>
      <c r="Q84" s="29"/>
      <c r="R84" s="29"/>
      <c r="S84" s="29"/>
      <c r="T84" s="29"/>
      <c r="U84" s="29"/>
      <c r="V84" s="29"/>
      <c r="W84" s="35">
        <f>L84+V84</f>
        <v>0</v>
      </c>
      <c r="Y84" s="105">
        <f>'ERZ - 2013'!K75-E84</f>
        <v>0</v>
      </c>
      <c r="Z84" s="105">
        <f>'ERZ - 2013'!U75-P84</f>
        <v>0</v>
      </c>
    </row>
    <row r="85" spans="1:26" x14ac:dyDescent="0.3">
      <c r="A85" s="50" t="s">
        <v>302</v>
      </c>
      <c r="C85" s="2">
        <v>91</v>
      </c>
      <c r="D85" s="33" t="s">
        <v>219</v>
      </c>
      <c r="E85" s="34">
        <v>9863.83</v>
      </c>
      <c r="F85" s="29">
        <v>14075.83</v>
      </c>
      <c r="G85" s="29"/>
      <c r="H85" s="29"/>
      <c r="I85" s="29"/>
      <c r="J85" s="29"/>
      <c r="K85" s="29"/>
      <c r="L85" s="35">
        <f>SUM(E85:K85)</f>
        <v>23939.66</v>
      </c>
      <c r="M85" s="36"/>
      <c r="N85" s="36"/>
      <c r="O85" s="33"/>
      <c r="P85" s="26"/>
      <c r="Q85" s="29"/>
      <c r="R85" s="29"/>
      <c r="S85" s="29"/>
      <c r="T85" s="29"/>
      <c r="U85" s="29"/>
      <c r="V85" s="29"/>
      <c r="W85" s="35">
        <f>L85+V85</f>
        <v>23939.66</v>
      </c>
      <c r="Y85" s="105">
        <f>'ERZ - 2013'!K76-E85</f>
        <v>0</v>
      </c>
      <c r="Z85" s="105">
        <f>'ERZ - 2013'!U76-P85</f>
        <v>0</v>
      </c>
    </row>
    <row r="86" spans="1:26" x14ac:dyDescent="0.3">
      <c r="A86" s="50" t="s">
        <v>220</v>
      </c>
      <c r="C86" s="2">
        <v>95</v>
      </c>
      <c r="D86" s="33" t="s">
        <v>221</v>
      </c>
      <c r="E86" s="34">
        <v>1176703.44</v>
      </c>
      <c r="F86" s="29">
        <v>415835.94</v>
      </c>
      <c r="G86" s="29"/>
      <c r="H86" s="29"/>
      <c r="I86" s="29"/>
      <c r="J86" s="29"/>
      <c r="K86" s="29"/>
      <c r="L86" s="35">
        <f>SUM(E86:K86)</f>
        <v>1592539.38</v>
      </c>
      <c r="M86" s="36"/>
      <c r="N86" s="36"/>
      <c r="O86" s="33"/>
      <c r="P86" s="26"/>
      <c r="Q86" s="29"/>
      <c r="R86" s="29"/>
      <c r="S86" s="29"/>
      <c r="T86" s="29"/>
      <c r="U86" s="29"/>
      <c r="V86" s="29"/>
      <c r="W86" s="35">
        <f>L86+V86</f>
        <v>1592539.38</v>
      </c>
      <c r="Y86" s="105">
        <f>'ERZ - 2013'!K77-E86</f>
        <v>0</v>
      </c>
      <c r="Z86" s="105">
        <f>'ERZ - 2013'!U77-P86</f>
        <v>0</v>
      </c>
    </row>
    <row r="87" spans="1:26" x14ac:dyDescent="0.3">
      <c r="A87" s="50" t="s">
        <v>222</v>
      </c>
      <c r="C87" s="2">
        <v>95</v>
      </c>
      <c r="D87" s="52" t="s">
        <v>223</v>
      </c>
      <c r="E87" s="34">
        <v>0</v>
      </c>
      <c r="F87" s="29">
        <v>0</v>
      </c>
      <c r="G87" s="29"/>
      <c r="H87" s="29"/>
      <c r="I87" s="29"/>
      <c r="J87" s="29"/>
      <c r="K87" s="29"/>
      <c r="L87" s="35">
        <f>SUM(E87:K87)</f>
        <v>0</v>
      </c>
      <c r="M87" s="36"/>
      <c r="N87" s="36"/>
      <c r="O87" s="33"/>
      <c r="P87" s="26"/>
      <c r="Q87" s="29"/>
      <c r="R87" s="29"/>
      <c r="S87" s="29"/>
      <c r="T87" s="29"/>
      <c r="U87" s="29"/>
      <c r="V87" s="29"/>
      <c r="W87" s="35">
        <f>L87+V87</f>
        <v>0</v>
      </c>
      <c r="Y87" s="105">
        <f>'ERZ - 2013'!K78-E87</f>
        <v>0</v>
      </c>
      <c r="Z87" s="105">
        <f>'ERZ - 2013'!U78-P87</f>
        <v>0</v>
      </c>
    </row>
    <row r="88" spans="1:26" x14ac:dyDescent="0.3">
      <c r="A88" s="54" t="s">
        <v>300</v>
      </c>
      <c r="B88" s="55"/>
      <c r="C88" s="56"/>
      <c r="D88" s="76"/>
      <c r="E88" s="45">
        <f t="shared" ref="E88:L88" si="13">SUM(E84:E87)</f>
        <v>1186567.27</v>
      </c>
      <c r="F88" s="46">
        <f t="shared" si="13"/>
        <v>429911.77</v>
      </c>
      <c r="G88" s="46">
        <f t="shared" si="13"/>
        <v>0</v>
      </c>
      <c r="H88" s="46">
        <f t="shared" si="13"/>
        <v>0</v>
      </c>
      <c r="I88" s="46">
        <f t="shared" si="13"/>
        <v>0</v>
      </c>
      <c r="J88" s="46">
        <f t="shared" si="13"/>
        <v>0</v>
      </c>
      <c r="K88" s="46">
        <f t="shared" si="13"/>
        <v>0</v>
      </c>
      <c r="L88" s="47">
        <f t="shared" si="13"/>
        <v>1616479.0399999998</v>
      </c>
      <c r="M88" s="58"/>
      <c r="N88" s="48"/>
      <c r="O88" s="44"/>
      <c r="P88" s="45">
        <f t="shared" ref="P88:W88" si="14">SUM(P84:P87)</f>
        <v>0</v>
      </c>
      <c r="Q88" s="46">
        <f t="shared" si="14"/>
        <v>0</v>
      </c>
      <c r="R88" s="46">
        <f t="shared" si="14"/>
        <v>0</v>
      </c>
      <c r="S88" s="46">
        <f t="shared" si="14"/>
        <v>0</v>
      </c>
      <c r="T88" s="46">
        <f t="shared" si="14"/>
        <v>0</v>
      </c>
      <c r="U88" s="46">
        <f t="shared" si="14"/>
        <v>0</v>
      </c>
      <c r="V88" s="46">
        <f t="shared" si="14"/>
        <v>0</v>
      </c>
      <c r="W88" s="47">
        <f t="shared" si="14"/>
        <v>1616479.0399999998</v>
      </c>
    </row>
    <row r="89" spans="1:26" x14ac:dyDescent="0.3">
      <c r="A89" s="59" t="s">
        <v>224</v>
      </c>
      <c r="B89" s="55"/>
      <c r="C89" s="56"/>
      <c r="D89" s="55"/>
      <c r="E89" s="62">
        <f t="shared" ref="E89:L89" si="15">E82+E88</f>
        <v>25467180.649999999</v>
      </c>
      <c r="F89" s="63">
        <f t="shared" si="15"/>
        <v>1614770.67</v>
      </c>
      <c r="G89" s="63">
        <f t="shared" si="15"/>
        <v>920298.63</v>
      </c>
      <c r="H89" s="63">
        <f t="shared" si="15"/>
        <v>0</v>
      </c>
      <c r="I89" s="63">
        <f t="shared" si="15"/>
        <v>0</v>
      </c>
      <c r="J89" s="63">
        <f t="shared" si="15"/>
        <v>0</v>
      </c>
      <c r="K89" s="63">
        <f t="shared" si="15"/>
        <v>-19154.34</v>
      </c>
      <c r="L89" s="64">
        <f t="shared" si="15"/>
        <v>27983095.609999999</v>
      </c>
      <c r="M89" s="65"/>
      <c r="N89" s="66"/>
      <c r="O89" s="67"/>
      <c r="P89" s="62">
        <f t="shared" ref="P89:W89" si="16">P82+P88</f>
        <v>-8137487.6899999995</v>
      </c>
      <c r="Q89" s="63">
        <f t="shared" si="16"/>
        <v>-3555543.1300000004</v>
      </c>
      <c r="R89" s="63">
        <f t="shared" si="16"/>
        <v>0</v>
      </c>
      <c r="S89" s="63">
        <f t="shared" si="16"/>
        <v>0</v>
      </c>
      <c r="T89" s="63">
        <f t="shared" si="16"/>
        <v>0</v>
      </c>
      <c r="U89" s="63">
        <f t="shared" si="16"/>
        <v>19154.34</v>
      </c>
      <c r="V89" s="63">
        <f t="shared" si="16"/>
        <v>-11673876.48</v>
      </c>
      <c r="W89" s="64">
        <f t="shared" si="16"/>
        <v>16309219.130000001</v>
      </c>
    </row>
    <row r="90" spans="1:26" s="68" customFormat="1" ht="13.5" thickBot="1" x14ac:dyDescent="0.35">
      <c r="A90" s="77" t="s">
        <v>225</v>
      </c>
      <c r="B90" s="78"/>
      <c r="C90" s="79"/>
      <c r="D90" s="78"/>
      <c r="E90" s="80">
        <f t="shared" ref="E90:L90" si="17">+E89+E74</f>
        <v>621212634.63999987</v>
      </c>
      <c r="F90" s="81">
        <f t="shared" si="17"/>
        <v>51850369.539999992</v>
      </c>
      <c r="G90" s="81">
        <f t="shared" si="17"/>
        <v>1307265.52</v>
      </c>
      <c r="H90" s="81">
        <f t="shared" si="17"/>
        <v>0</v>
      </c>
      <c r="I90" s="81">
        <f t="shared" si="17"/>
        <v>-1773593.0099999998</v>
      </c>
      <c r="J90" s="81">
        <f t="shared" si="17"/>
        <v>-217393.68</v>
      </c>
      <c r="K90" s="81">
        <f t="shared" si="17"/>
        <v>-1816622.96</v>
      </c>
      <c r="L90" s="82">
        <f t="shared" si="17"/>
        <v>670562660.04999995</v>
      </c>
      <c r="M90" s="83"/>
      <c r="N90" s="84"/>
      <c r="O90" s="85"/>
      <c r="P90" s="80">
        <f t="shared" ref="P90:W90" si="18">+P89+P74</f>
        <v>-72534077.63000001</v>
      </c>
      <c r="Q90" s="81">
        <f t="shared" si="18"/>
        <v>-27980179.260000002</v>
      </c>
      <c r="R90" s="81">
        <f t="shared" si="18"/>
        <v>0</v>
      </c>
      <c r="S90" s="81">
        <f t="shared" si="18"/>
        <v>325198.74</v>
      </c>
      <c r="T90" s="81">
        <f t="shared" si="18"/>
        <v>142798.69</v>
      </c>
      <c r="U90" s="81">
        <f t="shared" si="18"/>
        <v>1816622.96</v>
      </c>
      <c r="V90" s="81">
        <f t="shared" si="18"/>
        <v>-98229636.499999985</v>
      </c>
      <c r="W90" s="82">
        <f t="shared" si="18"/>
        <v>572333023.54999983</v>
      </c>
    </row>
    <row r="91" spans="1:26" ht="13.5" thickTop="1" x14ac:dyDescent="0.3">
      <c r="A91" s="86"/>
      <c r="E91" s="87"/>
      <c r="J91" s="33"/>
      <c r="K91" s="33"/>
      <c r="L91" s="88"/>
      <c r="M91" s="36"/>
      <c r="N91" s="36"/>
      <c r="O91" s="33"/>
      <c r="P91" s="26"/>
      <c r="Q91" s="29"/>
      <c r="R91" s="29"/>
      <c r="S91" s="29"/>
      <c r="T91" s="29"/>
      <c r="U91" s="29"/>
      <c r="V91" s="29"/>
      <c r="W91" s="35"/>
    </row>
    <row r="92" spans="1:26" x14ac:dyDescent="0.3">
      <c r="A92" s="23" t="s">
        <v>226</v>
      </c>
      <c r="E92" s="87"/>
      <c r="L92" s="88"/>
      <c r="M92" s="36"/>
      <c r="N92" s="36"/>
      <c r="O92" s="33"/>
      <c r="P92" s="26"/>
      <c r="Q92" s="29"/>
      <c r="R92" s="29"/>
      <c r="S92" s="29"/>
      <c r="T92" s="29"/>
      <c r="U92" s="29"/>
      <c r="V92" s="29"/>
      <c r="W92" s="35"/>
    </row>
    <row r="93" spans="1:26" x14ac:dyDescent="0.3">
      <c r="A93" s="50" t="s">
        <v>227</v>
      </c>
      <c r="D93" s="33" t="s">
        <v>228</v>
      </c>
      <c r="E93" s="34">
        <v>-53433.159999999996</v>
      </c>
      <c r="F93" s="29">
        <v>0</v>
      </c>
      <c r="G93" s="29"/>
      <c r="H93" s="29"/>
      <c r="I93" s="29"/>
      <c r="J93" s="29"/>
      <c r="K93" s="29"/>
      <c r="L93" s="35">
        <f t="shared" ref="L93:L104" si="19">SUM(E93:K93)</f>
        <v>-53433.159999999996</v>
      </c>
      <c r="M93" s="36" t="s">
        <v>229</v>
      </c>
      <c r="N93" s="36"/>
      <c r="O93" s="33" t="s">
        <v>230</v>
      </c>
      <c r="P93" s="26">
        <v>2676.0699999999997</v>
      </c>
      <c r="Q93" s="29">
        <v>1187.4000000000001</v>
      </c>
      <c r="R93" s="29"/>
      <c r="S93" s="29"/>
      <c r="T93" s="29"/>
      <c r="U93" s="29"/>
      <c r="V93" s="29">
        <f t="shared" ref="V93:V104" si="20">SUM(P93:U93)</f>
        <v>3863.47</v>
      </c>
      <c r="W93" s="35">
        <f t="shared" ref="W93:W104" si="21">L93+V93</f>
        <v>-49569.689999999995</v>
      </c>
      <c r="Y93" s="105">
        <f>'ERZ - 2013'!K85-E93</f>
        <v>0</v>
      </c>
      <c r="Z93" s="105">
        <f>'ERZ - 2013'!U85-P93</f>
        <v>0</v>
      </c>
    </row>
    <row r="94" spans="1:26" x14ac:dyDescent="0.3">
      <c r="A94" s="50" t="s">
        <v>231</v>
      </c>
      <c r="D94" s="33" t="s">
        <v>232</v>
      </c>
      <c r="E94" s="34">
        <v>-2389442.29</v>
      </c>
      <c r="F94" s="29">
        <v>-489301.64</v>
      </c>
      <c r="G94" s="29"/>
      <c r="H94" s="29"/>
      <c r="I94" s="29"/>
      <c r="J94" s="29"/>
      <c r="K94" s="29"/>
      <c r="L94" s="35">
        <f t="shared" si="19"/>
        <v>-2878743.93</v>
      </c>
      <c r="M94" s="36" t="s">
        <v>233</v>
      </c>
      <c r="N94" s="36"/>
      <c r="O94" s="33" t="s">
        <v>234</v>
      </c>
      <c r="P94" s="26">
        <v>82898.209999999992</v>
      </c>
      <c r="Q94" s="29">
        <v>47892.6</v>
      </c>
      <c r="R94" s="29"/>
      <c r="S94" s="29"/>
      <c r="T94" s="29"/>
      <c r="U94" s="29"/>
      <c r="V94" s="29">
        <f t="shared" si="20"/>
        <v>130790.81</v>
      </c>
      <c r="W94" s="35">
        <f t="shared" si="21"/>
        <v>-2747953.12</v>
      </c>
      <c r="Y94" s="105">
        <f>'ERZ - 2013'!K86-E94</f>
        <v>0</v>
      </c>
      <c r="Z94" s="105">
        <f>'ERZ - 2013'!U86-P94</f>
        <v>0</v>
      </c>
    </row>
    <row r="95" spans="1:26" x14ac:dyDescent="0.3">
      <c r="A95" s="50" t="s">
        <v>235</v>
      </c>
      <c r="D95" s="33" t="s">
        <v>236</v>
      </c>
      <c r="E95" s="34">
        <v>-594898.61</v>
      </c>
      <c r="F95" s="29">
        <v>-142229.78</v>
      </c>
      <c r="G95" s="29"/>
      <c r="H95" s="29"/>
      <c r="I95" s="29"/>
      <c r="J95" s="29"/>
      <c r="K95" s="29"/>
      <c r="L95" s="35">
        <f t="shared" si="19"/>
        <v>-737128.39</v>
      </c>
      <c r="M95" s="36" t="s">
        <v>237</v>
      </c>
      <c r="N95" s="36"/>
      <c r="O95" s="33" t="s">
        <v>238</v>
      </c>
      <c r="P95" s="26">
        <v>17933.47</v>
      </c>
      <c r="Q95" s="29">
        <v>14800.31</v>
      </c>
      <c r="R95" s="29"/>
      <c r="S95" s="29"/>
      <c r="T95" s="29"/>
      <c r="U95" s="29"/>
      <c r="V95" s="29">
        <f t="shared" si="20"/>
        <v>32733.78</v>
      </c>
      <c r="W95" s="35">
        <f t="shared" si="21"/>
        <v>-704394.61</v>
      </c>
      <c r="Y95" s="105">
        <f>'ERZ - 2013'!K87-E95</f>
        <v>0</v>
      </c>
      <c r="Z95" s="105">
        <f>'ERZ - 2013'!U87-P95</f>
        <v>0</v>
      </c>
    </row>
    <row r="96" spans="1:26" x14ac:dyDescent="0.3">
      <c r="A96" s="50" t="s">
        <v>239</v>
      </c>
      <c r="D96" s="33" t="s">
        <v>240</v>
      </c>
      <c r="E96" s="34">
        <v>-276847.18</v>
      </c>
      <c r="F96" s="29">
        <v>-56241.58</v>
      </c>
      <c r="G96" s="29"/>
      <c r="H96" s="29"/>
      <c r="I96" s="29"/>
      <c r="J96" s="29"/>
      <c r="K96" s="29"/>
      <c r="L96" s="35">
        <f t="shared" si="19"/>
        <v>-333088.76</v>
      </c>
      <c r="M96" s="36" t="s">
        <v>241</v>
      </c>
      <c r="N96" s="36"/>
      <c r="O96" s="33" t="s">
        <v>242</v>
      </c>
      <c r="P96" s="26">
        <v>13223.91</v>
      </c>
      <c r="Q96" s="29">
        <v>7624.2</v>
      </c>
      <c r="R96" s="29"/>
      <c r="S96" s="29"/>
      <c r="T96" s="29"/>
      <c r="U96" s="29"/>
      <c r="V96" s="29">
        <f t="shared" si="20"/>
        <v>20848.11</v>
      </c>
      <c r="W96" s="35">
        <f t="shared" si="21"/>
        <v>-312240.65000000002</v>
      </c>
      <c r="Y96" s="105">
        <f>'ERZ - 2013'!K88-E96</f>
        <v>0</v>
      </c>
      <c r="Z96" s="105">
        <f>'ERZ - 2013'!U88-P96</f>
        <v>0</v>
      </c>
    </row>
    <row r="97" spans="1:26" x14ac:dyDescent="0.3">
      <c r="A97" s="50" t="s">
        <v>243</v>
      </c>
      <c r="D97" s="33" t="s">
        <v>244</v>
      </c>
      <c r="E97" s="34">
        <v>-3662843.51</v>
      </c>
      <c r="F97" s="29">
        <v>-1774576.3</v>
      </c>
      <c r="G97" s="29"/>
      <c r="H97" s="29"/>
      <c r="I97" s="29"/>
      <c r="J97" s="29"/>
      <c r="K97" s="29"/>
      <c r="L97" s="35">
        <f t="shared" si="19"/>
        <v>-5437419.8099999996</v>
      </c>
      <c r="M97" s="36" t="s">
        <v>245</v>
      </c>
      <c r="N97" s="36"/>
      <c r="O97" s="33" t="s">
        <v>246</v>
      </c>
      <c r="P97" s="26">
        <v>134683.34</v>
      </c>
      <c r="Q97" s="29">
        <v>113753.29</v>
      </c>
      <c r="R97" s="29"/>
      <c r="S97" s="29"/>
      <c r="T97" s="29"/>
      <c r="U97" s="29"/>
      <c r="V97" s="29">
        <f t="shared" si="20"/>
        <v>248436.63</v>
      </c>
      <c r="W97" s="35">
        <f t="shared" si="21"/>
        <v>-5188983.18</v>
      </c>
      <c r="Y97" s="105">
        <f>'ERZ - 2013'!K89-E97</f>
        <v>0</v>
      </c>
      <c r="Z97" s="105">
        <f>'ERZ - 2013'!U89-P97</f>
        <v>0</v>
      </c>
    </row>
    <row r="98" spans="1:26" x14ac:dyDescent="0.3">
      <c r="A98" s="50" t="s">
        <v>247</v>
      </c>
      <c r="D98" s="33" t="s">
        <v>248</v>
      </c>
      <c r="E98" s="34">
        <v>-310687.96999999997</v>
      </c>
      <c r="F98" s="29">
        <v>-202443.88</v>
      </c>
      <c r="G98" s="29"/>
      <c r="H98" s="29"/>
      <c r="I98" s="29"/>
      <c r="J98" s="29"/>
      <c r="K98" s="29"/>
      <c r="L98" s="35">
        <f t="shared" si="19"/>
        <v>-513131.85</v>
      </c>
      <c r="M98" s="36" t="s">
        <v>249</v>
      </c>
      <c r="N98" s="36"/>
      <c r="O98" s="33" t="s">
        <v>250</v>
      </c>
      <c r="P98" s="26">
        <v>13397.14</v>
      </c>
      <c r="Q98" s="29">
        <v>11768.86</v>
      </c>
      <c r="R98" s="29"/>
      <c r="S98" s="29"/>
      <c r="T98" s="29"/>
      <c r="U98" s="29"/>
      <c r="V98" s="29">
        <f t="shared" si="20"/>
        <v>25166</v>
      </c>
      <c r="W98" s="35">
        <f t="shared" si="21"/>
        <v>-487965.85</v>
      </c>
      <c r="Y98" s="105">
        <f>'ERZ - 2013'!K90-E98</f>
        <v>0</v>
      </c>
      <c r="Z98" s="105">
        <f>'ERZ - 2013'!U90-P98</f>
        <v>0</v>
      </c>
    </row>
    <row r="99" spans="1:26" x14ac:dyDescent="0.3">
      <c r="A99" s="50" t="s">
        <v>251</v>
      </c>
      <c r="D99" s="33" t="s">
        <v>252</v>
      </c>
      <c r="E99" s="34">
        <v>-1090705.05</v>
      </c>
      <c r="F99" s="29">
        <v>-725766.48</v>
      </c>
      <c r="G99" s="29"/>
      <c r="H99" s="29"/>
      <c r="I99" s="29"/>
      <c r="J99" s="29"/>
      <c r="K99" s="29"/>
      <c r="L99" s="35">
        <f t="shared" si="19"/>
        <v>-1816471.53</v>
      </c>
      <c r="M99" s="36" t="s">
        <v>253</v>
      </c>
      <c r="N99" s="36"/>
      <c r="O99" s="33" t="s">
        <v>254</v>
      </c>
      <c r="P99" s="26">
        <v>31565.85</v>
      </c>
      <c r="Q99" s="29">
        <v>29071.759999999998</v>
      </c>
      <c r="R99" s="29"/>
      <c r="S99" s="29"/>
      <c r="T99" s="29"/>
      <c r="U99" s="29"/>
      <c r="V99" s="29">
        <f t="shared" si="20"/>
        <v>60637.61</v>
      </c>
      <c r="W99" s="35">
        <f t="shared" si="21"/>
        <v>-1755833.92</v>
      </c>
      <c r="Y99" s="105">
        <f>'ERZ - 2013'!K91-E99</f>
        <v>0</v>
      </c>
      <c r="Z99" s="105">
        <f>'ERZ - 2013'!U91-P99</f>
        <v>0</v>
      </c>
    </row>
    <row r="100" spans="1:26" x14ac:dyDescent="0.3">
      <c r="A100" s="50" t="s">
        <v>255</v>
      </c>
      <c r="D100" s="33" t="s">
        <v>256</v>
      </c>
      <c r="E100" s="34">
        <v>-394613.25</v>
      </c>
      <c r="F100" s="29">
        <v>-264593.78000000003</v>
      </c>
      <c r="G100" s="29"/>
      <c r="H100" s="29"/>
      <c r="I100" s="29"/>
      <c r="J100" s="29"/>
      <c r="K100" s="29"/>
      <c r="L100" s="35">
        <f t="shared" si="19"/>
        <v>-659207.03</v>
      </c>
      <c r="M100" s="36" t="s">
        <v>257</v>
      </c>
      <c r="N100" s="36"/>
      <c r="O100" s="33" t="s">
        <v>258</v>
      </c>
      <c r="P100" s="26">
        <v>29314.28</v>
      </c>
      <c r="Q100" s="29">
        <v>26345.48</v>
      </c>
      <c r="R100" s="29"/>
      <c r="S100" s="29"/>
      <c r="T100" s="29"/>
      <c r="U100" s="29"/>
      <c r="V100" s="29">
        <f t="shared" si="20"/>
        <v>55659.759999999995</v>
      </c>
      <c r="W100" s="35">
        <f t="shared" si="21"/>
        <v>-603547.27</v>
      </c>
      <c r="Y100" s="105">
        <f>'ERZ - 2013'!K92-E100</f>
        <v>0</v>
      </c>
      <c r="Z100" s="105">
        <f>'ERZ - 2013'!U92-P100</f>
        <v>0</v>
      </c>
    </row>
    <row r="101" spans="1:26" x14ac:dyDescent="0.3">
      <c r="A101" s="50" t="s">
        <v>259</v>
      </c>
      <c r="D101" s="33" t="s">
        <v>260</v>
      </c>
      <c r="E101" s="34">
        <v>-714.01</v>
      </c>
      <c r="F101" s="29">
        <v>0</v>
      </c>
      <c r="G101" s="29"/>
      <c r="H101" s="29"/>
      <c r="I101" s="29"/>
      <c r="J101" s="29"/>
      <c r="K101" s="29"/>
      <c r="L101" s="35">
        <f t="shared" si="19"/>
        <v>-714.01</v>
      </c>
      <c r="M101" s="36" t="s">
        <v>261</v>
      </c>
      <c r="N101" s="36"/>
      <c r="O101" s="33" t="s">
        <v>262</v>
      </c>
      <c r="P101" s="26">
        <v>42.839999999999996</v>
      </c>
      <c r="Q101" s="29">
        <v>28.56</v>
      </c>
      <c r="R101" s="29"/>
      <c r="S101" s="29"/>
      <c r="T101" s="29"/>
      <c r="U101" s="29"/>
      <c r="V101" s="29">
        <f t="shared" si="20"/>
        <v>71.399999999999991</v>
      </c>
      <c r="W101" s="35">
        <f t="shared" si="21"/>
        <v>-642.61</v>
      </c>
      <c r="Y101" s="105">
        <f>'ERZ - 2013'!K93-E101</f>
        <v>0</v>
      </c>
      <c r="Z101" s="105">
        <f>'ERZ - 2013'!U93-P101</f>
        <v>0</v>
      </c>
    </row>
    <row r="102" spans="1:26" x14ac:dyDescent="0.3">
      <c r="A102" s="50" t="s">
        <v>263</v>
      </c>
      <c r="D102" s="33" t="s">
        <v>264</v>
      </c>
      <c r="E102" s="34">
        <v>-831.85</v>
      </c>
      <c r="F102" s="29">
        <v>0</v>
      </c>
      <c r="G102" s="29"/>
      <c r="H102" s="29"/>
      <c r="I102" s="29"/>
      <c r="J102" s="29"/>
      <c r="K102" s="29"/>
      <c r="L102" s="35">
        <f t="shared" si="19"/>
        <v>-831.85</v>
      </c>
      <c r="M102" s="36" t="s">
        <v>265</v>
      </c>
      <c r="N102" s="36"/>
      <c r="O102" s="33" t="s">
        <v>266</v>
      </c>
      <c r="P102" s="26">
        <v>28.24</v>
      </c>
      <c r="Q102" s="29">
        <v>23.76</v>
      </c>
      <c r="R102" s="29"/>
      <c r="S102" s="29"/>
      <c r="T102" s="29"/>
      <c r="U102" s="29"/>
      <c r="V102" s="29">
        <f t="shared" si="20"/>
        <v>52</v>
      </c>
      <c r="W102" s="35">
        <f t="shared" si="21"/>
        <v>-779.85</v>
      </c>
      <c r="Y102" s="105">
        <f>'ERZ - 2013'!K94-E102</f>
        <v>0</v>
      </c>
      <c r="Z102" s="105">
        <f>'ERZ - 2013'!U94-P102</f>
        <v>0</v>
      </c>
    </row>
    <row r="103" spans="1:26" x14ac:dyDescent="0.3">
      <c r="A103" s="30" t="s">
        <v>267</v>
      </c>
      <c r="B103" s="31" t="s">
        <v>27</v>
      </c>
      <c r="D103" s="31" t="s">
        <v>268</v>
      </c>
      <c r="E103" s="34">
        <v>-2240196</v>
      </c>
      <c r="F103" s="29">
        <v>0</v>
      </c>
      <c r="G103" s="29"/>
      <c r="H103" s="29"/>
      <c r="I103" s="29"/>
      <c r="J103" s="29"/>
      <c r="K103" s="29"/>
      <c r="L103" s="35">
        <f t="shared" si="19"/>
        <v>-2240196</v>
      </c>
      <c r="M103" s="36" t="s">
        <v>269</v>
      </c>
      <c r="N103" s="36"/>
      <c r="O103" s="33" t="s">
        <v>270</v>
      </c>
      <c r="P103" s="26">
        <v>28002.45</v>
      </c>
      <c r="Q103" s="29">
        <v>56004.9</v>
      </c>
      <c r="R103" s="29"/>
      <c r="S103" s="29"/>
      <c r="T103" s="29"/>
      <c r="U103" s="29"/>
      <c r="V103" s="29">
        <f t="shared" si="20"/>
        <v>84007.35</v>
      </c>
      <c r="W103" s="35">
        <f t="shared" si="21"/>
        <v>-2156188.65</v>
      </c>
      <c r="Y103" s="105">
        <f>'ERZ - 2013'!K95-E103</f>
        <v>0</v>
      </c>
      <c r="Z103" s="105">
        <f>'ERZ - 2013'!U95-P103</f>
        <v>0</v>
      </c>
    </row>
    <row r="104" spans="1:26" x14ac:dyDescent="0.3">
      <c r="A104" s="30" t="s">
        <v>271</v>
      </c>
      <c r="B104" s="31" t="s">
        <v>27</v>
      </c>
      <c r="D104" s="33" t="s">
        <v>272</v>
      </c>
      <c r="E104" s="34">
        <v>-79800</v>
      </c>
      <c r="F104" s="29">
        <v>-134270</v>
      </c>
      <c r="G104" s="29"/>
      <c r="H104" s="29"/>
      <c r="I104" s="29"/>
      <c r="J104" s="29"/>
      <c r="K104" s="29"/>
      <c r="L104" s="35">
        <f t="shared" si="19"/>
        <v>-214070</v>
      </c>
      <c r="M104" s="36" t="s">
        <v>273</v>
      </c>
      <c r="N104" s="36"/>
      <c r="O104" s="33" t="s">
        <v>274</v>
      </c>
      <c r="P104" s="26">
        <v>2983.33</v>
      </c>
      <c r="Q104" s="29">
        <v>9795.67</v>
      </c>
      <c r="R104" s="29"/>
      <c r="S104" s="29"/>
      <c r="T104" s="29"/>
      <c r="U104" s="29"/>
      <c r="V104" s="29">
        <f t="shared" si="20"/>
        <v>12779</v>
      </c>
      <c r="W104" s="35">
        <f t="shared" si="21"/>
        <v>-201291</v>
      </c>
      <c r="Y104" s="105">
        <f>'ERZ - 2013'!K96-E104</f>
        <v>0</v>
      </c>
      <c r="Z104" s="105">
        <f>'ERZ - 2013'!U96-P104</f>
        <v>0</v>
      </c>
    </row>
    <row r="105" spans="1:26" x14ac:dyDescent="0.3">
      <c r="A105" s="23" t="s">
        <v>275</v>
      </c>
      <c r="E105" s="34"/>
      <c r="F105" s="29"/>
      <c r="G105" s="29"/>
      <c r="H105" s="29"/>
      <c r="I105" s="29"/>
      <c r="J105" s="29"/>
      <c r="K105" s="29"/>
      <c r="L105" s="35"/>
      <c r="M105" s="36"/>
      <c r="N105" s="36"/>
      <c r="O105" s="33"/>
      <c r="P105" s="26"/>
      <c r="Q105" s="29"/>
      <c r="R105" s="29"/>
      <c r="S105" s="29"/>
      <c r="T105" s="29"/>
      <c r="U105" s="29"/>
      <c r="V105" s="29"/>
      <c r="W105" s="35"/>
    </row>
    <row r="106" spans="1:26" x14ac:dyDescent="0.3">
      <c r="A106" s="50" t="s">
        <v>276</v>
      </c>
      <c r="B106" s="89"/>
      <c r="D106" s="89" t="s">
        <v>277</v>
      </c>
      <c r="E106" s="34">
        <v>-306702.67999999993</v>
      </c>
      <c r="F106" s="29">
        <v>-33806.359999999986</v>
      </c>
      <c r="G106" s="29"/>
      <c r="H106" s="29"/>
      <c r="I106" s="29"/>
      <c r="J106" s="29"/>
      <c r="K106" s="29"/>
      <c r="L106" s="35">
        <f>SUM(E106:K106)</f>
        <v>-340509.03999999992</v>
      </c>
      <c r="M106" s="36"/>
      <c r="N106" s="36"/>
      <c r="O106" s="33"/>
      <c r="P106" s="26"/>
      <c r="Q106" s="29"/>
      <c r="R106" s="29"/>
      <c r="S106" s="29"/>
      <c r="T106" s="29"/>
      <c r="U106" s="29"/>
      <c r="V106" s="29"/>
      <c r="W106" s="35">
        <f>L106+V106</f>
        <v>-340509.03999999992</v>
      </c>
      <c r="Y106" s="105">
        <f>'ERZ - 2013'!K98-E106</f>
        <v>0</v>
      </c>
      <c r="Z106" s="105">
        <f>'ERZ - 2013'!U98-P106</f>
        <v>0</v>
      </c>
    </row>
    <row r="107" spans="1:26" x14ac:dyDescent="0.3">
      <c r="A107" s="50" t="s">
        <v>278</v>
      </c>
      <c r="B107" s="89"/>
      <c r="D107" s="89" t="s">
        <v>279</v>
      </c>
      <c r="E107" s="34">
        <v>-142304.9499999996</v>
      </c>
      <c r="F107" s="29">
        <v>-217431.68000000017</v>
      </c>
      <c r="G107" s="29"/>
      <c r="H107" s="29"/>
      <c r="I107" s="29"/>
      <c r="J107" s="29"/>
      <c r="K107" s="29"/>
      <c r="L107" s="35">
        <f>SUM(E107:K107)</f>
        <v>-359736.62999999977</v>
      </c>
      <c r="M107" s="36"/>
      <c r="N107" s="36"/>
      <c r="O107" s="33"/>
      <c r="P107" s="26"/>
      <c r="Q107" s="29"/>
      <c r="R107" s="29"/>
      <c r="S107" s="29"/>
      <c r="T107" s="29"/>
      <c r="U107" s="29"/>
      <c r="V107" s="29"/>
      <c r="W107" s="35">
        <f>L107+V107</f>
        <v>-359736.62999999977</v>
      </c>
      <c r="Y107" s="105">
        <f>'ERZ - 2013'!K99-E107</f>
        <v>0</v>
      </c>
      <c r="Z107" s="105">
        <f>'ERZ - 2013'!U99-P107</f>
        <v>0</v>
      </c>
    </row>
    <row r="108" spans="1:26" x14ac:dyDescent="0.3">
      <c r="A108" s="90" t="s">
        <v>280</v>
      </c>
      <c r="B108" s="89"/>
      <c r="D108" s="89" t="s">
        <v>281</v>
      </c>
      <c r="E108" s="34">
        <v>-145937.1</v>
      </c>
      <c r="F108" s="29">
        <v>-97552.16</v>
      </c>
      <c r="G108" s="29"/>
      <c r="H108" s="29"/>
      <c r="I108" s="29"/>
      <c r="J108" s="29"/>
      <c r="K108" s="29"/>
      <c r="L108" s="35">
        <f>SUM(E108:K108)</f>
        <v>-243489.26</v>
      </c>
      <c r="M108" s="36"/>
      <c r="N108" s="36"/>
      <c r="O108" s="33"/>
      <c r="P108" s="26"/>
      <c r="Q108" s="29"/>
      <c r="R108" s="29"/>
      <c r="S108" s="29"/>
      <c r="T108" s="29"/>
      <c r="U108" s="29"/>
      <c r="V108" s="29"/>
      <c r="W108" s="35">
        <f>L108+V108</f>
        <v>-243489.26</v>
      </c>
      <c r="Y108" s="105">
        <f>'ERZ - 2013'!K100-E108</f>
        <v>0</v>
      </c>
      <c r="Z108" s="105">
        <f>'ERZ - 2013'!U100-P108</f>
        <v>0</v>
      </c>
    </row>
    <row r="109" spans="1:26" x14ac:dyDescent="0.3">
      <c r="A109" s="59" t="s">
        <v>282</v>
      </c>
      <c r="B109" s="55"/>
      <c r="C109" s="56"/>
      <c r="D109" s="55"/>
      <c r="E109" s="62">
        <f t="shared" ref="E109:L109" si="22">SUM(E93:E108)</f>
        <v>-11689957.609999998</v>
      </c>
      <c r="F109" s="63">
        <f t="shared" si="22"/>
        <v>-4138213.6399999997</v>
      </c>
      <c r="G109" s="63">
        <f t="shared" si="22"/>
        <v>0</v>
      </c>
      <c r="H109" s="63">
        <f t="shared" si="22"/>
        <v>0</v>
      </c>
      <c r="I109" s="63">
        <f t="shared" si="22"/>
        <v>0</v>
      </c>
      <c r="J109" s="63">
        <f t="shared" si="22"/>
        <v>0</v>
      </c>
      <c r="K109" s="63">
        <f t="shared" si="22"/>
        <v>0</v>
      </c>
      <c r="L109" s="64">
        <f t="shared" si="22"/>
        <v>-15828171.249999996</v>
      </c>
      <c r="M109" s="58"/>
      <c r="N109" s="48"/>
      <c r="O109" s="44"/>
      <c r="P109" s="45">
        <f t="shared" ref="P109:W109" si="23">SUM(P93:P108)</f>
        <v>356749.13000000006</v>
      </c>
      <c r="Q109" s="45">
        <f t="shared" si="23"/>
        <v>318296.78999999998</v>
      </c>
      <c r="R109" s="45">
        <f t="shared" si="23"/>
        <v>0</v>
      </c>
      <c r="S109" s="45">
        <f t="shared" si="23"/>
        <v>0</v>
      </c>
      <c r="T109" s="45">
        <f t="shared" si="23"/>
        <v>0</v>
      </c>
      <c r="U109" s="45">
        <f t="shared" si="23"/>
        <v>0</v>
      </c>
      <c r="V109" s="45">
        <f t="shared" si="23"/>
        <v>675045.91999999993</v>
      </c>
      <c r="W109" s="91">
        <f t="shared" si="23"/>
        <v>-15153125.329999996</v>
      </c>
    </row>
    <row r="110" spans="1:26" s="102" customFormat="1" ht="13.5" thickBot="1" x14ac:dyDescent="0.35">
      <c r="A110" s="92"/>
      <c r="B110" s="93"/>
      <c r="C110" s="94"/>
      <c r="D110" s="93"/>
      <c r="E110" s="95">
        <f t="shared" ref="E110:L110" si="24">+E109+E90</f>
        <v>609522677.02999985</v>
      </c>
      <c r="F110" s="95">
        <f t="shared" si="24"/>
        <v>47712155.899999991</v>
      </c>
      <c r="G110" s="95">
        <f t="shared" si="24"/>
        <v>1307265.52</v>
      </c>
      <c r="H110" s="95">
        <f t="shared" si="24"/>
        <v>0</v>
      </c>
      <c r="I110" s="95">
        <f t="shared" si="24"/>
        <v>-1773593.0099999998</v>
      </c>
      <c r="J110" s="95">
        <f t="shared" si="24"/>
        <v>-217393.68</v>
      </c>
      <c r="K110" s="95">
        <f t="shared" si="24"/>
        <v>-1816622.96</v>
      </c>
      <c r="L110" s="96">
        <f t="shared" si="24"/>
        <v>654734488.79999995</v>
      </c>
      <c r="M110" s="97"/>
      <c r="N110" s="98"/>
      <c r="O110" s="99"/>
      <c r="P110" s="100">
        <f t="shared" ref="P110:W110" si="25">+P109+P90</f>
        <v>-72177328.500000015</v>
      </c>
      <c r="Q110" s="100">
        <f t="shared" si="25"/>
        <v>-27661882.470000003</v>
      </c>
      <c r="R110" s="100">
        <f t="shared" si="25"/>
        <v>0</v>
      </c>
      <c r="S110" s="100">
        <f t="shared" si="25"/>
        <v>325198.74</v>
      </c>
      <c r="T110" s="100">
        <f t="shared" si="25"/>
        <v>142798.69</v>
      </c>
      <c r="U110" s="100">
        <f t="shared" si="25"/>
        <v>1816622.96</v>
      </c>
      <c r="V110" s="100">
        <f t="shared" si="25"/>
        <v>-97554590.579999983</v>
      </c>
      <c r="W110" s="101">
        <f t="shared" si="25"/>
        <v>557179898.21999979</v>
      </c>
    </row>
    <row r="111" spans="1:26" ht="13.5" thickTop="1" x14ac:dyDescent="0.3">
      <c r="D111" s="280" t="s">
        <v>342</v>
      </c>
      <c r="E111" s="276">
        <f>'ERZ - 2013'!K102</f>
        <v>604015058.48999989</v>
      </c>
      <c r="F111" s="29"/>
      <c r="G111" s="29"/>
      <c r="H111" s="29"/>
      <c r="J111" s="29"/>
      <c r="K111" s="29"/>
      <c r="L111" s="29"/>
      <c r="P111" s="275">
        <f>'ERZ - 2013'!U102</f>
        <v>-72177328.500000015</v>
      </c>
      <c r="Q111" s="29"/>
      <c r="W111" s="6"/>
    </row>
    <row r="112" spans="1:26" x14ac:dyDescent="0.3">
      <c r="D112" s="280" t="s">
        <v>303</v>
      </c>
      <c r="E112" s="277">
        <f>E110-E111</f>
        <v>5507618.5399999619</v>
      </c>
      <c r="P112" s="180">
        <f>P110-P111</f>
        <v>0</v>
      </c>
    </row>
    <row r="113" spans="4:5" x14ac:dyDescent="0.3">
      <c r="D113" s="280" t="s">
        <v>343</v>
      </c>
      <c r="E113" s="278">
        <f>-(E19+E24+E28+E30+E32+E34+E41)</f>
        <v>-5507618.54</v>
      </c>
    </row>
    <row r="114" spans="4:5" x14ac:dyDescent="0.3">
      <c r="E114" s="4">
        <f>E112+E113</f>
        <v>-3.8184225559234619E-8</v>
      </c>
    </row>
  </sheetData>
  <mergeCells count="6">
    <mergeCell ref="F7:G7"/>
    <mergeCell ref="A2:W2"/>
    <mergeCell ref="A3:W3"/>
    <mergeCell ref="A4:W4"/>
    <mergeCell ref="A6:L6"/>
    <mergeCell ref="M6:V6"/>
  </mergeCells>
  <pageMargins left="0.27559055118110237" right="0.15748031496062992" top="0.32" bottom="0.56000000000000005" header="0.19685039370078741" footer="0.35433070866141736"/>
  <pageSetup scale="45" fitToHeight="3" orientation="landscape" r:id="rId1"/>
  <headerFooter alignWithMargins="0">
    <oddFooter>&amp;LPrepared by:  Antonia Rimando&amp;CApproved by:  Chris Masters&amp;RPage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28A46-EDD0-4A19-BDC7-5739B57B7810}">
  <sheetPr>
    <pageSetUpPr fitToPage="1"/>
  </sheetPr>
  <dimension ref="A2:W103"/>
  <sheetViews>
    <sheetView zoomScaleNormal="100" workbookViewId="0">
      <pane xSplit="4" ySplit="8" topLeftCell="E70" activePane="bottomRight" state="frozen"/>
      <selection pane="topRight" activeCell="E1" sqref="E1"/>
      <selection pane="bottomLeft" activeCell="A9" sqref="A9"/>
      <selection pane="bottomRight" activeCell="F110" sqref="F110"/>
    </sheetView>
  </sheetViews>
  <sheetFormatPr defaultRowHeight="13" x14ac:dyDescent="0.3"/>
  <cols>
    <col min="1" max="1" width="31.453125" style="1" bestFit="1" customWidth="1"/>
    <col min="2" max="2" width="7.1796875" style="1" bestFit="1" customWidth="1"/>
    <col min="3" max="3" width="7.54296875" style="2" bestFit="1" customWidth="1"/>
    <col min="4" max="4" width="30.26953125" style="1" bestFit="1" customWidth="1"/>
    <col min="5" max="5" width="14.54296875" style="1" bestFit="1" customWidth="1"/>
    <col min="6" max="6" width="13.54296875" style="1" bestFit="1" customWidth="1"/>
    <col min="7" max="7" width="10" style="1" bestFit="1" customWidth="1"/>
    <col min="8" max="9" width="12.453125" style="1" bestFit="1" customWidth="1"/>
    <col min="10" max="10" width="11" style="1" bestFit="1" customWidth="1"/>
    <col min="11" max="11" width="14" style="1" bestFit="1" customWidth="1"/>
    <col min="12" max="12" width="7" style="1" bestFit="1" customWidth="1"/>
    <col min="13" max="13" width="7.1796875" style="1" bestFit="1" customWidth="1"/>
    <col min="14" max="14" width="35.1796875" style="1" bestFit="1" customWidth="1"/>
    <col min="15" max="15" width="13.54296875" style="1" bestFit="1" customWidth="1"/>
    <col min="16" max="16" width="13.54296875" style="3" bestFit="1" customWidth="1"/>
    <col min="17" max="17" width="11" style="1" bestFit="1" customWidth="1"/>
    <col min="18" max="18" width="12.1796875" style="1" bestFit="1" customWidth="1"/>
    <col min="19" max="20" width="10.453125" style="1" bestFit="1" customWidth="1"/>
    <col min="21" max="21" width="13.54296875" style="1" bestFit="1" customWidth="1"/>
    <col min="22" max="22" width="14" style="4" bestFit="1" customWidth="1"/>
    <col min="23" max="23" width="3.81640625" style="1" customWidth="1"/>
    <col min="24" max="247" width="9.1796875" style="1"/>
    <col min="248" max="248" width="6.26953125" style="1" customWidth="1"/>
    <col min="249" max="249" width="7.26953125" style="1" customWidth="1"/>
    <col min="250" max="250" width="6.453125" style="1" customWidth="1"/>
    <col min="251" max="251" width="18" style="1" customWidth="1"/>
    <col min="252" max="252" width="14.453125" style="1" customWidth="1"/>
    <col min="253" max="253" width="10.81640625" style="1" customWidth="1"/>
    <col min="254" max="254" width="8.81640625" style="1" customWidth="1"/>
    <col min="255" max="255" width="11.1796875" style="1" customWidth="1"/>
    <col min="256" max="256" width="9.54296875" style="1" customWidth="1"/>
    <col min="257" max="257" width="10" style="1" customWidth="1"/>
    <col min="258" max="258" width="11.81640625" style="1" customWidth="1"/>
    <col min="259" max="259" width="6.1796875" style="1" customWidth="1"/>
    <col min="260" max="260" width="5.453125" style="1" customWidth="1"/>
    <col min="261" max="261" width="19.1796875" style="1" customWidth="1"/>
    <col min="262" max="262" width="14.54296875" style="1" bestFit="1" customWidth="1"/>
    <col min="263" max="263" width="14.26953125" style="1" customWidth="1"/>
    <col min="264" max="264" width="12" style="1" customWidth="1"/>
    <col min="265" max="265" width="10.81640625" style="1" customWidth="1"/>
    <col min="266" max="266" width="8.7265625" style="1" customWidth="1"/>
    <col min="267" max="267" width="8.81640625" style="1" customWidth="1"/>
    <col min="268" max="268" width="11.7265625" style="1" customWidth="1"/>
    <col min="269" max="269" width="11.54296875" style="1" customWidth="1"/>
    <col min="270" max="270" width="3.81640625" style="1" customWidth="1"/>
    <col min="271" max="271" width="11.54296875" style="1" customWidth="1"/>
    <col min="272" max="272" width="10.1796875" style="1" customWidth="1"/>
    <col min="273" max="273" width="11.26953125" style="1" customWidth="1"/>
    <col min="274" max="274" width="10" style="1" customWidth="1"/>
    <col min="275" max="275" width="4.453125" style="1" customWidth="1"/>
    <col min="276" max="277" width="9.81640625" style="1" bestFit="1" customWidth="1"/>
    <col min="278" max="278" width="3.1796875" style="1" customWidth="1"/>
    <col min="279" max="503" width="9.1796875" style="1"/>
    <col min="504" max="504" width="6.26953125" style="1" customWidth="1"/>
    <col min="505" max="505" width="7.26953125" style="1" customWidth="1"/>
    <col min="506" max="506" width="6.453125" style="1" customWidth="1"/>
    <col min="507" max="507" width="18" style="1" customWidth="1"/>
    <col min="508" max="508" width="14.453125" style="1" customWidth="1"/>
    <col min="509" max="509" width="10.81640625" style="1" customWidth="1"/>
    <col min="510" max="510" width="8.81640625" style="1" customWidth="1"/>
    <col min="511" max="511" width="11.1796875" style="1" customWidth="1"/>
    <col min="512" max="512" width="9.54296875" style="1" customWidth="1"/>
    <col min="513" max="513" width="10" style="1" customWidth="1"/>
    <col min="514" max="514" width="11.81640625" style="1" customWidth="1"/>
    <col min="515" max="515" width="6.1796875" style="1" customWidth="1"/>
    <col min="516" max="516" width="5.453125" style="1" customWidth="1"/>
    <col min="517" max="517" width="19.1796875" style="1" customWidth="1"/>
    <col min="518" max="518" width="14.54296875" style="1" bestFit="1" customWidth="1"/>
    <col min="519" max="519" width="14.26953125" style="1" customWidth="1"/>
    <col min="520" max="520" width="12" style="1" customWidth="1"/>
    <col min="521" max="521" width="10.81640625" style="1" customWidth="1"/>
    <col min="522" max="522" width="8.7265625" style="1" customWidth="1"/>
    <col min="523" max="523" width="8.81640625" style="1" customWidth="1"/>
    <col min="524" max="524" width="11.7265625" style="1" customWidth="1"/>
    <col min="525" max="525" width="11.54296875" style="1" customWidth="1"/>
    <col min="526" max="526" width="3.81640625" style="1" customWidth="1"/>
    <col min="527" max="527" width="11.54296875" style="1" customWidth="1"/>
    <col min="528" max="528" width="10.1796875" style="1" customWidth="1"/>
    <col min="529" max="529" width="11.26953125" style="1" customWidth="1"/>
    <col min="530" max="530" width="10" style="1" customWidth="1"/>
    <col min="531" max="531" width="4.453125" style="1" customWidth="1"/>
    <col min="532" max="533" width="9.81640625" style="1" bestFit="1" customWidth="1"/>
    <col min="534" max="534" width="3.1796875" style="1" customWidth="1"/>
    <col min="535" max="759" width="9.1796875" style="1"/>
    <col min="760" max="760" width="6.26953125" style="1" customWidth="1"/>
    <col min="761" max="761" width="7.26953125" style="1" customWidth="1"/>
    <col min="762" max="762" width="6.453125" style="1" customWidth="1"/>
    <col min="763" max="763" width="18" style="1" customWidth="1"/>
    <col min="764" max="764" width="14.453125" style="1" customWidth="1"/>
    <col min="765" max="765" width="10.81640625" style="1" customWidth="1"/>
    <col min="766" max="766" width="8.81640625" style="1" customWidth="1"/>
    <col min="767" max="767" width="11.1796875" style="1" customWidth="1"/>
    <col min="768" max="768" width="9.54296875" style="1" customWidth="1"/>
    <col min="769" max="769" width="10" style="1" customWidth="1"/>
    <col min="770" max="770" width="11.81640625" style="1" customWidth="1"/>
    <col min="771" max="771" width="6.1796875" style="1" customWidth="1"/>
    <col min="772" max="772" width="5.453125" style="1" customWidth="1"/>
    <col min="773" max="773" width="19.1796875" style="1" customWidth="1"/>
    <col min="774" max="774" width="14.54296875" style="1" bestFit="1" customWidth="1"/>
    <col min="775" max="775" width="14.26953125" style="1" customWidth="1"/>
    <col min="776" max="776" width="12" style="1" customWidth="1"/>
    <col min="777" max="777" width="10.81640625" style="1" customWidth="1"/>
    <col min="778" max="778" width="8.7265625" style="1" customWidth="1"/>
    <col min="779" max="779" width="8.81640625" style="1" customWidth="1"/>
    <col min="780" max="780" width="11.7265625" style="1" customWidth="1"/>
    <col min="781" max="781" width="11.54296875" style="1" customWidth="1"/>
    <col min="782" max="782" width="3.81640625" style="1" customWidth="1"/>
    <col min="783" max="783" width="11.54296875" style="1" customWidth="1"/>
    <col min="784" max="784" width="10.1796875" style="1" customWidth="1"/>
    <col min="785" max="785" width="11.26953125" style="1" customWidth="1"/>
    <col min="786" max="786" width="10" style="1" customWidth="1"/>
    <col min="787" max="787" width="4.453125" style="1" customWidth="1"/>
    <col min="788" max="789" width="9.81640625" style="1" bestFit="1" customWidth="1"/>
    <col min="790" max="790" width="3.1796875" style="1" customWidth="1"/>
    <col min="791" max="1015" width="9.1796875" style="1"/>
    <col min="1016" max="1016" width="6.26953125" style="1" customWidth="1"/>
    <col min="1017" max="1017" width="7.26953125" style="1" customWidth="1"/>
    <col min="1018" max="1018" width="6.453125" style="1" customWidth="1"/>
    <col min="1019" max="1019" width="18" style="1" customWidth="1"/>
    <col min="1020" max="1020" width="14.453125" style="1" customWidth="1"/>
    <col min="1021" max="1021" width="10.81640625" style="1" customWidth="1"/>
    <col min="1022" max="1022" width="8.81640625" style="1" customWidth="1"/>
    <col min="1023" max="1023" width="11.1796875" style="1" customWidth="1"/>
    <col min="1024" max="1024" width="9.54296875" style="1" customWidth="1"/>
    <col min="1025" max="1025" width="10" style="1" customWidth="1"/>
    <col min="1026" max="1026" width="11.81640625" style="1" customWidth="1"/>
    <col min="1027" max="1027" width="6.1796875" style="1" customWidth="1"/>
    <col min="1028" max="1028" width="5.453125" style="1" customWidth="1"/>
    <col min="1029" max="1029" width="19.1796875" style="1" customWidth="1"/>
    <col min="1030" max="1030" width="14.54296875" style="1" bestFit="1" customWidth="1"/>
    <col min="1031" max="1031" width="14.26953125" style="1" customWidth="1"/>
    <col min="1032" max="1032" width="12" style="1" customWidth="1"/>
    <col min="1033" max="1033" width="10.81640625" style="1" customWidth="1"/>
    <col min="1034" max="1034" width="8.7265625" style="1" customWidth="1"/>
    <col min="1035" max="1035" width="8.81640625" style="1" customWidth="1"/>
    <col min="1036" max="1036" width="11.7265625" style="1" customWidth="1"/>
    <col min="1037" max="1037" width="11.54296875" style="1" customWidth="1"/>
    <col min="1038" max="1038" width="3.81640625" style="1" customWidth="1"/>
    <col min="1039" max="1039" width="11.54296875" style="1" customWidth="1"/>
    <col min="1040" max="1040" width="10.1796875" style="1" customWidth="1"/>
    <col min="1041" max="1041" width="11.26953125" style="1" customWidth="1"/>
    <col min="1042" max="1042" width="10" style="1" customWidth="1"/>
    <col min="1043" max="1043" width="4.453125" style="1" customWidth="1"/>
    <col min="1044" max="1045" width="9.81640625" style="1" bestFit="1" customWidth="1"/>
    <col min="1046" max="1046" width="3.1796875" style="1" customWidth="1"/>
    <col min="1047" max="1271" width="9.1796875" style="1"/>
    <col min="1272" max="1272" width="6.26953125" style="1" customWidth="1"/>
    <col min="1273" max="1273" width="7.26953125" style="1" customWidth="1"/>
    <col min="1274" max="1274" width="6.453125" style="1" customWidth="1"/>
    <col min="1275" max="1275" width="18" style="1" customWidth="1"/>
    <col min="1276" max="1276" width="14.453125" style="1" customWidth="1"/>
    <col min="1277" max="1277" width="10.81640625" style="1" customWidth="1"/>
    <col min="1278" max="1278" width="8.81640625" style="1" customWidth="1"/>
    <col min="1279" max="1279" width="11.1796875" style="1" customWidth="1"/>
    <col min="1280" max="1280" width="9.54296875" style="1" customWidth="1"/>
    <col min="1281" max="1281" width="10" style="1" customWidth="1"/>
    <col min="1282" max="1282" width="11.81640625" style="1" customWidth="1"/>
    <col min="1283" max="1283" width="6.1796875" style="1" customWidth="1"/>
    <col min="1284" max="1284" width="5.453125" style="1" customWidth="1"/>
    <col min="1285" max="1285" width="19.1796875" style="1" customWidth="1"/>
    <col min="1286" max="1286" width="14.54296875" style="1" bestFit="1" customWidth="1"/>
    <col min="1287" max="1287" width="14.26953125" style="1" customWidth="1"/>
    <col min="1288" max="1288" width="12" style="1" customWidth="1"/>
    <col min="1289" max="1289" width="10.81640625" style="1" customWidth="1"/>
    <col min="1290" max="1290" width="8.7265625" style="1" customWidth="1"/>
    <col min="1291" max="1291" width="8.81640625" style="1" customWidth="1"/>
    <col min="1292" max="1292" width="11.7265625" style="1" customWidth="1"/>
    <col min="1293" max="1293" width="11.54296875" style="1" customWidth="1"/>
    <col min="1294" max="1294" width="3.81640625" style="1" customWidth="1"/>
    <col min="1295" max="1295" width="11.54296875" style="1" customWidth="1"/>
    <col min="1296" max="1296" width="10.1796875" style="1" customWidth="1"/>
    <col min="1297" max="1297" width="11.26953125" style="1" customWidth="1"/>
    <col min="1298" max="1298" width="10" style="1" customWidth="1"/>
    <col min="1299" max="1299" width="4.453125" style="1" customWidth="1"/>
    <col min="1300" max="1301" width="9.81640625" style="1" bestFit="1" customWidth="1"/>
    <col min="1302" max="1302" width="3.1796875" style="1" customWidth="1"/>
    <col min="1303" max="1527" width="9.1796875" style="1"/>
    <col min="1528" max="1528" width="6.26953125" style="1" customWidth="1"/>
    <col min="1529" max="1529" width="7.26953125" style="1" customWidth="1"/>
    <col min="1530" max="1530" width="6.453125" style="1" customWidth="1"/>
    <col min="1531" max="1531" width="18" style="1" customWidth="1"/>
    <col min="1532" max="1532" width="14.453125" style="1" customWidth="1"/>
    <col min="1533" max="1533" width="10.81640625" style="1" customWidth="1"/>
    <col min="1534" max="1534" width="8.81640625" style="1" customWidth="1"/>
    <col min="1535" max="1535" width="11.1796875" style="1" customWidth="1"/>
    <col min="1536" max="1536" width="9.54296875" style="1" customWidth="1"/>
    <col min="1537" max="1537" width="10" style="1" customWidth="1"/>
    <col min="1538" max="1538" width="11.81640625" style="1" customWidth="1"/>
    <col min="1539" max="1539" width="6.1796875" style="1" customWidth="1"/>
    <col min="1540" max="1540" width="5.453125" style="1" customWidth="1"/>
    <col min="1541" max="1541" width="19.1796875" style="1" customWidth="1"/>
    <col min="1542" max="1542" width="14.54296875" style="1" bestFit="1" customWidth="1"/>
    <col min="1543" max="1543" width="14.26953125" style="1" customWidth="1"/>
    <col min="1544" max="1544" width="12" style="1" customWidth="1"/>
    <col min="1545" max="1545" width="10.81640625" style="1" customWidth="1"/>
    <col min="1546" max="1546" width="8.7265625" style="1" customWidth="1"/>
    <col min="1547" max="1547" width="8.81640625" style="1" customWidth="1"/>
    <col min="1548" max="1548" width="11.7265625" style="1" customWidth="1"/>
    <col min="1549" max="1549" width="11.54296875" style="1" customWidth="1"/>
    <col min="1550" max="1550" width="3.81640625" style="1" customWidth="1"/>
    <col min="1551" max="1551" width="11.54296875" style="1" customWidth="1"/>
    <col min="1552" max="1552" width="10.1796875" style="1" customWidth="1"/>
    <col min="1553" max="1553" width="11.26953125" style="1" customWidth="1"/>
    <col min="1554" max="1554" width="10" style="1" customWidth="1"/>
    <col min="1555" max="1555" width="4.453125" style="1" customWidth="1"/>
    <col min="1556" max="1557" width="9.81640625" style="1" bestFit="1" customWidth="1"/>
    <col min="1558" max="1558" width="3.1796875" style="1" customWidth="1"/>
    <col min="1559" max="1783" width="9.1796875" style="1"/>
    <col min="1784" max="1784" width="6.26953125" style="1" customWidth="1"/>
    <col min="1785" max="1785" width="7.26953125" style="1" customWidth="1"/>
    <col min="1786" max="1786" width="6.453125" style="1" customWidth="1"/>
    <col min="1787" max="1787" width="18" style="1" customWidth="1"/>
    <col min="1788" max="1788" width="14.453125" style="1" customWidth="1"/>
    <col min="1789" max="1789" width="10.81640625" style="1" customWidth="1"/>
    <col min="1790" max="1790" width="8.81640625" style="1" customWidth="1"/>
    <col min="1791" max="1791" width="11.1796875" style="1" customWidth="1"/>
    <col min="1792" max="1792" width="9.54296875" style="1" customWidth="1"/>
    <col min="1793" max="1793" width="10" style="1" customWidth="1"/>
    <col min="1794" max="1794" width="11.81640625" style="1" customWidth="1"/>
    <col min="1795" max="1795" width="6.1796875" style="1" customWidth="1"/>
    <col min="1796" max="1796" width="5.453125" style="1" customWidth="1"/>
    <col min="1797" max="1797" width="19.1796875" style="1" customWidth="1"/>
    <col min="1798" max="1798" width="14.54296875" style="1" bestFit="1" customWidth="1"/>
    <col min="1799" max="1799" width="14.26953125" style="1" customWidth="1"/>
    <col min="1800" max="1800" width="12" style="1" customWidth="1"/>
    <col min="1801" max="1801" width="10.81640625" style="1" customWidth="1"/>
    <col min="1802" max="1802" width="8.7265625" style="1" customWidth="1"/>
    <col min="1803" max="1803" width="8.81640625" style="1" customWidth="1"/>
    <col min="1804" max="1804" width="11.7265625" style="1" customWidth="1"/>
    <col min="1805" max="1805" width="11.54296875" style="1" customWidth="1"/>
    <col min="1806" max="1806" width="3.81640625" style="1" customWidth="1"/>
    <col min="1807" max="1807" width="11.54296875" style="1" customWidth="1"/>
    <col min="1808" max="1808" width="10.1796875" style="1" customWidth="1"/>
    <col min="1809" max="1809" width="11.26953125" style="1" customWidth="1"/>
    <col min="1810" max="1810" width="10" style="1" customWidth="1"/>
    <col min="1811" max="1811" width="4.453125" style="1" customWidth="1"/>
    <col min="1812" max="1813" width="9.81640625" style="1" bestFit="1" customWidth="1"/>
    <col min="1814" max="1814" width="3.1796875" style="1" customWidth="1"/>
    <col min="1815" max="2039" width="9.1796875" style="1"/>
    <col min="2040" max="2040" width="6.26953125" style="1" customWidth="1"/>
    <col min="2041" max="2041" width="7.26953125" style="1" customWidth="1"/>
    <col min="2042" max="2042" width="6.453125" style="1" customWidth="1"/>
    <col min="2043" max="2043" width="18" style="1" customWidth="1"/>
    <col min="2044" max="2044" width="14.453125" style="1" customWidth="1"/>
    <col min="2045" max="2045" width="10.81640625" style="1" customWidth="1"/>
    <col min="2046" max="2046" width="8.81640625" style="1" customWidth="1"/>
    <col min="2047" max="2047" width="11.1796875" style="1" customWidth="1"/>
    <col min="2048" max="2048" width="9.54296875" style="1" customWidth="1"/>
    <col min="2049" max="2049" width="10" style="1" customWidth="1"/>
    <col min="2050" max="2050" width="11.81640625" style="1" customWidth="1"/>
    <col min="2051" max="2051" width="6.1796875" style="1" customWidth="1"/>
    <col min="2052" max="2052" width="5.453125" style="1" customWidth="1"/>
    <col min="2053" max="2053" width="19.1796875" style="1" customWidth="1"/>
    <col min="2054" max="2054" width="14.54296875" style="1" bestFit="1" customWidth="1"/>
    <col min="2055" max="2055" width="14.26953125" style="1" customWidth="1"/>
    <col min="2056" max="2056" width="12" style="1" customWidth="1"/>
    <col min="2057" max="2057" width="10.81640625" style="1" customWidth="1"/>
    <col min="2058" max="2058" width="8.7265625" style="1" customWidth="1"/>
    <col min="2059" max="2059" width="8.81640625" style="1" customWidth="1"/>
    <col min="2060" max="2060" width="11.7265625" style="1" customWidth="1"/>
    <col min="2061" max="2061" width="11.54296875" style="1" customWidth="1"/>
    <col min="2062" max="2062" width="3.81640625" style="1" customWidth="1"/>
    <col min="2063" max="2063" width="11.54296875" style="1" customWidth="1"/>
    <col min="2064" max="2064" width="10.1796875" style="1" customWidth="1"/>
    <col min="2065" max="2065" width="11.26953125" style="1" customWidth="1"/>
    <col min="2066" max="2066" width="10" style="1" customWidth="1"/>
    <col min="2067" max="2067" width="4.453125" style="1" customWidth="1"/>
    <col min="2068" max="2069" width="9.81640625" style="1" bestFit="1" customWidth="1"/>
    <col min="2070" max="2070" width="3.1796875" style="1" customWidth="1"/>
    <col min="2071" max="2295" width="9.1796875" style="1"/>
    <col min="2296" max="2296" width="6.26953125" style="1" customWidth="1"/>
    <col min="2297" max="2297" width="7.26953125" style="1" customWidth="1"/>
    <col min="2298" max="2298" width="6.453125" style="1" customWidth="1"/>
    <col min="2299" max="2299" width="18" style="1" customWidth="1"/>
    <col min="2300" max="2300" width="14.453125" style="1" customWidth="1"/>
    <col min="2301" max="2301" width="10.81640625" style="1" customWidth="1"/>
    <col min="2302" max="2302" width="8.81640625" style="1" customWidth="1"/>
    <col min="2303" max="2303" width="11.1796875" style="1" customWidth="1"/>
    <col min="2304" max="2304" width="9.54296875" style="1" customWidth="1"/>
    <col min="2305" max="2305" width="10" style="1" customWidth="1"/>
    <col min="2306" max="2306" width="11.81640625" style="1" customWidth="1"/>
    <col min="2307" max="2307" width="6.1796875" style="1" customWidth="1"/>
    <col min="2308" max="2308" width="5.453125" style="1" customWidth="1"/>
    <col min="2309" max="2309" width="19.1796875" style="1" customWidth="1"/>
    <col min="2310" max="2310" width="14.54296875" style="1" bestFit="1" customWidth="1"/>
    <col min="2311" max="2311" width="14.26953125" style="1" customWidth="1"/>
    <col min="2312" max="2312" width="12" style="1" customWidth="1"/>
    <col min="2313" max="2313" width="10.81640625" style="1" customWidth="1"/>
    <col min="2314" max="2314" width="8.7265625" style="1" customWidth="1"/>
    <col min="2315" max="2315" width="8.81640625" style="1" customWidth="1"/>
    <col min="2316" max="2316" width="11.7265625" style="1" customWidth="1"/>
    <col min="2317" max="2317" width="11.54296875" style="1" customWidth="1"/>
    <col min="2318" max="2318" width="3.81640625" style="1" customWidth="1"/>
    <col min="2319" max="2319" width="11.54296875" style="1" customWidth="1"/>
    <col min="2320" max="2320" width="10.1796875" style="1" customWidth="1"/>
    <col min="2321" max="2321" width="11.26953125" style="1" customWidth="1"/>
    <col min="2322" max="2322" width="10" style="1" customWidth="1"/>
    <col min="2323" max="2323" width="4.453125" style="1" customWidth="1"/>
    <col min="2324" max="2325" width="9.81640625" style="1" bestFit="1" customWidth="1"/>
    <col min="2326" max="2326" width="3.1796875" style="1" customWidth="1"/>
    <col min="2327" max="2551" width="9.1796875" style="1"/>
    <col min="2552" max="2552" width="6.26953125" style="1" customWidth="1"/>
    <col min="2553" max="2553" width="7.26953125" style="1" customWidth="1"/>
    <col min="2554" max="2554" width="6.453125" style="1" customWidth="1"/>
    <col min="2555" max="2555" width="18" style="1" customWidth="1"/>
    <col min="2556" max="2556" width="14.453125" style="1" customWidth="1"/>
    <col min="2557" max="2557" width="10.81640625" style="1" customWidth="1"/>
    <col min="2558" max="2558" width="8.81640625" style="1" customWidth="1"/>
    <col min="2559" max="2559" width="11.1796875" style="1" customWidth="1"/>
    <col min="2560" max="2560" width="9.54296875" style="1" customWidth="1"/>
    <col min="2561" max="2561" width="10" style="1" customWidth="1"/>
    <col min="2562" max="2562" width="11.81640625" style="1" customWidth="1"/>
    <col min="2563" max="2563" width="6.1796875" style="1" customWidth="1"/>
    <col min="2564" max="2564" width="5.453125" style="1" customWidth="1"/>
    <col min="2565" max="2565" width="19.1796875" style="1" customWidth="1"/>
    <col min="2566" max="2566" width="14.54296875" style="1" bestFit="1" customWidth="1"/>
    <col min="2567" max="2567" width="14.26953125" style="1" customWidth="1"/>
    <col min="2568" max="2568" width="12" style="1" customWidth="1"/>
    <col min="2569" max="2569" width="10.81640625" style="1" customWidth="1"/>
    <col min="2570" max="2570" width="8.7265625" style="1" customWidth="1"/>
    <col min="2571" max="2571" width="8.81640625" style="1" customWidth="1"/>
    <col min="2572" max="2572" width="11.7265625" style="1" customWidth="1"/>
    <col min="2573" max="2573" width="11.54296875" style="1" customWidth="1"/>
    <col min="2574" max="2574" width="3.81640625" style="1" customWidth="1"/>
    <col min="2575" max="2575" width="11.54296875" style="1" customWidth="1"/>
    <col min="2576" max="2576" width="10.1796875" style="1" customWidth="1"/>
    <col min="2577" max="2577" width="11.26953125" style="1" customWidth="1"/>
    <col min="2578" max="2578" width="10" style="1" customWidth="1"/>
    <col min="2579" max="2579" width="4.453125" style="1" customWidth="1"/>
    <col min="2580" max="2581" width="9.81640625" style="1" bestFit="1" customWidth="1"/>
    <col min="2582" max="2582" width="3.1796875" style="1" customWidth="1"/>
    <col min="2583" max="2807" width="9.1796875" style="1"/>
    <col min="2808" max="2808" width="6.26953125" style="1" customWidth="1"/>
    <col min="2809" max="2809" width="7.26953125" style="1" customWidth="1"/>
    <col min="2810" max="2810" width="6.453125" style="1" customWidth="1"/>
    <col min="2811" max="2811" width="18" style="1" customWidth="1"/>
    <col min="2812" max="2812" width="14.453125" style="1" customWidth="1"/>
    <col min="2813" max="2813" width="10.81640625" style="1" customWidth="1"/>
    <col min="2814" max="2814" width="8.81640625" style="1" customWidth="1"/>
    <col min="2815" max="2815" width="11.1796875" style="1" customWidth="1"/>
    <col min="2816" max="2816" width="9.54296875" style="1" customWidth="1"/>
    <col min="2817" max="2817" width="10" style="1" customWidth="1"/>
    <col min="2818" max="2818" width="11.81640625" style="1" customWidth="1"/>
    <col min="2819" max="2819" width="6.1796875" style="1" customWidth="1"/>
    <col min="2820" max="2820" width="5.453125" style="1" customWidth="1"/>
    <col min="2821" max="2821" width="19.1796875" style="1" customWidth="1"/>
    <col min="2822" max="2822" width="14.54296875" style="1" bestFit="1" customWidth="1"/>
    <col min="2823" max="2823" width="14.26953125" style="1" customWidth="1"/>
    <col min="2824" max="2824" width="12" style="1" customWidth="1"/>
    <col min="2825" max="2825" width="10.81640625" style="1" customWidth="1"/>
    <col min="2826" max="2826" width="8.7265625" style="1" customWidth="1"/>
    <col min="2827" max="2827" width="8.81640625" style="1" customWidth="1"/>
    <col min="2828" max="2828" width="11.7265625" style="1" customWidth="1"/>
    <col min="2829" max="2829" width="11.54296875" style="1" customWidth="1"/>
    <col min="2830" max="2830" width="3.81640625" style="1" customWidth="1"/>
    <col min="2831" max="2831" width="11.54296875" style="1" customWidth="1"/>
    <col min="2832" max="2832" width="10.1796875" style="1" customWidth="1"/>
    <col min="2833" max="2833" width="11.26953125" style="1" customWidth="1"/>
    <col min="2834" max="2834" width="10" style="1" customWidth="1"/>
    <col min="2835" max="2835" width="4.453125" style="1" customWidth="1"/>
    <col min="2836" max="2837" width="9.81640625" style="1" bestFit="1" customWidth="1"/>
    <col min="2838" max="2838" width="3.1796875" style="1" customWidth="1"/>
    <col min="2839" max="3063" width="9.1796875" style="1"/>
    <col min="3064" max="3064" width="6.26953125" style="1" customWidth="1"/>
    <col min="3065" max="3065" width="7.26953125" style="1" customWidth="1"/>
    <col min="3066" max="3066" width="6.453125" style="1" customWidth="1"/>
    <col min="3067" max="3067" width="18" style="1" customWidth="1"/>
    <col min="3068" max="3068" width="14.453125" style="1" customWidth="1"/>
    <col min="3069" max="3069" width="10.81640625" style="1" customWidth="1"/>
    <col min="3070" max="3070" width="8.81640625" style="1" customWidth="1"/>
    <col min="3071" max="3071" width="11.1796875" style="1" customWidth="1"/>
    <col min="3072" max="3072" width="9.54296875" style="1" customWidth="1"/>
    <col min="3073" max="3073" width="10" style="1" customWidth="1"/>
    <col min="3074" max="3074" width="11.81640625" style="1" customWidth="1"/>
    <col min="3075" max="3075" width="6.1796875" style="1" customWidth="1"/>
    <col min="3076" max="3076" width="5.453125" style="1" customWidth="1"/>
    <col min="3077" max="3077" width="19.1796875" style="1" customWidth="1"/>
    <col min="3078" max="3078" width="14.54296875" style="1" bestFit="1" customWidth="1"/>
    <col min="3079" max="3079" width="14.26953125" style="1" customWidth="1"/>
    <col min="3080" max="3080" width="12" style="1" customWidth="1"/>
    <col min="3081" max="3081" width="10.81640625" style="1" customWidth="1"/>
    <col min="3082" max="3082" width="8.7265625" style="1" customWidth="1"/>
    <col min="3083" max="3083" width="8.81640625" style="1" customWidth="1"/>
    <col min="3084" max="3084" width="11.7265625" style="1" customWidth="1"/>
    <col min="3085" max="3085" width="11.54296875" style="1" customWidth="1"/>
    <col min="3086" max="3086" width="3.81640625" style="1" customWidth="1"/>
    <col min="3087" max="3087" width="11.54296875" style="1" customWidth="1"/>
    <col min="3088" max="3088" width="10.1796875" style="1" customWidth="1"/>
    <col min="3089" max="3089" width="11.26953125" style="1" customWidth="1"/>
    <col min="3090" max="3090" width="10" style="1" customWidth="1"/>
    <col min="3091" max="3091" width="4.453125" style="1" customWidth="1"/>
    <col min="3092" max="3093" width="9.81640625" style="1" bestFit="1" customWidth="1"/>
    <col min="3094" max="3094" width="3.1796875" style="1" customWidth="1"/>
    <col min="3095" max="3319" width="9.1796875" style="1"/>
    <col min="3320" max="3320" width="6.26953125" style="1" customWidth="1"/>
    <col min="3321" max="3321" width="7.26953125" style="1" customWidth="1"/>
    <col min="3322" max="3322" width="6.453125" style="1" customWidth="1"/>
    <col min="3323" max="3323" width="18" style="1" customWidth="1"/>
    <col min="3324" max="3324" width="14.453125" style="1" customWidth="1"/>
    <col min="3325" max="3325" width="10.81640625" style="1" customWidth="1"/>
    <col min="3326" max="3326" width="8.81640625" style="1" customWidth="1"/>
    <col min="3327" max="3327" width="11.1796875" style="1" customWidth="1"/>
    <col min="3328" max="3328" width="9.54296875" style="1" customWidth="1"/>
    <col min="3329" max="3329" width="10" style="1" customWidth="1"/>
    <col min="3330" max="3330" width="11.81640625" style="1" customWidth="1"/>
    <col min="3331" max="3331" width="6.1796875" style="1" customWidth="1"/>
    <col min="3332" max="3332" width="5.453125" style="1" customWidth="1"/>
    <col min="3333" max="3333" width="19.1796875" style="1" customWidth="1"/>
    <col min="3334" max="3334" width="14.54296875" style="1" bestFit="1" customWidth="1"/>
    <col min="3335" max="3335" width="14.26953125" style="1" customWidth="1"/>
    <col min="3336" max="3336" width="12" style="1" customWidth="1"/>
    <col min="3337" max="3337" width="10.81640625" style="1" customWidth="1"/>
    <col min="3338" max="3338" width="8.7265625" style="1" customWidth="1"/>
    <col min="3339" max="3339" width="8.81640625" style="1" customWidth="1"/>
    <col min="3340" max="3340" width="11.7265625" style="1" customWidth="1"/>
    <col min="3341" max="3341" width="11.54296875" style="1" customWidth="1"/>
    <col min="3342" max="3342" width="3.81640625" style="1" customWidth="1"/>
    <col min="3343" max="3343" width="11.54296875" style="1" customWidth="1"/>
    <col min="3344" max="3344" width="10.1796875" style="1" customWidth="1"/>
    <col min="3345" max="3345" width="11.26953125" style="1" customWidth="1"/>
    <col min="3346" max="3346" width="10" style="1" customWidth="1"/>
    <col min="3347" max="3347" width="4.453125" style="1" customWidth="1"/>
    <col min="3348" max="3349" width="9.81640625" style="1" bestFit="1" customWidth="1"/>
    <col min="3350" max="3350" width="3.1796875" style="1" customWidth="1"/>
    <col min="3351" max="3575" width="9.1796875" style="1"/>
    <col min="3576" max="3576" width="6.26953125" style="1" customWidth="1"/>
    <col min="3577" max="3577" width="7.26953125" style="1" customWidth="1"/>
    <col min="3578" max="3578" width="6.453125" style="1" customWidth="1"/>
    <col min="3579" max="3579" width="18" style="1" customWidth="1"/>
    <col min="3580" max="3580" width="14.453125" style="1" customWidth="1"/>
    <col min="3581" max="3581" width="10.81640625" style="1" customWidth="1"/>
    <col min="3582" max="3582" width="8.81640625" style="1" customWidth="1"/>
    <col min="3583" max="3583" width="11.1796875" style="1" customWidth="1"/>
    <col min="3584" max="3584" width="9.54296875" style="1" customWidth="1"/>
    <col min="3585" max="3585" width="10" style="1" customWidth="1"/>
    <col min="3586" max="3586" width="11.81640625" style="1" customWidth="1"/>
    <col min="3587" max="3587" width="6.1796875" style="1" customWidth="1"/>
    <col min="3588" max="3588" width="5.453125" style="1" customWidth="1"/>
    <col min="3589" max="3589" width="19.1796875" style="1" customWidth="1"/>
    <col min="3590" max="3590" width="14.54296875" style="1" bestFit="1" customWidth="1"/>
    <col min="3591" max="3591" width="14.26953125" style="1" customWidth="1"/>
    <col min="3592" max="3592" width="12" style="1" customWidth="1"/>
    <col min="3593" max="3593" width="10.81640625" style="1" customWidth="1"/>
    <col min="3594" max="3594" width="8.7265625" style="1" customWidth="1"/>
    <col min="3595" max="3595" width="8.81640625" style="1" customWidth="1"/>
    <col min="3596" max="3596" width="11.7265625" style="1" customWidth="1"/>
    <col min="3597" max="3597" width="11.54296875" style="1" customWidth="1"/>
    <col min="3598" max="3598" width="3.81640625" style="1" customWidth="1"/>
    <col min="3599" max="3599" width="11.54296875" style="1" customWidth="1"/>
    <col min="3600" max="3600" width="10.1796875" style="1" customWidth="1"/>
    <col min="3601" max="3601" width="11.26953125" style="1" customWidth="1"/>
    <col min="3602" max="3602" width="10" style="1" customWidth="1"/>
    <col min="3603" max="3603" width="4.453125" style="1" customWidth="1"/>
    <col min="3604" max="3605" width="9.81640625" style="1" bestFit="1" customWidth="1"/>
    <col min="3606" max="3606" width="3.1796875" style="1" customWidth="1"/>
    <col min="3607" max="3831" width="9.1796875" style="1"/>
    <col min="3832" max="3832" width="6.26953125" style="1" customWidth="1"/>
    <col min="3833" max="3833" width="7.26953125" style="1" customWidth="1"/>
    <col min="3834" max="3834" width="6.453125" style="1" customWidth="1"/>
    <col min="3835" max="3835" width="18" style="1" customWidth="1"/>
    <col min="3836" max="3836" width="14.453125" style="1" customWidth="1"/>
    <col min="3837" max="3837" width="10.81640625" style="1" customWidth="1"/>
    <col min="3838" max="3838" width="8.81640625" style="1" customWidth="1"/>
    <col min="3839" max="3839" width="11.1796875" style="1" customWidth="1"/>
    <col min="3840" max="3840" width="9.54296875" style="1" customWidth="1"/>
    <col min="3841" max="3841" width="10" style="1" customWidth="1"/>
    <col min="3842" max="3842" width="11.81640625" style="1" customWidth="1"/>
    <col min="3843" max="3843" width="6.1796875" style="1" customWidth="1"/>
    <col min="3844" max="3844" width="5.453125" style="1" customWidth="1"/>
    <col min="3845" max="3845" width="19.1796875" style="1" customWidth="1"/>
    <col min="3846" max="3846" width="14.54296875" style="1" bestFit="1" customWidth="1"/>
    <col min="3847" max="3847" width="14.26953125" style="1" customWidth="1"/>
    <col min="3848" max="3848" width="12" style="1" customWidth="1"/>
    <col min="3849" max="3849" width="10.81640625" style="1" customWidth="1"/>
    <col min="3850" max="3850" width="8.7265625" style="1" customWidth="1"/>
    <col min="3851" max="3851" width="8.81640625" style="1" customWidth="1"/>
    <col min="3852" max="3852" width="11.7265625" style="1" customWidth="1"/>
    <col min="3853" max="3853" width="11.54296875" style="1" customWidth="1"/>
    <col min="3854" max="3854" width="3.81640625" style="1" customWidth="1"/>
    <col min="3855" max="3855" width="11.54296875" style="1" customWidth="1"/>
    <col min="3856" max="3856" width="10.1796875" style="1" customWidth="1"/>
    <col min="3857" max="3857" width="11.26953125" style="1" customWidth="1"/>
    <col min="3858" max="3858" width="10" style="1" customWidth="1"/>
    <col min="3859" max="3859" width="4.453125" style="1" customWidth="1"/>
    <col min="3860" max="3861" width="9.81640625" style="1" bestFit="1" customWidth="1"/>
    <col min="3862" max="3862" width="3.1796875" style="1" customWidth="1"/>
    <col min="3863" max="4087" width="9.1796875" style="1"/>
    <col min="4088" max="4088" width="6.26953125" style="1" customWidth="1"/>
    <col min="4089" max="4089" width="7.26953125" style="1" customWidth="1"/>
    <col min="4090" max="4090" width="6.453125" style="1" customWidth="1"/>
    <col min="4091" max="4091" width="18" style="1" customWidth="1"/>
    <col min="4092" max="4092" width="14.453125" style="1" customWidth="1"/>
    <col min="4093" max="4093" width="10.81640625" style="1" customWidth="1"/>
    <col min="4094" max="4094" width="8.81640625" style="1" customWidth="1"/>
    <col min="4095" max="4095" width="11.1796875" style="1" customWidth="1"/>
    <col min="4096" max="4096" width="9.54296875" style="1" customWidth="1"/>
    <col min="4097" max="4097" width="10" style="1" customWidth="1"/>
    <col min="4098" max="4098" width="11.81640625" style="1" customWidth="1"/>
    <col min="4099" max="4099" width="6.1796875" style="1" customWidth="1"/>
    <col min="4100" max="4100" width="5.453125" style="1" customWidth="1"/>
    <col min="4101" max="4101" width="19.1796875" style="1" customWidth="1"/>
    <col min="4102" max="4102" width="14.54296875" style="1" bestFit="1" customWidth="1"/>
    <col min="4103" max="4103" width="14.26953125" style="1" customWidth="1"/>
    <col min="4104" max="4104" width="12" style="1" customWidth="1"/>
    <col min="4105" max="4105" width="10.81640625" style="1" customWidth="1"/>
    <col min="4106" max="4106" width="8.7265625" style="1" customWidth="1"/>
    <col min="4107" max="4107" width="8.81640625" style="1" customWidth="1"/>
    <col min="4108" max="4108" width="11.7265625" style="1" customWidth="1"/>
    <col min="4109" max="4109" width="11.54296875" style="1" customWidth="1"/>
    <col min="4110" max="4110" width="3.81640625" style="1" customWidth="1"/>
    <col min="4111" max="4111" width="11.54296875" style="1" customWidth="1"/>
    <col min="4112" max="4112" width="10.1796875" style="1" customWidth="1"/>
    <col min="4113" max="4113" width="11.26953125" style="1" customWidth="1"/>
    <col min="4114" max="4114" width="10" style="1" customWidth="1"/>
    <col min="4115" max="4115" width="4.453125" style="1" customWidth="1"/>
    <col min="4116" max="4117" width="9.81640625" style="1" bestFit="1" customWidth="1"/>
    <col min="4118" max="4118" width="3.1796875" style="1" customWidth="1"/>
    <col min="4119" max="4343" width="9.1796875" style="1"/>
    <col min="4344" max="4344" width="6.26953125" style="1" customWidth="1"/>
    <col min="4345" max="4345" width="7.26953125" style="1" customWidth="1"/>
    <col min="4346" max="4346" width="6.453125" style="1" customWidth="1"/>
    <col min="4347" max="4347" width="18" style="1" customWidth="1"/>
    <col min="4348" max="4348" width="14.453125" style="1" customWidth="1"/>
    <col min="4349" max="4349" width="10.81640625" style="1" customWidth="1"/>
    <col min="4350" max="4350" width="8.81640625" style="1" customWidth="1"/>
    <col min="4351" max="4351" width="11.1796875" style="1" customWidth="1"/>
    <col min="4352" max="4352" width="9.54296875" style="1" customWidth="1"/>
    <col min="4353" max="4353" width="10" style="1" customWidth="1"/>
    <col min="4354" max="4354" width="11.81640625" style="1" customWidth="1"/>
    <col min="4355" max="4355" width="6.1796875" style="1" customWidth="1"/>
    <col min="4356" max="4356" width="5.453125" style="1" customWidth="1"/>
    <col min="4357" max="4357" width="19.1796875" style="1" customWidth="1"/>
    <col min="4358" max="4358" width="14.54296875" style="1" bestFit="1" customWidth="1"/>
    <col min="4359" max="4359" width="14.26953125" style="1" customWidth="1"/>
    <col min="4360" max="4360" width="12" style="1" customWidth="1"/>
    <col min="4361" max="4361" width="10.81640625" style="1" customWidth="1"/>
    <col min="4362" max="4362" width="8.7265625" style="1" customWidth="1"/>
    <col min="4363" max="4363" width="8.81640625" style="1" customWidth="1"/>
    <col min="4364" max="4364" width="11.7265625" style="1" customWidth="1"/>
    <col min="4365" max="4365" width="11.54296875" style="1" customWidth="1"/>
    <col min="4366" max="4366" width="3.81640625" style="1" customWidth="1"/>
    <col min="4367" max="4367" width="11.54296875" style="1" customWidth="1"/>
    <col min="4368" max="4368" width="10.1796875" style="1" customWidth="1"/>
    <col min="4369" max="4369" width="11.26953125" style="1" customWidth="1"/>
    <col min="4370" max="4370" width="10" style="1" customWidth="1"/>
    <col min="4371" max="4371" width="4.453125" style="1" customWidth="1"/>
    <col min="4372" max="4373" width="9.81640625" style="1" bestFit="1" customWidth="1"/>
    <col min="4374" max="4374" width="3.1796875" style="1" customWidth="1"/>
    <col min="4375" max="4599" width="9.1796875" style="1"/>
    <col min="4600" max="4600" width="6.26953125" style="1" customWidth="1"/>
    <col min="4601" max="4601" width="7.26953125" style="1" customWidth="1"/>
    <col min="4602" max="4602" width="6.453125" style="1" customWidth="1"/>
    <col min="4603" max="4603" width="18" style="1" customWidth="1"/>
    <col min="4604" max="4604" width="14.453125" style="1" customWidth="1"/>
    <col min="4605" max="4605" width="10.81640625" style="1" customWidth="1"/>
    <col min="4606" max="4606" width="8.81640625" style="1" customWidth="1"/>
    <col min="4607" max="4607" width="11.1796875" style="1" customWidth="1"/>
    <col min="4608" max="4608" width="9.54296875" style="1" customWidth="1"/>
    <col min="4609" max="4609" width="10" style="1" customWidth="1"/>
    <col min="4610" max="4610" width="11.81640625" style="1" customWidth="1"/>
    <col min="4611" max="4611" width="6.1796875" style="1" customWidth="1"/>
    <col min="4612" max="4612" width="5.453125" style="1" customWidth="1"/>
    <col min="4613" max="4613" width="19.1796875" style="1" customWidth="1"/>
    <col min="4614" max="4614" width="14.54296875" style="1" bestFit="1" customWidth="1"/>
    <col min="4615" max="4615" width="14.26953125" style="1" customWidth="1"/>
    <col min="4616" max="4616" width="12" style="1" customWidth="1"/>
    <col min="4617" max="4617" width="10.81640625" style="1" customWidth="1"/>
    <col min="4618" max="4618" width="8.7265625" style="1" customWidth="1"/>
    <col min="4619" max="4619" width="8.81640625" style="1" customWidth="1"/>
    <col min="4620" max="4620" width="11.7265625" style="1" customWidth="1"/>
    <col min="4621" max="4621" width="11.54296875" style="1" customWidth="1"/>
    <col min="4622" max="4622" width="3.81640625" style="1" customWidth="1"/>
    <col min="4623" max="4623" width="11.54296875" style="1" customWidth="1"/>
    <col min="4624" max="4624" width="10.1796875" style="1" customWidth="1"/>
    <col min="4625" max="4625" width="11.26953125" style="1" customWidth="1"/>
    <col min="4626" max="4626" width="10" style="1" customWidth="1"/>
    <col min="4627" max="4627" width="4.453125" style="1" customWidth="1"/>
    <col min="4628" max="4629" width="9.81640625" style="1" bestFit="1" customWidth="1"/>
    <col min="4630" max="4630" width="3.1796875" style="1" customWidth="1"/>
    <col min="4631" max="4855" width="9.1796875" style="1"/>
    <col min="4856" max="4856" width="6.26953125" style="1" customWidth="1"/>
    <col min="4857" max="4857" width="7.26953125" style="1" customWidth="1"/>
    <col min="4858" max="4858" width="6.453125" style="1" customWidth="1"/>
    <col min="4859" max="4859" width="18" style="1" customWidth="1"/>
    <col min="4860" max="4860" width="14.453125" style="1" customWidth="1"/>
    <col min="4861" max="4861" width="10.81640625" style="1" customWidth="1"/>
    <col min="4862" max="4862" width="8.81640625" style="1" customWidth="1"/>
    <col min="4863" max="4863" width="11.1796875" style="1" customWidth="1"/>
    <col min="4864" max="4864" width="9.54296875" style="1" customWidth="1"/>
    <col min="4865" max="4865" width="10" style="1" customWidth="1"/>
    <col min="4866" max="4866" width="11.81640625" style="1" customWidth="1"/>
    <col min="4867" max="4867" width="6.1796875" style="1" customWidth="1"/>
    <col min="4868" max="4868" width="5.453125" style="1" customWidth="1"/>
    <col min="4869" max="4869" width="19.1796875" style="1" customWidth="1"/>
    <col min="4870" max="4870" width="14.54296875" style="1" bestFit="1" customWidth="1"/>
    <col min="4871" max="4871" width="14.26953125" style="1" customWidth="1"/>
    <col min="4872" max="4872" width="12" style="1" customWidth="1"/>
    <col min="4873" max="4873" width="10.81640625" style="1" customWidth="1"/>
    <col min="4874" max="4874" width="8.7265625" style="1" customWidth="1"/>
    <col min="4875" max="4875" width="8.81640625" style="1" customWidth="1"/>
    <col min="4876" max="4876" width="11.7265625" style="1" customWidth="1"/>
    <col min="4877" max="4877" width="11.54296875" style="1" customWidth="1"/>
    <col min="4878" max="4878" width="3.81640625" style="1" customWidth="1"/>
    <col min="4879" max="4879" width="11.54296875" style="1" customWidth="1"/>
    <col min="4880" max="4880" width="10.1796875" style="1" customWidth="1"/>
    <col min="4881" max="4881" width="11.26953125" style="1" customWidth="1"/>
    <col min="4882" max="4882" width="10" style="1" customWidth="1"/>
    <col min="4883" max="4883" width="4.453125" style="1" customWidth="1"/>
    <col min="4884" max="4885" width="9.81640625" style="1" bestFit="1" customWidth="1"/>
    <col min="4886" max="4886" width="3.1796875" style="1" customWidth="1"/>
    <col min="4887" max="5111" width="9.1796875" style="1"/>
    <col min="5112" max="5112" width="6.26953125" style="1" customWidth="1"/>
    <col min="5113" max="5113" width="7.26953125" style="1" customWidth="1"/>
    <col min="5114" max="5114" width="6.453125" style="1" customWidth="1"/>
    <col min="5115" max="5115" width="18" style="1" customWidth="1"/>
    <col min="5116" max="5116" width="14.453125" style="1" customWidth="1"/>
    <col min="5117" max="5117" width="10.81640625" style="1" customWidth="1"/>
    <col min="5118" max="5118" width="8.81640625" style="1" customWidth="1"/>
    <col min="5119" max="5119" width="11.1796875" style="1" customWidth="1"/>
    <col min="5120" max="5120" width="9.54296875" style="1" customWidth="1"/>
    <col min="5121" max="5121" width="10" style="1" customWidth="1"/>
    <col min="5122" max="5122" width="11.81640625" style="1" customWidth="1"/>
    <col min="5123" max="5123" width="6.1796875" style="1" customWidth="1"/>
    <col min="5124" max="5124" width="5.453125" style="1" customWidth="1"/>
    <col min="5125" max="5125" width="19.1796875" style="1" customWidth="1"/>
    <col min="5126" max="5126" width="14.54296875" style="1" bestFit="1" customWidth="1"/>
    <col min="5127" max="5127" width="14.26953125" style="1" customWidth="1"/>
    <col min="5128" max="5128" width="12" style="1" customWidth="1"/>
    <col min="5129" max="5129" width="10.81640625" style="1" customWidth="1"/>
    <col min="5130" max="5130" width="8.7265625" style="1" customWidth="1"/>
    <col min="5131" max="5131" width="8.81640625" style="1" customWidth="1"/>
    <col min="5132" max="5132" width="11.7265625" style="1" customWidth="1"/>
    <col min="5133" max="5133" width="11.54296875" style="1" customWidth="1"/>
    <col min="5134" max="5134" width="3.81640625" style="1" customWidth="1"/>
    <col min="5135" max="5135" width="11.54296875" style="1" customWidth="1"/>
    <col min="5136" max="5136" width="10.1796875" style="1" customWidth="1"/>
    <col min="5137" max="5137" width="11.26953125" style="1" customWidth="1"/>
    <col min="5138" max="5138" width="10" style="1" customWidth="1"/>
    <col min="5139" max="5139" width="4.453125" style="1" customWidth="1"/>
    <col min="5140" max="5141" width="9.81640625" style="1" bestFit="1" customWidth="1"/>
    <col min="5142" max="5142" width="3.1796875" style="1" customWidth="1"/>
    <col min="5143" max="5367" width="9.1796875" style="1"/>
    <col min="5368" max="5368" width="6.26953125" style="1" customWidth="1"/>
    <col min="5369" max="5369" width="7.26953125" style="1" customWidth="1"/>
    <col min="5370" max="5370" width="6.453125" style="1" customWidth="1"/>
    <col min="5371" max="5371" width="18" style="1" customWidth="1"/>
    <col min="5372" max="5372" width="14.453125" style="1" customWidth="1"/>
    <col min="5373" max="5373" width="10.81640625" style="1" customWidth="1"/>
    <col min="5374" max="5374" width="8.81640625" style="1" customWidth="1"/>
    <col min="5375" max="5375" width="11.1796875" style="1" customWidth="1"/>
    <col min="5376" max="5376" width="9.54296875" style="1" customWidth="1"/>
    <col min="5377" max="5377" width="10" style="1" customWidth="1"/>
    <col min="5378" max="5378" width="11.81640625" style="1" customWidth="1"/>
    <col min="5379" max="5379" width="6.1796875" style="1" customWidth="1"/>
    <col min="5380" max="5380" width="5.453125" style="1" customWidth="1"/>
    <col min="5381" max="5381" width="19.1796875" style="1" customWidth="1"/>
    <col min="5382" max="5382" width="14.54296875" style="1" bestFit="1" customWidth="1"/>
    <col min="5383" max="5383" width="14.26953125" style="1" customWidth="1"/>
    <col min="5384" max="5384" width="12" style="1" customWidth="1"/>
    <col min="5385" max="5385" width="10.81640625" style="1" customWidth="1"/>
    <col min="5386" max="5386" width="8.7265625" style="1" customWidth="1"/>
    <col min="5387" max="5387" width="8.81640625" style="1" customWidth="1"/>
    <col min="5388" max="5388" width="11.7265625" style="1" customWidth="1"/>
    <col min="5389" max="5389" width="11.54296875" style="1" customWidth="1"/>
    <col min="5390" max="5390" width="3.81640625" style="1" customWidth="1"/>
    <col min="5391" max="5391" width="11.54296875" style="1" customWidth="1"/>
    <col min="5392" max="5392" width="10.1796875" style="1" customWidth="1"/>
    <col min="5393" max="5393" width="11.26953125" style="1" customWidth="1"/>
    <col min="5394" max="5394" width="10" style="1" customWidth="1"/>
    <col min="5395" max="5395" width="4.453125" style="1" customWidth="1"/>
    <col min="5396" max="5397" width="9.81640625" style="1" bestFit="1" customWidth="1"/>
    <col min="5398" max="5398" width="3.1796875" style="1" customWidth="1"/>
    <col min="5399" max="5623" width="9.1796875" style="1"/>
    <col min="5624" max="5624" width="6.26953125" style="1" customWidth="1"/>
    <col min="5625" max="5625" width="7.26953125" style="1" customWidth="1"/>
    <col min="5626" max="5626" width="6.453125" style="1" customWidth="1"/>
    <col min="5627" max="5627" width="18" style="1" customWidth="1"/>
    <col min="5628" max="5628" width="14.453125" style="1" customWidth="1"/>
    <col min="5629" max="5629" width="10.81640625" style="1" customWidth="1"/>
    <col min="5630" max="5630" width="8.81640625" style="1" customWidth="1"/>
    <col min="5631" max="5631" width="11.1796875" style="1" customWidth="1"/>
    <col min="5632" max="5632" width="9.54296875" style="1" customWidth="1"/>
    <col min="5633" max="5633" width="10" style="1" customWidth="1"/>
    <col min="5634" max="5634" width="11.81640625" style="1" customWidth="1"/>
    <col min="5635" max="5635" width="6.1796875" style="1" customWidth="1"/>
    <col min="5636" max="5636" width="5.453125" style="1" customWidth="1"/>
    <col min="5637" max="5637" width="19.1796875" style="1" customWidth="1"/>
    <col min="5638" max="5638" width="14.54296875" style="1" bestFit="1" customWidth="1"/>
    <col min="5639" max="5639" width="14.26953125" style="1" customWidth="1"/>
    <col min="5640" max="5640" width="12" style="1" customWidth="1"/>
    <col min="5641" max="5641" width="10.81640625" style="1" customWidth="1"/>
    <col min="5642" max="5642" width="8.7265625" style="1" customWidth="1"/>
    <col min="5643" max="5643" width="8.81640625" style="1" customWidth="1"/>
    <col min="5644" max="5644" width="11.7265625" style="1" customWidth="1"/>
    <col min="5645" max="5645" width="11.54296875" style="1" customWidth="1"/>
    <col min="5646" max="5646" width="3.81640625" style="1" customWidth="1"/>
    <col min="5647" max="5647" width="11.54296875" style="1" customWidth="1"/>
    <col min="5648" max="5648" width="10.1796875" style="1" customWidth="1"/>
    <col min="5649" max="5649" width="11.26953125" style="1" customWidth="1"/>
    <col min="5650" max="5650" width="10" style="1" customWidth="1"/>
    <col min="5651" max="5651" width="4.453125" style="1" customWidth="1"/>
    <col min="5652" max="5653" width="9.81640625" style="1" bestFit="1" customWidth="1"/>
    <col min="5654" max="5654" width="3.1796875" style="1" customWidth="1"/>
    <col min="5655" max="5879" width="9.1796875" style="1"/>
    <col min="5880" max="5880" width="6.26953125" style="1" customWidth="1"/>
    <col min="5881" max="5881" width="7.26953125" style="1" customWidth="1"/>
    <col min="5882" max="5882" width="6.453125" style="1" customWidth="1"/>
    <col min="5883" max="5883" width="18" style="1" customWidth="1"/>
    <col min="5884" max="5884" width="14.453125" style="1" customWidth="1"/>
    <col min="5885" max="5885" width="10.81640625" style="1" customWidth="1"/>
    <col min="5886" max="5886" width="8.81640625" style="1" customWidth="1"/>
    <col min="5887" max="5887" width="11.1796875" style="1" customWidth="1"/>
    <col min="5888" max="5888" width="9.54296875" style="1" customWidth="1"/>
    <col min="5889" max="5889" width="10" style="1" customWidth="1"/>
    <col min="5890" max="5890" width="11.81640625" style="1" customWidth="1"/>
    <col min="5891" max="5891" width="6.1796875" style="1" customWidth="1"/>
    <col min="5892" max="5892" width="5.453125" style="1" customWidth="1"/>
    <col min="5893" max="5893" width="19.1796875" style="1" customWidth="1"/>
    <col min="5894" max="5894" width="14.54296875" style="1" bestFit="1" customWidth="1"/>
    <col min="5895" max="5895" width="14.26953125" style="1" customWidth="1"/>
    <col min="5896" max="5896" width="12" style="1" customWidth="1"/>
    <col min="5897" max="5897" width="10.81640625" style="1" customWidth="1"/>
    <col min="5898" max="5898" width="8.7265625" style="1" customWidth="1"/>
    <col min="5899" max="5899" width="8.81640625" style="1" customWidth="1"/>
    <col min="5900" max="5900" width="11.7265625" style="1" customWidth="1"/>
    <col min="5901" max="5901" width="11.54296875" style="1" customWidth="1"/>
    <col min="5902" max="5902" width="3.81640625" style="1" customWidth="1"/>
    <col min="5903" max="5903" width="11.54296875" style="1" customWidth="1"/>
    <col min="5904" max="5904" width="10.1796875" style="1" customWidth="1"/>
    <col min="5905" max="5905" width="11.26953125" style="1" customWidth="1"/>
    <col min="5906" max="5906" width="10" style="1" customWidth="1"/>
    <col min="5907" max="5907" width="4.453125" style="1" customWidth="1"/>
    <col min="5908" max="5909" width="9.81640625" style="1" bestFit="1" customWidth="1"/>
    <col min="5910" max="5910" width="3.1796875" style="1" customWidth="1"/>
    <col min="5911" max="6135" width="9.1796875" style="1"/>
    <col min="6136" max="6136" width="6.26953125" style="1" customWidth="1"/>
    <col min="6137" max="6137" width="7.26953125" style="1" customWidth="1"/>
    <col min="6138" max="6138" width="6.453125" style="1" customWidth="1"/>
    <col min="6139" max="6139" width="18" style="1" customWidth="1"/>
    <col min="6140" max="6140" width="14.453125" style="1" customWidth="1"/>
    <col min="6141" max="6141" width="10.81640625" style="1" customWidth="1"/>
    <col min="6142" max="6142" width="8.81640625" style="1" customWidth="1"/>
    <col min="6143" max="6143" width="11.1796875" style="1" customWidth="1"/>
    <col min="6144" max="6144" width="9.54296875" style="1" customWidth="1"/>
    <col min="6145" max="6145" width="10" style="1" customWidth="1"/>
    <col min="6146" max="6146" width="11.81640625" style="1" customWidth="1"/>
    <col min="6147" max="6147" width="6.1796875" style="1" customWidth="1"/>
    <col min="6148" max="6148" width="5.453125" style="1" customWidth="1"/>
    <col min="6149" max="6149" width="19.1796875" style="1" customWidth="1"/>
    <col min="6150" max="6150" width="14.54296875" style="1" bestFit="1" customWidth="1"/>
    <col min="6151" max="6151" width="14.26953125" style="1" customWidth="1"/>
    <col min="6152" max="6152" width="12" style="1" customWidth="1"/>
    <col min="6153" max="6153" width="10.81640625" style="1" customWidth="1"/>
    <col min="6154" max="6154" width="8.7265625" style="1" customWidth="1"/>
    <col min="6155" max="6155" width="8.81640625" style="1" customWidth="1"/>
    <col min="6156" max="6156" width="11.7265625" style="1" customWidth="1"/>
    <col min="6157" max="6157" width="11.54296875" style="1" customWidth="1"/>
    <col min="6158" max="6158" width="3.81640625" style="1" customWidth="1"/>
    <col min="6159" max="6159" width="11.54296875" style="1" customWidth="1"/>
    <col min="6160" max="6160" width="10.1796875" style="1" customWidth="1"/>
    <col min="6161" max="6161" width="11.26953125" style="1" customWidth="1"/>
    <col min="6162" max="6162" width="10" style="1" customWidth="1"/>
    <col min="6163" max="6163" width="4.453125" style="1" customWidth="1"/>
    <col min="6164" max="6165" width="9.81640625" style="1" bestFit="1" customWidth="1"/>
    <col min="6166" max="6166" width="3.1796875" style="1" customWidth="1"/>
    <col min="6167" max="6391" width="9.1796875" style="1"/>
    <col min="6392" max="6392" width="6.26953125" style="1" customWidth="1"/>
    <col min="6393" max="6393" width="7.26953125" style="1" customWidth="1"/>
    <col min="6394" max="6394" width="6.453125" style="1" customWidth="1"/>
    <col min="6395" max="6395" width="18" style="1" customWidth="1"/>
    <col min="6396" max="6396" width="14.453125" style="1" customWidth="1"/>
    <col min="6397" max="6397" width="10.81640625" style="1" customWidth="1"/>
    <col min="6398" max="6398" width="8.81640625" style="1" customWidth="1"/>
    <col min="6399" max="6399" width="11.1796875" style="1" customWidth="1"/>
    <col min="6400" max="6400" width="9.54296875" style="1" customWidth="1"/>
    <col min="6401" max="6401" width="10" style="1" customWidth="1"/>
    <col min="6402" max="6402" width="11.81640625" style="1" customWidth="1"/>
    <col min="6403" max="6403" width="6.1796875" style="1" customWidth="1"/>
    <col min="6404" max="6404" width="5.453125" style="1" customWidth="1"/>
    <col min="6405" max="6405" width="19.1796875" style="1" customWidth="1"/>
    <col min="6406" max="6406" width="14.54296875" style="1" bestFit="1" customWidth="1"/>
    <col min="6407" max="6407" width="14.26953125" style="1" customWidth="1"/>
    <col min="6408" max="6408" width="12" style="1" customWidth="1"/>
    <col min="6409" max="6409" width="10.81640625" style="1" customWidth="1"/>
    <col min="6410" max="6410" width="8.7265625" style="1" customWidth="1"/>
    <col min="6411" max="6411" width="8.81640625" style="1" customWidth="1"/>
    <col min="6412" max="6412" width="11.7265625" style="1" customWidth="1"/>
    <col min="6413" max="6413" width="11.54296875" style="1" customWidth="1"/>
    <col min="6414" max="6414" width="3.81640625" style="1" customWidth="1"/>
    <col min="6415" max="6415" width="11.54296875" style="1" customWidth="1"/>
    <col min="6416" max="6416" width="10.1796875" style="1" customWidth="1"/>
    <col min="6417" max="6417" width="11.26953125" style="1" customWidth="1"/>
    <col min="6418" max="6418" width="10" style="1" customWidth="1"/>
    <col min="6419" max="6419" width="4.453125" style="1" customWidth="1"/>
    <col min="6420" max="6421" width="9.81640625" style="1" bestFit="1" customWidth="1"/>
    <col min="6422" max="6422" width="3.1796875" style="1" customWidth="1"/>
    <col min="6423" max="6647" width="9.1796875" style="1"/>
    <col min="6648" max="6648" width="6.26953125" style="1" customWidth="1"/>
    <col min="6649" max="6649" width="7.26953125" style="1" customWidth="1"/>
    <col min="6650" max="6650" width="6.453125" style="1" customWidth="1"/>
    <col min="6651" max="6651" width="18" style="1" customWidth="1"/>
    <col min="6652" max="6652" width="14.453125" style="1" customWidth="1"/>
    <col min="6653" max="6653" width="10.81640625" style="1" customWidth="1"/>
    <col min="6654" max="6654" width="8.81640625" style="1" customWidth="1"/>
    <col min="6655" max="6655" width="11.1796875" style="1" customWidth="1"/>
    <col min="6656" max="6656" width="9.54296875" style="1" customWidth="1"/>
    <col min="6657" max="6657" width="10" style="1" customWidth="1"/>
    <col min="6658" max="6658" width="11.81640625" style="1" customWidth="1"/>
    <col min="6659" max="6659" width="6.1796875" style="1" customWidth="1"/>
    <col min="6660" max="6660" width="5.453125" style="1" customWidth="1"/>
    <col min="6661" max="6661" width="19.1796875" style="1" customWidth="1"/>
    <col min="6662" max="6662" width="14.54296875" style="1" bestFit="1" customWidth="1"/>
    <col min="6663" max="6663" width="14.26953125" style="1" customWidth="1"/>
    <col min="6664" max="6664" width="12" style="1" customWidth="1"/>
    <col min="6665" max="6665" width="10.81640625" style="1" customWidth="1"/>
    <col min="6666" max="6666" width="8.7265625" style="1" customWidth="1"/>
    <col min="6667" max="6667" width="8.81640625" style="1" customWidth="1"/>
    <col min="6668" max="6668" width="11.7265625" style="1" customWidth="1"/>
    <col min="6669" max="6669" width="11.54296875" style="1" customWidth="1"/>
    <col min="6670" max="6670" width="3.81640625" style="1" customWidth="1"/>
    <col min="6671" max="6671" width="11.54296875" style="1" customWidth="1"/>
    <col min="6672" max="6672" width="10.1796875" style="1" customWidth="1"/>
    <col min="6673" max="6673" width="11.26953125" style="1" customWidth="1"/>
    <col min="6674" max="6674" width="10" style="1" customWidth="1"/>
    <col min="6675" max="6675" width="4.453125" style="1" customWidth="1"/>
    <col min="6676" max="6677" width="9.81640625" style="1" bestFit="1" customWidth="1"/>
    <col min="6678" max="6678" width="3.1796875" style="1" customWidth="1"/>
    <col min="6679" max="6903" width="9.1796875" style="1"/>
    <col min="6904" max="6904" width="6.26953125" style="1" customWidth="1"/>
    <col min="6905" max="6905" width="7.26953125" style="1" customWidth="1"/>
    <col min="6906" max="6906" width="6.453125" style="1" customWidth="1"/>
    <col min="6907" max="6907" width="18" style="1" customWidth="1"/>
    <col min="6908" max="6908" width="14.453125" style="1" customWidth="1"/>
    <col min="6909" max="6909" width="10.81640625" style="1" customWidth="1"/>
    <col min="6910" max="6910" width="8.81640625" style="1" customWidth="1"/>
    <col min="6911" max="6911" width="11.1796875" style="1" customWidth="1"/>
    <col min="6912" max="6912" width="9.54296875" style="1" customWidth="1"/>
    <col min="6913" max="6913" width="10" style="1" customWidth="1"/>
    <col min="6914" max="6914" width="11.81640625" style="1" customWidth="1"/>
    <col min="6915" max="6915" width="6.1796875" style="1" customWidth="1"/>
    <col min="6916" max="6916" width="5.453125" style="1" customWidth="1"/>
    <col min="6917" max="6917" width="19.1796875" style="1" customWidth="1"/>
    <col min="6918" max="6918" width="14.54296875" style="1" bestFit="1" customWidth="1"/>
    <col min="6919" max="6919" width="14.26953125" style="1" customWidth="1"/>
    <col min="6920" max="6920" width="12" style="1" customWidth="1"/>
    <col min="6921" max="6921" width="10.81640625" style="1" customWidth="1"/>
    <col min="6922" max="6922" width="8.7265625" style="1" customWidth="1"/>
    <col min="6923" max="6923" width="8.81640625" style="1" customWidth="1"/>
    <col min="6924" max="6924" width="11.7265625" style="1" customWidth="1"/>
    <col min="6925" max="6925" width="11.54296875" style="1" customWidth="1"/>
    <col min="6926" max="6926" width="3.81640625" style="1" customWidth="1"/>
    <col min="6927" max="6927" width="11.54296875" style="1" customWidth="1"/>
    <col min="6928" max="6928" width="10.1796875" style="1" customWidth="1"/>
    <col min="6929" max="6929" width="11.26953125" style="1" customWidth="1"/>
    <col min="6930" max="6930" width="10" style="1" customWidth="1"/>
    <col min="6931" max="6931" width="4.453125" style="1" customWidth="1"/>
    <col min="6932" max="6933" width="9.81640625" style="1" bestFit="1" customWidth="1"/>
    <col min="6934" max="6934" width="3.1796875" style="1" customWidth="1"/>
    <col min="6935" max="7159" width="9.1796875" style="1"/>
    <col min="7160" max="7160" width="6.26953125" style="1" customWidth="1"/>
    <col min="7161" max="7161" width="7.26953125" style="1" customWidth="1"/>
    <col min="7162" max="7162" width="6.453125" style="1" customWidth="1"/>
    <col min="7163" max="7163" width="18" style="1" customWidth="1"/>
    <col min="7164" max="7164" width="14.453125" style="1" customWidth="1"/>
    <col min="7165" max="7165" width="10.81640625" style="1" customWidth="1"/>
    <col min="7166" max="7166" width="8.81640625" style="1" customWidth="1"/>
    <col min="7167" max="7167" width="11.1796875" style="1" customWidth="1"/>
    <col min="7168" max="7168" width="9.54296875" style="1" customWidth="1"/>
    <col min="7169" max="7169" width="10" style="1" customWidth="1"/>
    <col min="7170" max="7170" width="11.81640625" style="1" customWidth="1"/>
    <col min="7171" max="7171" width="6.1796875" style="1" customWidth="1"/>
    <col min="7172" max="7172" width="5.453125" style="1" customWidth="1"/>
    <col min="7173" max="7173" width="19.1796875" style="1" customWidth="1"/>
    <col min="7174" max="7174" width="14.54296875" style="1" bestFit="1" customWidth="1"/>
    <col min="7175" max="7175" width="14.26953125" style="1" customWidth="1"/>
    <col min="7176" max="7176" width="12" style="1" customWidth="1"/>
    <col min="7177" max="7177" width="10.81640625" style="1" customWidth="1"/>
    <col min="7178" max="7178" width="8.7265625" style="1" customWidth="1"/>
    <col min="7179" max="7179" width="8.81640625" style="1" customWidth="1"/>
    <col min="7180" max="7180" width="11.7265625" style="1" customWidth="1"/>
    <col min="7181" max="7181" width="11.54296875" style="1" customWidth="1"/>
    <col min="7182" max="7182" width="3.81640625" style="1" customWidth="1"/>
    <col min="7183" max="7183" width="11.54296875" style="1" customWidth="1"/>
    <col min="7184" max="7184" width="10.1796875" style="1" customWidth="1"/>
    <col min="7185" max="7185" width="11.26953125" style="1" customWidth="1"/>
    <col min="7186" max="7186" width="10" style="1" customWidth="1"/>
    <col min="7187" max="7187" width="4.453125" style="1" customWidth="1"/>
    <col min="7188" max="7189" width="9.81640625" style="1" bestFit="1" customWidth="1"/>
    <col min="7190" max="7190" width="3.1796875" style="1" customWidth="1"/>
    <col min="7191" max="7415" width="9.1796875" style="1"/>
    <col min="7416" max="7416" width="6.26953125" style="1" customWidth="1"/>
    <col min="7417" max="7417" width="7.26953125" style="1" customWidth="1"/>
    <col min="7418" max="7418" width="6.453125" style="1" customWidth="1"/>
    <col min="7419" max="7419" width="18" style="1" customWidth="1"/>
    <col min="7420" max="7420" width="14.453125" style="1" customWidth="1"/>
    <col min="7421" max="7421" width="10.81640625" style="1" customWidth="1"/>
    <col min="7422" max="7422" width="8.81640625" style="1" customWidth="1"/>
    <col min="7423" max="7423" width="11.1796875" style="1" customWidth="1"/>
    <col min="7424" max="7424" width="9.54296875" style="1" customWidth="1"/>
    <col min="7425" max="7425" width="10" style="1" customWidth="1"/>
    <col min="7426" max="7426" width="11.81640625" style="1" customWidth="1"/>
    <col min="7427" max="7427" width="6.1796875" style="1" customWidth="1"/>
    <col min="7428" max="7428" width="5.453125" style="1" customWidth="1"/>
    <col min="7429" max="7429" width="19.1796875" style="1" customWidth="1"/>
    <col min="7430" max="7430" width="14.54296875" style="1" bestFit="1" customWidth="1"/>
    <col min="7431" max="7431" width="14.26953125" style="1" customWidth="1"/>
    <col min="7432" max="7432" width="12" style="1" customWidth="1"/>
    <col min="7433" max="7433" width="10.81640625" style="1" customWidth="1"/>
    <col min="7434" max="7434" width="8.7265625" style="1" customWidth="1"/>
    <col min="7435" max="7435" width="8.81640625" style="1" customWidth="1"/>
    <col min="7436" max="7436" width="11.7265625" style="1" customWidth="1"/>
    <col min="7437" max="7437" width="11.54296875" style="1" customWidth="1"/>
    <col min="7438" max="7438" width="3.81640625" style="1" customWidth="1"/>
    <col min="7439" max="7439" width="11.54296875" style="1" customWidth="1"/>
    <col min="7440" max="7440" width="10.1796875" style="1" customWidth="1"/>
    <col min="7441" max="7441" width="11.26953125" style="1" customWidth="1"/>
    <col min="7442" max="7442" width="10" style="1" customWidth="1"/>
    <col min="7443" max="7443" width="4.453125" style="1" customWidth="1"/>
    <col min="7444" max="7445" width="9.81640625" style="1" bestFit="1" customWidth="1"/>
    <col min="7446" max="7446" width="3.1796875" style="1" customWidth="1"/>
    <col min="7447" max="7671" width="9.1796875" style="1"/>
    <col min="7672" max="7672" width="6.26953125" style="1" customWidth="1"/>
    <col min="7673" max="7673" width="7.26953125" style="1" customWidth="1"/>
    <col min="7674" max="7674" width="6.453125" style="1" customWidth="1"/>
    <col min="7675" max="7675" width="18" style="1" customWidth="1"/>
    <col min="7676" max="7676" width="14.453125" style="1" customWidth="1"/>
    <col min="7677" max="7677" width="10.81640625" style="1" customWidth="1"/>
    <col min="7678" max="7678" width="8.81640625" style="1" customWidth="1"/>
    <col min="7679" max="7679" width="11.1796875" style="1" customWidth="1"/>
    <col min="7680" max="7680" width="9.54296875" style="1" customWidth="1"/>
    <col min="7681" max="7681" width="10" style="1" customWidth="1"/>
    <col min="7682" max="7682" width="11.81640625" style="1" customWidth="1"/>
    <col min="7683" max="7683" width="6.1796875" style="1" customWidth="1"/>
    <col min="7684" max="7684" width="5.453125" style="1" customWidth="1"/>
    <col min="7685" max="7685" width="19.1796875" style="1" customWidth="1"/>
    <col min="7686" max="7686" width="14.54296875" style="1" bestFit="1" customWidth="1"/>
    <col min="7687" max="7687" width="14.26953125" style="1" customWidth="1"/>
    <col min="7688" max="7688" width="12" style="1" customWidth="1"/>
    <col min="7689" max="7689" width="10.81640625" style="1" customWidth="1"/>
    <col min="7690" max="7690" width="8.7265625" style="1" customWidth="1"/>
    <col min="7691" max="7691" width="8.81640625" style="1" customWidth="1"/>
    <col min="7692" max="7692" width="11.7265625" style="1" customWidth="1"/>
    <col min="7693" max="7693" width="11.54296875" style="1" customWidth="1"/>
    <col min="7694" max="7694" width="3.81640625" style="1" customWidth="1"/>
    <col min="7695" max="7695" width="11.54296875" style="1" customWidth="1"/>
    <col min="7696" max="7696" width="10.1796875" style="1" customWidth="1"/>
    <col min="7697" max="7697" width="11.26953125" style="1" customWidth="1"/>
    <col min="7698" max="7698" width="10" style="1" customWidth="1"/>
    <col min="7699" max="7699" width="4.453125" style="1" customWidth="1"/>
    <col min="7700" max="7701" width="9.81640625" style="1" bestFit="1" customWidth="1"/>
    <col min="7702" max="7702" width="3.1796875" style="1" customWidth="1"/>
    <col min="7703" max="7927" width="9.1796875" style="1"/>
    <col min="7928" max="7928" width="6.26953125" style="1" customWidth="1"/>
    <col min="7929" max="7929" width="7.26953125" style="1" customWidth="1"/>
    <col min="7930" max="7930" width="6.453125" style="1" customWidth="1"/>
    <col min="7931" max="7931" width="18" style="1" customWidth="1"/>
    <col min="7932" max="7932" width="14.453125" style="1" customWidth="1"/>
    <col min="7933" max="7933" width="10.81640625" style="1" customWidth="1"/>
    <col min="7934" max="7934" width="8.81640625" style="1" customWidth="1"/>
    <col min="7935" max="7935" width="11.1796875" style="1" customWidth="1"/>
    <col min="7936" max="7936" width="9.54296875" style="1" customWidth="1"/>
    <col min="7937" max="7937" width="10" style="1" customWidth="1"/>
    <col min="7938" max="7938" width="11.81640625" style="1" customWidth="1"/>
    <col min="7939" max="7939" width="6.1796875" style="1" customWidth="1"/>
    <col min="7940" max="7940" width="5.453125" style="1" customWidth="1"/>
    <col min="7941" max="7941" width="19.1796875" style="1" customWidth="1"/>
    <col min="7942" max="7942" width="14.54296875" style="1" bestFit="1" customWidth="1"/>
    <col min="7943" max="7943" width="14.26953125" style="1" customWidth="1"/>
    <col min="7944" max="7944" width="12" style="1" customWidth="1"/>
    <col min="7945" max="7945" width="10.81640625" style="1" customWidth="1"/>
    <col min="7946" max="7946" width="8.7265625" style="1" customWidth="1"/>
    <col min="7947" max="7947" width="8.81640625" style="1" customWidth="1"/>
    <col min="7948" max="7948" width="11.7265625" style="1" customWidth="1"/>
    <col min="7949" max="7949" width="11.54296875" style="1" customWidth="1"/>
    <col min="7950" max="7950" width="3.81640625" style="1" customWidth="1"/>
    <col min="7951" max="7951" width="11.54296875" style="1" customWidth="1"/>
    <col min="7952" max="7952" width="10.1796875" style="1" customWidth="1"/>
    <col min="7953" max="7953" width="11.26953125" style="1" customWidth="1"/>
    <col min="7954" max="7954" width="10" style="1" customWidth="1"/>
    <col min="7955" max="7955" width="4.453125" style="1" customWidth="1"/>
    <col min="7956" max="7957" width="9.81640625" style="1" bestFit="1" customWidth="1"/>
    <col min="7958" max="7958" width="3.1796875" style="1" customWidth="1"/>
    <col min="7959" max="8183" width="9.1796875" style="1"/>
    <col min="8184" max="8184" width="6.26953125" style="1" customWidth="1"/>
    <col min="8185" max="8185" width="7.26953125" style="1" customWidth="1"/>
    <col min="8186" max="8186" width="6.453125" style="1" customWidth="1"/>
    <col min="8187" max="8187" width="18" style="1" customWidth="1"/>
    <col min="8188" max="8188" width="14.453125" style="1" customWidth="1"/>
    <col min="8189" max="8189" width="10.81640625" style="1" customWidth="1"/>
    <col min="8190" max="8190" width="8.81640625" style="1" customWidth="1"/>
    <col min="8191" max="8191" width="11.1796875" style="1" customWidth="1"/>
    <col min="8192" max="8192" width="9.54296875" style="1" customWidth="1"/>
    <col min="8193" max="8193" width="10" style="1" customWidth="1"/>
    <col min="8194" max="8194" width="11.81640625" style="1" customWidth="1"/>
    <col min="8195" max="8195" width="6.1796875" style="1" customWidth="1"/>
    <col min="8196" max="8196" width="5.453125" style="1" customWidth="1"/>
    <col min="8197" max="8197" width="19.1796875" style="1" customWidth="1"/>
    <col min="8198" max="8198" width="14.54296875" style="1" bestFit="1" customWidth="1"/>
    <col min="8199" max="8199" width="14.26953125" style="1" customWidth="1"/>
    <col min="8200" max="8200" width="12" style="1" customWidth="1"/>
    <col min="8201" max="8201" width="10.81640625" style="1" customWidth="1"/>
    <col min="8202" max="8202" width="8.7265625" style="1" customWidth="1"/>
    <col min="8203" max="8203" width="8.81640625" style="1" customWidth="1"/>
    <col min="8204" max="8204" width="11.7265625" style="1" customWidth="1"/>
    <col min="8205" max="8205" width="11.54296875" style="1" customWidth="1"/>
    <col min="8206" max="8206" width="3.81640625" style="1" customWidth="1"/>
    <col min="8207" max="8207" width="11.54296875" style="1" customWidth="1"/>
    <col min="8208" max="8208" width="10.1796875" style="1" customWidth="1"/>
    <col min="8209" max="8209" width="11.26953125" style="1" customWidth="1"/>
    <col min="8210" max="8210" width="10" style="1" customWidth="1"/>
    <col min="8211" max="8211" width="4.453125" style="1" customWidth="1"/>
    <col min="8212" max="8213" width="9.81640625" style="1" bestFit="1" customWidth="1"/>
    <col min="8214" max="8214" width="3.1796875" style="1" customWidth="1"/>
    <col min="8215" max="8439" width="9.1796875" style="1"/>
    <col min="8440" max="8440" width="6.26953125" style="1" customWidth="1"/>
    <col min="8441" max="8441" width="7.26953125" style="1" customWidth="1"/>
    <col min="8442" max="8442" width="6.453125" style="1" customWidth="1"/>
    <col min="8443" max="8443" width="18" style="1" customWidth="1"/>
    <col min="8444" max="8444" width="14.453125" style="1" customWidth="1"/>
    <col min="8445" max="8445" width="10.81640625" style="1" customWidth="1"/>
    <col min="8446" max="8446" width="8.81640625" style="1" customWidth="1"/>
    <col min="8447" max="8447" width="11.1796875" style="1" customWidth="1"/>
    <col min="8448" max="8448" width="9.54296875" style="1" customWidth="1"/>
    <col min="8449" max="8449" width="10" style="1" customWidth="1"/>
    <col min="8450" max="8450" width="11.81640625" style="1" customWidth="1"/>
    <col min="8451" max="8451" width="6.1796875" style="1" customWidth="1"/>
    <col min="8452" max="8452" width="5.453125" style="1" customWidth="1"/>
    <col min="8453" max="8453" width="19.1796875" style="1" customWidth="1"/>
    <col min="8454" max="8454" width="14.54296875" style="1" bestFit="1" customWidth="1"/>
    <col min="8455" max="8455" width="14.26953125" style="1" customWidth="1"/>
    <col min="8456" max="8456" width="12" style="1" customWidth="1"/>
    <col min="8457" max="8457" width="10.81640625" style="1" customWidth="1"/>
    <col min="8458" max="8458" width="8.7265625" style="1" customWidth="1"/>
    <col min="8459" max="8459" width="8.81640625" style="1" customWidth="1"/>
    <col min="8460" max="8460" width="11.7265625" style="1" customWidth="1"/>
    <col min="8461" max="8461" width="11.54296875" style="1" customWidth="1"/>
    <col min="8462" max="8462" width="3.81640625" style="1" customWidth="1"/>
    <col min="8463" max="8463" width="11.54296875" style="1" customWidth="1"/>
    <col min="8464" max="8464" width="10.1796875" style="1" customWidth="1"/>
    <col min="8465" max="8465" width="11.26953125" style="1" customWidth="1"/>
    <col min="8466" max="8466" width="10" style="1" customWidth="1"/>
    <col min="8467" max="8467" width="4.453125" style="1" customWidth="1"/>
    <col min="8468" max="8469" width="9.81640625" style="1" bestFit="1" customWidth="1"/>
    <col min="8470" max="8470" width="3.1796875" style="1" customWidth="1"/>
    <col min="8471" max="8695" width="9.1796875" style="1"/>
    <col min="8696" max="8696" width="6.26953125" style="1" customWidth="1"/>
    <col min="8697" max="8697" width="7.26953125" style="1" customWidth="1"/>
    <col min="8698" max="8698" width="6.453125" style="1" customWidth="1"/>
    <col min="8699" max="8699" width="18" style="1" customWidth="1"/>
    <col min="8700" max="8700" width="14.453125" style="1" customWidth="1"/>
    <col min="8701" max="8701" width="10.81640625" style="1" customWidth="1"/>
    <col min="8702" max="8702" width="8.81640625" style="1" customWidth="1"/>
    <col min="8703" max="8703" width="11.1796875" style="1" customWidth="1"/>
    <col min="8704" max="8704" width="9.54296875" style="1" customWidth="1"/>
    <col min="8705" max="8705" width="10" style="1" customWidth="1"/>
    <col min="8706" max="8706" width="11.81640625" style="1" customWidth="1"/>
    <col min="8707" max="8707" width="6.1796875" style="1" customWidth="1"/>
    <col min="8708" max="8708" width="5.453125" style="1" customWidth="1"/>
    <col min="8709" max="8709" width="19.1796875" style="1" customWidth="1"/>
    <col min="8710" max="8710" width="14.54296875" style="1" bestFit="1" customWidth="1"/>
    <col min="8711" max="8711" width="14.26953125" style="1" customWidth="1"/>
    <col min="8712" max="8712" width="12" style="1" customWidth="1"/>
    <col min="8713" max="8713" width="10.81640625" style="1" customWidth="1"/>
    <col min="8714" max="8714" width="8.7265625" style="1" customWidth="1"/>
    <col min="8715" max="8715" width="8.81640625" style="1" customWidth="1"/>
    <col min="8716" max="8716" width="11.7265625" style="1" customWidth="1"/>
    <col min="8717" max="8717" width="11.54296875" style="1" customWidth="1"/>
    <col min="8718" max="8718" width="3.81640625" style="1" customWidth="1"/>
    <col min="8719" max="8719" width="11.54296875" style="1" customWidth="1"/>
    <col min="8720" max="8720" width="10.1796875" style="1" customWidth="1"/>
    <col min="8721" max="8721" width="11.26953125" style="1" customWidth="1"/>
    <col min="8722" max="8722" width="10" style="1" customWidth="1"/>
    <col min="8723" max="8723" width="4.453125" style="1" customWidth="1"/>
    <col min="8724" max="8725" width="9.81640625" style="1" bestFit="1" customWidth="1"/>
    <col min="8726" max="8726" width="3.1796875" style="1" customWidth="1"/>
    <col min="8727" max="8951" width="9.1796875" style="1"/>
    <col min="8952" max="8952" width="6.26953125" style="1" customWidth="1"/>
    <col min="8953" max="8953" width="7.26953125" style="1" customWidth="1"/>
    <col min="8954" max="8954" width="6.453125" style="1" customWidth="1"/>
    <col min="8955" max="8955" width="18" style="1" customWidth="1"/>
    <col min="8956" max="8956" width="14.453125" style="1" customWidth="1"/>
    <col min="8957" max="8957" width="10.81640625" style="1" customWidth="1"/>
    <col min="8958" max="8958" width="8.81640625" style="1" customWidth="1"/>
    <col min="8959" max="8959" width="11.1796875" style="1" customWidth="1"/>
    <col min="8960" max="8960" width="9.54296875" style="1" customWidth="1"/>
    <col min="8961" max="8961" width="10" style="1" customWidth="1"/>
    <col min="8962" max="8962" width="11.81640625" style="1" customWidth="1"/>
    <col min="8963" max="8963" width="6.1796875" style="1" customWidth="1"/>
    <col min="8964" max="8964" width="5.453125" style="1" customWidth="1"/>
    <col min="8965" max="8965" width="19.1796875" style="1" customWidth="1"/>
    <col min="8966" max="8966" width="14.54296875" style="1" bestFit="1" customWidth="1"/>
    <col min="8967" max="8967" width="14.26953125" style="1" customWidth="1"/>
    <col min="8968" max="8968" width="12" style="1" customWidth="1"/>
    <col min="8969" max="8969" width="10.81640625" style="1" customWidth="1"/>
    <col min="8970" max="8970" width="8.7265625" style="1" customWidth="1"/>
    <col min="8971" max="8971" width="8.81640625" style="1" customWidth="1"/>
    <col min="8972" max="8972" width="11.7265625" style="1" customWidth="1"/>
    <col min="8973" max="8973" width="11.54296875" style="1" customWidth="1"/>
    <col min="8974" max="8974" width="3.81640625" style="1" customWidth="1"/>
    <col min="8975" max="8975" width="11.54296875" style="1" customWidth="1"/>
    <col min="8976" max="8976" width="10.1796875" style="1" customWidth="1"/>
    <col min="8977" max="8977" width="11.26953125" style="1" customWidth="1"/>
    <col min="8978" max="8978" width="10" style="1" customWidth="1"/>
    <col min="8979" max="8979" width="4.453125" style="1" customWidth="1"/>
    <col min="8980" max="8981" width="9.81640625" style="1" bestFit="1" customWidth="1"/>
    <col min="8982" max="8982" width="3.1796875" style="1" customWidth="1"/>
    <col min="8983" max="9207" width="9.1796875" style="1"/>
    <col min="9208" max="9208" width="6.26953125" style="1" customWidth="1"/>
    <col min="9209" max="9209" width="7.26953125" style="1" customWidth="1"/>
    <col min="9210" max="9210" width="6.453125" style="1" customWidth="1"/>
    <col min="9211" max="9211" width="18" style="1" customWidth="1"/>
    <col min="9212" max="9212" width="14.453125" style="1" customWidth="1"/>
    <col min="9213" max="9213" width="10.81640625" style="1" customWidth="1"/>
    <col min="9214" max="9214" width="8.81640625" style="1" customWidth="1"/>
    <col min="9215" max="9215" width="11.1796875" style="1" customWidth="1"/>
    <col min="9216" max="9216" width="9.54296875" style="1" customWidth="1"/>
    <col min="9217" max="9217" width="10" style="1" customWidth="1"/>
    <col min="9218" max="9218" width="11.81640625" style="1" customWidth="1"/>
    <col min="9219" max="9219" width="6.1796875" style="1" customWidth="1"/>
    <col min="9220" max="9220" width="5.453125" style="1" customWidth="1"/>
    <col min="9221" max="9221" width="19.1796875" style="1" customWidth="1"/>
    <col min="9222" max="9222" width="14.54296875" style="1" bestFit="1" customWidth="1"/>
    <col min="9223" max="9223" width="14.26953125" style="1" customWidth="1"/>
    <col min="9224" max="9224" width="12" style="1" customWidth="1"/>
    <col min="9225" max="9225" width="10.81640625" style="1" customWidth="1"/>
    <col min="9226" max="9226" width="8.7265625" style="1" customWidth="1"/>
    <col min="9227" max="9227" width="8.81640625" style="1" customWidth="1"/>
    <col min="9228" max="9228" width="11.7265625" style="1" customWidth="1"/>
    <col min="9229" max="9229" width="11.54296875" style="1" customWidth="1"/>
    <col min="9230" max="9230" width="3.81640625" style="1" customWidth="1"/>
    <col min="9231" max="9231" width="11.54296875" style="1" customWidth="1"/>
    <col min="9232" max="9232" width="10.1796875" style="1" customWidth="1"/>
    <col min="9233" max="9233" width="11.26953125" style="1" customWidth="1"/>
    <col min="9234" max="9234" width="10" style="1" customWidth="1"/>
    <col min="9235" max="9235" width="4.453125" style="1" customWidth="1"/>
    <col min="9236" max="9237" width="9.81640625" style="1" bestFit="1" customWidth="1"/>
    <col min="9238" max="9238" width="3.1796875" style="1" customWidth="1"/>
    <col min="9239" max="9463" width="9.1796875" style="1"/>
    <col min="9464" max="9464" width="6.26953125" style="1" customWidth="1"/>
    <col min="9465" max="9465" width="7.26953125" style="1" customWidth="1"/>
    <col min="9466" max="9466" width="6.453125" style="1" customWidth="1"/>
    <col min="9467" max="9467" width="18" style="1" customWidth="1"/>
    <col min="9468" max="9468" width="14.453125" style="1" customWidth="1"/>
    <col min="9469" max="9469" width="10.81640625" style="1" customWidth="1"/>
    <col min="9470" max="9470" width="8.81640625" style="1" customWidth="1"/>
    <col min="9471" max="9471" width="11.1796875" style="1" customWidth="1"/>
    <col min="9472" max="9472" width="9.54296875" style="1" customWidth="1"/>
    <col min="9473" max="9473" width="10" style="1" customWidth="1"/>
    <col min="9474" max="9474" width="11.81640625" style="1" customWidth="1"/>
    <col min="9475" max="9475" width="6.1796875" style="1" customWidth="1"/>
    <col min="9476" max="9476" width="5.453125" style="1" customWidth="1"/>
    <col min="9477" max="9477" width="19.1796875" style="1" customWidth="1"/>
    <col min="9478" max="9478" width="14.54296875" style="1" bestFit="1" customWidth="1"/>
    <col min="9479" max="9479" width="14.26953125" style="1" customWidth="1"/>
    <col min="9480" max="9480" width="12" style="1" customWidth="1"/>
    <col min="9481" max="9481" width="10.81640625" style="1" customWidth="1"/>
    <col min="9482" max="9482" width="8.7265625" style="1" customWidth="1"/>
    <col min="9483" max="9483" width="8.81640625" style="1" customWidth="1"/>
    <col min="9484" max="9484" width="11.7265625" style="1" customWidth="1"/>
    <col min="9485" max="9485" width="11.54296875" style="1" customWidth="1"/>
    <col min="9486" max="9486" width="3.81640625" style="1" customWidth="1"/>
    <col min="9487" max="9487" width="11.54296875" style="1" customWidth="1"/>
    <col min="9488" max="9488" width="10.1796875" style="1" customWidth="1"/>
    <col min="9489" max="9489" width="11.26953125" style="1" customWidth="1"/>
    <col min="9490" max="9490" width="10" style="1" customWidth="1"/>
    <col min="9491" max="9491" width="4.453125" style="1" customWidth="1"/>
    <col min="9492" max="9493" width="9.81640625" style="1" bestFit="1" customWidth="1"/>
    <col min="9494" max="9494" width="3.1796875" style="1" customWidth="1"/>
    <col min="9495" max="9719" width="9.1796875" style="1"/>
    <col min="9720" max="9720" width="6.26953125" style="1" customWidth="1"/>
    <col min="9721" max="9721" width="7.26953125" style="1" customWidth="1"/>
    <col min="9722" max="9722" width="6.453125" style="1" customWidth="1"/>
    <col min="9723" max="9723" width="18" style="1" customWidth="1"/>
    <col min="9724" max="9724" width="14.453125" style="1" customWidth="1"/>
    <col min="9725" max="9725" width="10.81640625" style="1" customWidth="1"/>
    <col min="9726" max="9726" width="8.81640625" style="1" customWidth="1"/>
    <col min="9727" max="9727" width="11.1796875" style="1" customWidth="1"/>
    <col min="9728" max="9728" width="9.54296875" style="1" customWidth="1"/>
    <col min="9729" max="9729" width="10" style="1" customWidth="1"/>
    <col min="9730" max="9730" width="11.81640625" style="1" customWidth="1"/>
    <col min="9731" max="9731" width="6.1796875" style="1" customWidth="1"/>
    <col min="9732" max="9732" width="5.453125" style="1" customWidth="1"/>
    <col min="9733" max="9733" width="19.1796875" style="1" customWidth="1"/>
    <col min="9734" max="9734" width="14.54296875" style="1" bestFit="1" customWidth="1"/>
    <col min="9735" max="9735" width="14.26953125" style="1" customWidth="1"/>
    <col min="9736" max="9736" width="12" style="1" customWidth="1"/>
    <col min="9737" max="9737" width="10.81640625" style="1" customWidth="1"/>
    <col min="9738" max="9738" width="8.7265625" style="1" customWidth="1"/>
    <col min="9739" max="9739" width="8.81640625" style="1" customWidth="1"/>
    <col min="9740" max="9740" width="11.7265625" style="1" customWidth="1"/>
    <col min="9741" max="9741" width="11.54296875" style="1" customWidth="1"/>
    <col min="9742" max="9742" width="3.81640625" style="1" customWidth="1"/>
    <col min="9743" max="9743" width="11.54296875" style="1" customWidth="1"/>
    <col min="9744" max="9744" width="10.1796875" style="1" customWidth="1"/>
    <col min="9745" max="9745" width="11.26953125" style="1" customWidth="1"/>
    <col min="9746" max="9746" width="10" style="1" customWidth="1"/>
    <col min="9747" max="9747" width="4.453125" style="1" customWidth="1"/>
    <col min="9748" max="9749" width="9.81640625" style="1" bestFit="1" customWidth="1"/>
    <col min="9750" max="9750" width="3.1796875" style="1" customWidth="1"/>
    <col min="9751" max="9975" width="9.1796875" style="1"/>
    <col min="9976" max="9976" width="6.26953125" style="1" customWidth="1"/>
    <col min="9977" max="9977" width="7.26953125" style="1" customWidth="1"/>
    <col min="9978" max="9978" width="6.453125" style="1" customWidth="1"/>
    <col min="9979" max="9979" width="18" style="1" customWidth="1"/>
    <col min="9980" max="9980" width="14.453125" style="1" customWidth="1"/>
    <col min="9981" max="9981" width="10.81640625" style="1" customWidth="1"/>
    <col min="9982" max="9982" width="8.81640625" style="1" customWidth="1"/>
    <col min="9983" max="9983" width="11.1796875" style="1" customWidth="1"/>
    <col min="9984" max="9984" width="9.54296875" style="1" customWidth="1"/>
    <col min="9985" max="9985" width="10" style="1" customWidth="1"/>
    <col min="9986" max="9986" width="11.81640625" style="1" customWidth="1"/>
    <col min="9987" max="9987" width="6.1796875" style="1" customWidth="1"/>
    <col min="9988" max="9988" width="5.453125" style="1" customWidth="1"/>
    <col min="9989" max="9989" width="19.1796875" style="1" customWidth="1"/>
    <col min="9990" max="9990" width="14.54296875" style="1" bestFit="1" customWidth="1"/>
    <col min="9991" max="9991" width="14.26953125" style="1" customWidth="1"/>
    <col min="9992" max="9992" width="12" style="1" customWidth="1"/>
    <col min="9993" max="9993" width="10.81640625" style="1" customWidth="1"/>
    <col min="9994" max="9994" width="8.7265625" style="1" customWidth="1"/>
    <col min="9995" max="9995" width="8.81640625" style="1" customWidth="1"/>
    <col min="9996" max="9996" width="11.7265625" style="1" customWidth="1"/>
    <col min="9997" max="9997" width="11.54296875" style="1" customWidth="1"/>
    <col min="9998" max="9998" width="3.81640625" style="1" customWidth="1"/>
    <col min="9999" max="9999" width="11.54296875" style="1" customWidth="1"/>
    <col min="10000" max="10000" width="10.1796875" style="1" customWidth="1"/>
    <col min="10001" max="10001" width="11.26953125" style="1" customWidth="1"/>
    <col min="10002" max="10002" width="10" style="1" customWidth="1"/>
    <col min="10003" max="10003" width="4.453125" style="1" customWidth="1"/>
    <col min="10004" max="10005" width="9.81640625" style="1" bestFit="1" customWidth="1"/>
    <col min="10006" max="10006" width="3.1796875" style="1" customWidth="1"/>
    <col min="10007" max="10231" width="9.1796875" style="1"/>
    <col min="10232" max="10232" width="6.26953125" style="1" customWidth="1"/>
    <col min="10233" max="10233" width="7.26953125" style="1" customWidth="1"/>
    <col min="10234" max="10234" width="6.453125" style="1" customWidth="1"/>
    <col min="10235" max="10235" width="18" style="1" customWidth="1"/>
    <col min="10236" max="10236" width="14.453125" style="1" customWidth="1"/>
    <col min="10237" max="10237" width="10.81640625" style="1" customWidth="1"/>
    <col min="10238" max="10238" width="8.81640625" style="1" customWidth="1"/>
    <col min="10239" max="10239" width="11.1796875" style="1" customWidth="1"/>
    <col min="10240" max="10240" width="9.54296875" style="1" customWidth="1"/>
    <col min="10241" max="10241" width="10" style="1" customWidth="1"/>
    <col min="10242" max="10242" width="11.81640625" style="1" customWidth="1"/>
    <col min="10243" max="10243" width="6.1796875" style="1" customWidth="1"/>
    <col min="10244" max="10244" width="5.453125" style="1" customWidth="1"/>
    <col min="10245" max="10245" width="19.1796875" style="1" customWidth="1"/>
    <col min="10246" max="10246" width="14.54296875" style="1" bestFit="1" customWidth="1"/>
    <col min="10247" max="10247" width="14.26953125" style="1" customWidth="1"/>
    <col min="10248" max="10248" width="12" style="1" customWidth="1"/>
    <col min="10249" max="10249" width="10.81640625" style="1" customWidth="1"/>
    <col min="10250" max="10250" width="8.7265625" style="1" customWidth="1"/>
    <col min="10251" max="10251" width="8.81640625" style="1" customWidth="1"/>
    <col min="10252" max="10252" width="11.7265625" style="1" customWidth="1"/>
    <col min="10253" max="10253" width="11.54296875" style="1" customWidth="1"/>
    <col min="10254" max="10254" width="3.81640625" style="1" customWidth="1"/>
    <col min="10255" max="10255" width="11.54296875" style="1" customWidth="1"/>
    <col min="10256" max="10256" width="10.1796875" style="1" customWidth="1"/>
    <col min="10257" max="10257" width="11.26953125" style="1" customWidth="1"/>
    <col min="10258" max="10258" width="10" style="1" customWidth="1"/>
    <col min="10259" max="10259" width="4.453125" style="1" customWidth="1"/>
    <col min="10260" max="10261" width="9.81640625" style="1" bestFit="1" customWidth="1"/>
    <col min="10262" max="10262" width="3.1796875" style="1" customWidth="1"/>
    <col min="10263" max="10487" width="9.1796875" style="1"/>
    <col min="10488" max="10488" width="6.26953125" style="1" customWidth="1"/>
    <col min="10489" max="10489" width="7.26953125" style="1" customWidth="1"/>
    <col min="10490" max="10490" width="6.453125" style="1" customWidth="1"/>
    <col min="10491" max="10491" width="18" style="1" customWidth="1"/>
    <col min="10492" max="10492" width="14.453125" style="1" customWidth="1"/>
    <col min="10493" max="10493" width="10.81640625" style="1" customWidth="1"/>
    <col min="10494" max="10494" width="8.81640625" style="1" customWidth="1"/>
    <col min="10495" max="10495" width="11.1796875" style="1" customWidth="1"/>
    <col min="10496" max="10496" width="9.54296875" style="1" customWidth="1"/>
    <col min="10497" max="10497" width="10" style="1" customWidth="1"/>
    <col min="10498" max="10498" width="11.81640625" style="1" customWidth="1"/>
    <col min="10499" max="10499" width="6.1796875" style="1" customWidth="1"/>
    <col min="10500" max="10500" width="5.453125" style="1" customWidth="1"/>
    <col min="10501" max="10501" width="19.1796875" style="1" customWidth="1"/>
    <col min="10502" max="10502" width="14.54296875" style="1" bestFit="1" customWidth="1"/>
    <col min="10503" max="10503" width="14.26953125" style="1" customWidth="1"/>
    <col min="10504" max="10504" width="12" style="1" customWidth="1"/>
    <col min="10505" max="10505" width="10.81640625" style="1" customWidth="1"/>
    <col min="10506" max="10506" width="8.7265625" style="1" customWidth="1"/>
    <col min="10507" max="10507" width="8.81640625" style="1" customWidth="1"/>
    <col min="10508" max="10508" width="11.7265625" style="1" customWidth="1"/>
    <col min="10509" max="10509" width="11.54296875" style="1" customWidth="1"/>
    <col min="10510" max="10510" width="3.81640625" style="1" customWidth="1"/>
    <col min="10511" max="10511" width="11.54296875" style="1" customWidth="1"/>
    <col min="10512" max="10512" width="10.1796875" style="1" customWidth="1"/>
    <col min="10513" max="10513" width="11.26953125" style="1" customWidth="1"/>
    <col min="10514" max="10514" width="10" style="1" customWidth="1"/>
    <col min="10515" max="10515" width="4.453125" style="1" customWidth="1"/>
    <col min="10516" max="10517" width="9.81640625" style="1" bestFit="1" customWidth="1"/>
    <col min="10518" max="10518" width="3.1796875" style="1" customWidth="1"/>
    <col min="10519" max="10743" width="9.1796875" style="1"/>
    <col min="10744" max="10744" width="6.26953125" style="1" customWidth="1"/>
    <col min="10745" max="10745" width="7.26953125" style="1" customWidth="1"/>
    <col min="10746" max="10746" width="6.453125" style="1" customWidth="1"/>
    <col min="10747" max="10747" width="18" style="1" customWidth="1"/>
    <col min="10748" max="10748" width="14.453125" style="1" customWidth="1"/>
    <col min="10749" max="10749" width="10.81640625" style="1" customWidth="1"/>
    <col min="10750" max="10750" width="8.81640625" style="1" customWidth="1"/>
    <col min="10751" max="10751" width="11.1796875" style="1" customWidth="1"/>
    <col min="10752" max="10752" width="9.54296875" style="1" customWidth="1"/>
    <col min="10753" max="10753" width="10" style="1" customWidth="1"/>
    <col min="10754" max="10754" width="11.81640625" style="1" customWidth="1"/>
    <col min="10755" max="10755" width="6.1796875" style="1" customWidth="1"/>
    <col min="10756" max="10756" width="5.453125" style="1" customWidth="1"/>
    <col min="10757" max="10757" width="19.1796875" style="1" customWidth="1"/>
    <col min="10758" max="10758" width="14.54296875" style="1" bestFit="1" customWidth="1"/>
    <col min="10759" max="10759" width="14.26953125" style="1" customWidth="1"/>
    <col min="10760" max="10760" width="12" style="1" customWidth="1"/>
    <col min="10761" max="10761" width="10.81640625" style="1" customWidth="1"/>
    <col min="10762" max="10762" width="8.7265625" style="1" customWidth="1"/>
    <col min="10763" max="10763" width="8.81640625" style="1" customWidth="1"/>
    <col min="10764" max="10764" width="11.7265625" style="1" customWidth="1"/>
    <col min="10765" max="10765" width="11.54296875" style="1" customWidth="1"/>
    <col min="10766" max="10766" width="3.81640625" style="1" customWidth="1"/>
    <col min="10767" max="10767" width="11.54296875" style="1" customWidth="1"/>
    <col min="10768" max="10768" width="10.1796875" style="1" customWidth="1"/>
    <col min="10769" max="10769" width="11.26953125" style="1" customWidth="1"/>
    <col min="10770" max="10770" width="10" style="1" customWidth="1"/>
    <col min="10771" max="10771" width="4.453125" style="1" customWidth="1"/>
    <col min="10772" max="10773" width="9.81640625" style="1" bestFit="1" customWidth="1"/>
    <col min="10774" max="10774" width="3.1796875" style="1" customWidth="1"/>
    <col min="10775" max="10999" width="9.1796875" style="1"/>
    <col min="11000" max="11000" width="6.26953125" style="1" customWidth="1"/>
    <col min="11001" max="11001" width="7.26953125" style="1" customWidth="1"/>
    <col min="11002" max="11002" width="6.453125" style="1" customWidth="1"/>
    <col min="11003" max="11003" width="18" style="1" customWidth="1"/>
    <col min="11004" max="11004" width="14.453125" style="1" customWidth="1"/>
    <col min="11005" max="11005" width="10.81640625" style="1" customWidth="1"/>
    <col min="11006" max="11006" width="8.81640625" style="1" customWidth="1"/>
    <col min="11007" max="11007" width="11.1796875" style="1" customWidth="1"/>
    <col min="11008" max="11008" width="9.54296875" style="1" customWidth="1"/>
    <col min="11009" max="11009" width="10" style="1" customWidth="1"/>
    <col min="11010" max="11010" width="11.81640625" style="1" customWidth="1"/>
    <col min="11011" max="11011" width="6.1796875" style="1" customWidth="1"/>
    <col min="11012" max="11012" width="5.453125" style="1" customWidth="1"/>
    <col min="11013" max="11013" width="19.1796875" style="1" customWidth="1"/>
    <col min="11014" max="11014" width="14.54296875" style="1" bestFit="1" customWidth="1"/>
    <col min="11015" max="11015" width="14.26953125" style="1" customWidth="1"/>
    <col min="11016" max="11016" width="12" style="1" customWidth="1"/>
    <col min="11017" max="11017" width="10.81640625" style="1" customWidth="1"/>
    <col min="11018" max="11018" width="8.7265625" style="1" customWidth="1"/>
    <col min="11019" max="11019" width="8.81640625" style="1" customWidth="1"/>
    <col min="11020" max="11020" width="11.7265625" style="1" customWidth="1"/>
    <col min="11021" max="11021" width="11.54296875" style="1" customWidth="1"/>
    <col min="11022" max="11022" width="3.81640625" style="1" customWidth="1"/>
    <col min="11023" max="11023" width="11.54296875" style="1" customWidth="1"/>
    <col min="11024" max="11024" width="10.1796875" style="1" customWidth="1"/>
    <col min="11025" max="11025" width="11.26953125" style="1" customWidth="1"/>
    <col min="11026" max="11026" width="10" style="1" customWidth="1"/>
    <col min="11027" max="11027" width="4.453125" style="1" customWidth="1"/>
    <col min="11028" max="11029" width="9.81640625" style="1" bestFit="1" customWidth="1"/>
    <col min="11030" max="11030" width="3.1796875" style="1" customWidth="1"/>
    <col min="11031" max="11255" width="9.1796875" style="1"/>
    <col min="11256" max="11256" width="6.26953125" style="1" customWidth="1"/>
    <col min="11257" max="11257" width="7.26953125" style="1" customWidth="1"/>
    <col min="11258" max="11258" width="6.453125" style="1" customWidth="1"/>
    <col min="11259" max="11259" width="18" style="1" customWidth="1"/>
    <col min="11260" max="11260" width="14.453125" style="1" customWidth="1"/>
    <col min="11261" max="11261" width="10.81640625" style="1" customWidth="1"/>
    <col min="11262" max="11262" width="8.81640625" style="1" customWidth="1"/>
    <col min="11263" max="11263" width="11.1796875" style="1" customWidth="1"/>
    <col min="11264" max="11264" width="9.54296875" style="1" customWidth="1"/>
    <col min="11265" max="11265" width="10" style="1" customWidth="1"/>
    <col min="11266" max="11266" width="11.81640625" style="1" customWidth="1"/>
    <col min="11267" max="11267" width="6.1796875" style="1" customWidth="1"/>
    <col min="11268" max="11268" width="5.453125" style="1" customWidth="1"/>
    <col min="11269" max="11269" width="19.1796875" style="1" customWidth="1"/>
    <col min="11270" max="11270" width="14.54296875" style="1" bestFit="1" customWidth="1"/>
    <col min="11271" max="11271" width="14.26953125" style="1" customWidth="1"/>
    <col min="11272" max="11272" width="12" style="1" customWidth="1"/>
    <col min="11273" max="11273" width="10.81640625" style="1" customWidth="1"/>
    <col min="11274" max="11274" width="8.7265625" style="1" customWidth="1"/>
    <col min="11275" max="11275" width="8.81640625" style="1" customWidth="1"/>
    <col min="11276" max="11276" width="11.7265625" style="1" customWidth="1"/>
    <col min="11277" max="11277" width="11.54296875" style="1" customWidth="1"/>
    <col min="11278" max="11278" width="3.81640625" style="1" customWidth="1"/>
    <col min="11279" max="11279" width="11.54296875" style="1" customWidth="1"/>
    <col min="11280" max="11280" width="10.1796875" style="1" customWidth="1"/>
    <col min="11281" max="11281" width="11.26953125" style="1" customWidth="1"/>
    <col min="11282" max="11282" width="10" style="1" customWidth="1"/>
    <col min="11283" max="11283" width="4.453125" style="1" customWidth="1"/>
    <col min="11284" max="11285" width="9.81640625" style="1" bestFit="1" customWidth="1"/>
    <col min="11286" max="11286" width="3.1796875" style="1" customWidth="1"/>
    <col min="11287" max="11511" width="9.1796875" style="1"/>
    <col min="11512" max="11512" width="6.26953125" style="1" customWidth="1"/>
    <col min="11513" max="11513" width="7.26953125" style="1" customWidth="1"/>
    <col min="11514" max="11514" width="6.453125" style="1" customWidth="1"/>
    <col min="11515" max="11515" width="18" style="1" customWidth="1"/>
    <col min="11516" max="11516" width="14.453125" style="1" customWidth="1"/>
    <col min="11517" max="11517" width="10.81640625" style="1" customWidth="1"/>
    <col min="11518" max="11518" width="8.81640625" style="1" customWidth="1"/>
    <col min="11519" max="11519" width="11.1796875" style="1" customWidth="1"/>
    <col min="11520" max="11520" width="9.54296875" style="1" customWidth="1"/>
    <col min="11521" max="11521" width="10" style="1" customWidth="1"/>
    <col min="11522" max="11522" width="11.81640625" style="1" customWidth="1"/>
    <col min="11523" max="11523" width="6.1796875" style="1" customWidth="1"/>
    <col min="11524" max="11524" width="5.453125" style="1" customWidth="1"/>
    <col min="11525" max="11525" width="19.1796875" style="1" customWidth="1"/>
    <col min="11526" max="11526" width="14.54296875" style="1" bestFit="1" customWidth="1"/>
    <col min="11527" max="11527" width="14.26953125" style="1" customWidth="1"/>
    <col min="11528" max="11528" width="12" style="1" customWidth="1"/>
    <col min="11529" max="11529" width="10.81640625" style="1" customWidth="1"/>
    <col min="11530" max="11530" width="8.7265625" style="1" customWidth="1"/>
    <col min="11531" max="11531" width="8.81640625" style="1" customWidth="1"/>
    <col min="11532" max="11532" width="11.7265625" style="1" customWidth="1"/>
    <col min="11533" max="11533" width="11.54296875" style="1" customWidth="1"/>
    <col min="11534" max="11534" width="3.81640625" style="1" customWidth="1"/>
    <col min="11535" max="11535" width="11.54296875" style="1" customWidth="1"/>
    <col min="11536" max="11536" width="10.1796875" style="1" customWidth="1"/>
    <col min="11537" max="11537" width="11.26953125" style="1" customWidth="1"/>
    <col min="11538" max="11538" width="10" style="1" customWidth="1"/>
    <col min="11539" max="11539" width="4.453125" style="1" customWidth="1"/>
    <col min="11540" max="11541" width="9.81640625" style="1" bestFit="1" customWidth="1"/>
    <col min="11542" max="11542" width="3.1796875" style="1" customWidth="1"/>
    <col min="11543" max="11767" width="9.1796875" style="1"/>
    <col min="11768" max="11768" width="6.26953125" style="1" customWidth="1"/>
    <col min="11769" max="11769" width="7.26953125" style="1" customWidth="1"/>
    <col min="11770" max="11770" width="6.453125" style="1" customWidth="1"/>
    <col min="11771" max="11771" width="18" style="1" customWidth="1"/>
    <col min="11772" max="11772" width="14.453125" style="1" customWidth="1"/>
    <col min="11773" max="11773" width="10.81640625" style="1" customWidth="1"/>
    <col min="11774" max="11774" width="8.81640625" style="1" customWidth="1"/>
    <col min="11775" max="11775" width="11.1796875" style="1" customWidth="1"/>
    <col min="11776" max="11776" width="9.54296875" style="1" customWidth="1"/>
    <col min="11777" max="11777" width="10" style="1" customWidth="1"/>
    <col min="11778" max="11778" width="11.81640625" style="1" customWidth="1"/>
    <col min="11779" max="11779" width="6.1796875" style="1" customWidth="1"/>
    <col min="11780" max="11780" width="5.453125" style="1" customWidth="1"/>
    <col min="11781" max="11781" width="19.1796875" style="1" customWidth="1"/>
    <col min="11782" max="11782" width="14.54296875" style="1" bestFit="1" customWidth="1"/>
    <col min="11783" max="11783" width="14.26953125" style="1" customWidth="1"/>
    <col min="11784" max="11784" width="12" style="1" customWidth="1"/>
    <col min="11785" max="11785" width="10.81640625" style="1" customWidth="1"/>
    <col min="11786" max="11786" width="8.7265625" style="1" customWidth="1"/>
    <col min="11787" max="11787" width="8.81640625" style="1" customWidth="1"/>
    <col min="11788" max="11788" width="11.7265625" style="1" customWidth="1"/>
    <col min="11789" max="11789" width="11.54296875" style="1" customWidth="1"/>
    <col min="11790" max="11790" width="3.81640625" style="1" customWidth="1"/>
    <col min="11791" max="11791" width="11.54296875" style="1" customWidth="1"/>
    <col min="11792" max="11792" width="10.1796875" style="1" customWidth="1"/>
    <col min="11793" max="11793" width="11.26953125" style="1" customWidth="1"/>
    <col min="11794" max="11794" width="10" style="1" customWidth="1"/>
    <col min="11795" max="11795" width="4.453125" style="1" customWidth="1"/>
    <col min="11796" max="11797" width="9.81640625" style="1" bestFit="1" customWidth="1"/>
    <col min="11798" max="11798" width="3.1796875" style="1" customWidth="1"/>
    <col min="11799" max="12023" width="9.1796875" style="1"/>
    <col min="12024" max="12024" width="6.26953125" style="1" customWidth="1"/>
    <col min="12025" max="12025" width="7.26953125" style="1" customWidth="1"/>
    <col min="12026" max="12026" width="6.453125" style="1" customWidth="1"/>
    <col min="12027" max="12027" width="18" style="1" customWidth="1"/>
    <col min="12028" max="12028" width="14.453125" style="1" customWidth="1"/>
    <col min="12029" max="12029" width="10.81640625" style="1" customWidth="1"/>
    <col min="12030" max="12030" width="8.81640625" style="1" customWidth="1"/>
    <col min="12031" max="12031" width="11.1796875" style="1" customWidth="1"/>
    <col min="12032" max="12032" width="9.54296875" style="1" customWidth="1"/>
    <col min="12033" max="12033" width="10" style="1" customWidth="1"/>
    <col min="12034" max="12034" width="11.81640625" style="1" customWidth="1"/>
    <col min="12035" max="12035" width="6.1796875" style="1" customWidth="1"/>
    <col min="12036" max="12036" width="5.453125" style="1" customWidth="1"/>
    <col min="12037" max="12037" width="19.1796875" style="1" customWidth="1"/>
    <col min="12038" max="12038" width="14.54296875" style="1" bestFit="1" customWidth="1"/>
    <col min="12039" max="12039" width="14.26953125" style="1" customWidth="1"/>
    <col min="12040" max="12040" width="12" style="1" customWidth="1"/>
    <col min="12041" max="12041" width="10.81640625" style="1" customWidth="1"/>
    <col min="12042" max="12042" width="8.7265625" style="1" customWidth="1"/>
    <col min="12043" max="12043" width="8.81640625" style="1" customWidth="1"/>
    <col min="12044" max="12044" width="11.7265625" style="1" customWidth="1"/>
    <col min="12045" max="12045" width="11.54296875" style="1" customWidth="1"/>
    <col min="12046" max="12046" width="3.81640625" style="1" customWidth="1"/>
    <col min="12047" max="12047" width="11.54296875" style="1" customWidth="1"/>
    <col min="12048" max="12048" width="10.1796875" style="1" customWidth="1"/>
    <col min="12049" max="12049" width="11.26953125" style="1" customWidth="1"/>
    <col min="12050" max="12050" width="10" style="1" customWidth="1"/>
    <col min="12051" max="12051" width="4.453125" style="1" customWidth="1"/>
    <col min="12052" max="12053" width="9.81640625" style="1" bestFit="1" customWidth="1"/>
    <col min="12054" max="12054" width="3.1796875" style="1" customWidth="1"/>
    <col min="12055" max="12279" width="9.1796875" style="1"/>
    <col min="12280" max="12280" width="6.26953125" style="1" customWidth="1"/>
    <col min="12281" max="12281" width="7.26953125" style="1" customWidth="1"/>
    <col min="12282" max="12282" width="6.453125" style="1" customWidth="1"/>
    <col min="12283" max="12283" width="18" style="1" customWidth="1"/>
    <col min="12284" max="12284" width="14.453125" style="1" customWidth="1"/>
    <col min="12285" max="12285" width="10.81640625" style="1" customWidth="1"/>
    <col min="12286" max="12286" width="8.81640625" style="1" customWidth="1"/>
    <col min="12287" max="12287" width="11.1796875" style="1" customWidth="1"/>
    <col min="12288" max="12288" width="9.54296875" style="1" customWidth="1"/>
    <col min="12289" max="12289" width="10" style="1" customWidth="1"/>
    <col min="12290" max="12290" width="11.81640625" style="1" customWidth="1"/>
    <col min="12291" max="12291" width="6.1796875" style="1" customWidth="1"/>
    <col min="12292" max="12292" width="5.453125" style="1" customWidth="1"/>
    <col min="12293" max="12293" width="19.1796875" style="1" customWidth="1"/>
    <col min="12294" max="12294" width="14.54296875" style="1" bestFit="1" customWidth="1"/>
    <col min="12295" max="12295" width="14.26953125" style="1" customWidth="1"/>
    <col min="12296" max="12296" width="12" style="1" customWidth="1"/>
    <col min="12297" max="12297" width="10.81640625" style="1" customWidth="1"/>
    <col min="12298" max="12298" width="8.7265625" style="1" customWidth="1"/>
    <col min="12299" max="12299" width="8.81640625" style="1" customWidth="1"/>
    <col min="12300" max="12300" width="11.7265625" style="1" customWidth="1"/>
    <col min="12301" max="12301" width="11.54296875" style="1" customWidth="1"/>
    <col min="12302" max="12302" width="3.81640625" style="1" customWidth="1"/>
    <col min="12303" max="12303" width="11.54296875" style="1" customWidth="1"/>
    <col min="12304" max="12304" width="10.1796875" style="1" customWidth="1"/>
    <col min="12305" max="12305" width="11.26953125" style="1" customWidth="1"/>
    <col min="12306" max="12306" width="10" style="1" customWidth="1"/>
    <col min="12307" max="12307" width="4.453125" style="1" customWidth="1"/>
    <col min="12308" max="12309" width="9.81640625" style="1" bestFit="1" customWidth="1"/>
    <col min="12310" max="12310" width="3.1796875" style="1" customWidth="1"/>
    <col min="12311" max="12535" width="9.1796875" style="1"/>
    <col min="12536" max="12536" width="6.26953125" style="1" customWidth="1"/>
    <col min="12537" max="12537" width="7.26953125" style="1" customWidth="1"/>
    <col min="12538" max="12538" width="6.453125" style="1" customWidth="1"/>
    <col min="12539" max="12539" width="18" style="1" customWidth="1"/>
    <col min="12540" max="12540" width="14.453125" style="1" customWidth="1"/>
    <col min="12541" max="12541" width="10.81640625" style="1" customWidth="1"/>
    <col min="12542" max="12542" width="8.81640625" style="1" customWidth="1"/>
    <col min="12543" max="12543" width="11.1796875" style="1" customWidth="1"/>
    <col min="12544" max="12544" width="9.54296875" style="1" customWidth="1"/>
    <col min="12545" max="12545" width="10" style="1" customWidth="1"/>
    <col min="12546" max="12546" width="11.81640625" style="1" customWidth="1"/>
    <col min="12547" max="12547" width="6.1796875" style="1" customWidth="1"/>
    <col min="12548" max="12548" width="5.453125" style="1" customWidth="1"/>
    <col min="12549" max="12549" width="19.1796875" style="1" customWidth="1"/>
    <col min="12550" max="12550" width="14.54296875" style="1" bestFit="1" customWidth="1"/>
    <col min="12551" max="12551" width="14.26953125" style="1" customWidth="1"/>
    <col min="12552" max="12552" width="12" style="1" customWidth="1"/>
    <col min="12553" max="12553" width="10.81640625" style="1" customWidth="1"/>
    <col min="12554" max="12554" width="8.7265625" style="1" customWidth="1"/>
    <col min="12555" max="12555" width="8.81640625" style="1" customWidth="1"/>
    <col min="12556" max="12556" width="11.7265625" style="1" customWidth="1"/>
    <col min="12557" max="12557" width="11.54296875" style="1" customWidth="1"/>
    <col min="12558" max="12558" width="3.81640625" style="1" customWidth="1"/>
    <col min="12559" max="12559" width="11.54296875" style="1" customWidth="1"/>
    <col min="12560" max="12560" width="10.1796875" style="1" customWidth="1"/>
    <col min="12561" max="12561" width="11.26953125" style="1" customWidth="1"/>
    <col min="12562" max="12562" width="10" style="1" customWidth="1"/>
    <col min="12563" max="12563" width="4.453125" style="1" customWidth="1"/>
    <col min="12564" max="12565" width="9.81640625" style="1" bestFit="1" customWidth="1"/>
    <col min="12566" max="12566" width="3.1796875" style="1" customWidth="1"/>
    <col min="12567" max="12791" width="9.1796875" style="1"/>
    <col min="12792" max="12792" width="6.26953125" style="1" customWidth="1"/>
    <col min="12793" max="12793" width="7.26953125" style="1" customWidth="1"/>
    <col min="12794" max="12794" width="6.453125" style="1" customWidth="1"/>
    <col min="12795" max="12795" width="18" style="1" customWidth="1"/>
    <col min="12796" max="12796" width="14.453125" style="1" customWidth="1"/>
    <col min="12797" max="12797" width="10.81640625" style="1" customWidth="1"/>
    <col min="12798" max="12798" width="8.81640625" style="1" customWidth="1"/>
    <col min="12799" max="12799" width="11.1796875" style="1" customWidth="1"/>
    <col min="12800" max="12800" width="9.54296875" style="1" customWidth="1"/>
    <col min="12801" max="12801" width="10" style="1" customWidth="1"/>
    <col min="12802" max="12802" width="11.81640625" style="1" customWidth="1"/>
    <col min="12803" max="12803" width="6.1796875" style="1" customWidth="1"/>
    <col min="12804" max="12804" width="5.453125" style="1" customWidth="1"/>
    <col min="12805" max="12805" width="19.1796875" style="1" customWidth="1"/>
    <col min="12806" max="12806" width="14.54296875" style="1" bestFit="1" customWidth="1"/>
    <col min="12807" max="12807" width="14.26953125" style="1" customWidth="1"/>
    <col min="12808" max="12808" width="12" style="1" customWidth="1"/>
    <col min="12809" max="12809" width="10.81640625" style="1" customWidth="1"/>
    <col min="12810" max="12810" width="8.7265625" style="1" customWidth="1"/>
    <col min="12811" max="12811" width="8.81640625" style="1" customWidth="1"/>
    <col min="12812" max="12812" width="11.7265625" style="1" customWidth="1"/>
    <col min="12813" max="12813" width="11.54296875" style="1" customWidth="1"/>
    <col min="12814" max="12814" width="3.81640625" style="1" customWidth="1"/>
    <col min="12815" max="12815" width="11.54296875" style="1" customWidth="1"/>
    <col min="12816" max="12816" width="10.1796875" style="1" customWidth="1"/>
    <col min="12817" max="12817" width="11.26953125" style="1" customWidth="1"/>
    <col min="12818" max="12818" width="10" style="1" customWidth="1"/>
    <col min="12819" max="12819" width="4.453125" style="1" customWidth="1"/>
    <col min="12820" max="12821" width="9.81640625" style="1" bestFit="1" customWidth="1"/>
    <col min="12822" max="12822" width="3.1796875" style="1" customWidth="1"/>
    <col min="12823" max="13047" width="9.1796875" style="1"/>
    <col min="13048" max="13048" width="6.26953125" style="1" customWidth="1"/>
    <col min="13049" max="13049" width="7.26953125" style="1" customWidth="1"/>
    <col min="13050" max="13050" width="6.453125" style="1" customWidth="1"/>
    <col min="13051" max="13051" width="18" style="1" customWidth="1"/>
    <col min="13052" max="13052" width="14.453125" style="1" customWidth="1"/>
    <col min="13053" max="13053" width="10.81640625" style="1" customWidth="1"/>
    <col min="13054" max="13054" width="8.81640625" style="1" customWidth="1"/>
    <col min="13055" max="13055" width="11.1796875" style="1" customWidth="1"/>
    <col min="13056" max="13056" width="9.54296875" style="1" customWidth="1"/>
    <col min="13057" max="13057" width="10" style="1" customWidth="1"/>
    <col min="13058" max="13058" width="11.81640625" style="1" customWidth="1"/>
    <col min="13059" max="13059" width="6.1796875" style="1" customWidth="1"/>
    <col min="13060" max="13060" width="5.453125" style="1" customWidth="1"/>
    <col min="13061" max="13061" width="19.1796875" style="1" customWidth="1"/>
    <col min="13062" max="13062" width="14.54296875" style="1" bestFit="1" customWidth="1"/>
    <col min="13063" max="13063" width="14.26953125" style="1" customWidth="1"/>
    <col min="13064" max="13064" width="12" style="1" customWidth="1"/>
    <col min="13065" max="13065" width="10.81640625" style="1" customWidth="1"/>
    <col min="13066" max="13066" width="8.7265625" style="1" customWidth="1"/>
    <col min="13067" max="13067" width="8.81640625" style="1" customWidth="1"/>
    <col min="13068" max="13068" width="11.7265625" style="1" customWidth="1"/>
    <col min="13069" max="13069" width="11.54296875" style="1" customWidth="1"/>
    <col min="13070" max="13070" width="3.81640625" style="1" customWidth="1"/>
    <col min="13071" max="13071" width="11.54296875" style="1" customWidth="1"/>
    <col min="13072" max="13072" width="10.1796875" style="1" customWidth="1"/>
    <col min="13073" max="13073" width="11.26953125" style="1" customWidth="1"/>
    <col min="13074" max="13074" width="10" style="1" customWidth="1"/>
    <col min="13075" max="13075" width="4.453125" style="1" customWidth="1"/>
    <col min="13076" max="13077" width="9.81640625" style="1" bestFit="1" customWidth="1"/>
    <col min="13078" max="13078" width="3.1796875" style="1" customWidth="1"/>
    <col min="13079" max="13303" width="9.1796875" style="1"/>
    <col min="13304" max="13304" width="6.26953125" style="1" customWidth="1"/>
    <col min="13305" max="13305" width="7.26953125" style="1" customWidth="1"/>
    <col min="13306" max="13306" width="6.453125" style="1" customWidth="1"/>
    <col min="13307" max="13307" width="18" style="1" customWidth="1"/>
    <col min="13308" max="13308" width="14.453125" style="1" customWidth="1"/>
    <col min="13309" max="13309" width="10.81640625" style="1" customWidth="1"/>
    <col min="13310" max="13310" width="8.81640625" style="1" customWidth="1"/>
    <col min="13311" max="13311" width="11.1796875" style="1" customWidth="1"/>
    <col min="13312" max="13312" width="9.54296875" style="1" customWidth="1"/>
    <col min="13313" max="13313" width="10" style="1" customWidth="1"/>
    <col min="13314" max="13314" width="11.81640625" style="1" customWidth="1"/>
    <col min="13315" max="13315" width="6.1796875" style="1" customWidth="1"/>
    <col min="13316" max="13316" width="5.453125" style="1" customWidth="1"/>
    <col min="13317" max="13317" width="19.1796875" style="1" customWidth="1"/>
    <col min="13318" max="13318" width="14.54296875" style="1" bestFit="1" customWidth="1"/>
    <col min="13319" max="13319" width="14.26953125" style="1" customWidth="1"/>
    <col min="13320" max="13320" width="12" style="1" customWidth="1"/>
    <col min="13321" max="13321" width="10.81640625" style="1" customWidth="1"/>
    <col min="13322" max="13322" width="8.7265625" style="1" customWidth="1"/>
    <col min="13323" max="13323" width="8.81640625" style="1" customWidth="1"/>
    <col min="13324" max="13324" width="11.7265625" style="1" customWidth="1"/>
    <col min="13325" max="13325" width="11.54296875" style="1" customWidth="1"/>
    <col min="13326" max="13326" width="3.81640625" style="1" customWidth="1"/>
    <col min="13327" max="13327" width="11.54296875" style="1" customWidth="1"/>
    <col min="13328" max="13328" width="10.1796875" style="1" customWidth="1"/>
    <col min="13329" max="13329" width="11.26953125" style="1" customWidth="1"/>
    <col min="13330" max="13330" width="10" style="1" customWidth="1"/>
    <col min="13331" max="13331" width="4.453125" style="1" customWidth="1"/>
    <col min="13332" max="13333" width="9.81640625" style="1" bestFit="1" customWidth="1"/>
    <col min="13334" max="13334" width="3.1796875" style="1" customWidth="1"/>
    <col min="13335" max="13559" width="9.1796875" style="1"/>
    <col min="13560" max="13560" width="6.26953125" style="1" customWidth="1"/>
    <col min="13561" max="13561" width="7.26953125" style="1" customWidth="1"/>
    <col min="13562" max="13562" width="6.453125" style="1" customWidth="1"/>
    <col min="13563" max="13563" width="18" style="1" customWidth="1"/>
    <col min="13564" max="13564" width="14.453125" style="1" customWidth="1"/>
    <col min="13565" max="13565" width="10.81640625" style="1" customWidth="1"/>
    <col min="13566" max="13566" width="8.81640625" style="1" customWidth="1"/>
    <col min="13567" max="13567" width="11.1796875" style="1" customWidth="1"/>
    <col min="13568" max="13568" width="9.54296875" style="1" customWidth="1"/>
    <col min="13569" max="13569" width="10" style="1" customWidth="1"/>
    <col min="13570" max="13570" width="11.81640625" style="1" customWidth="1"/>
    <col min="13571" max="13571" width="6.1796875" style="1" customWidth="1"/>
    <col min="13572" max="13572" width="5.453125" style="1" customWidth="1"/>
    <col min="13573" max="13573" width="19.1796875" style="1" customWidth="1"/>
    <col min="13574" max="13574" width="14.54296875" style="1" bestFit="1" customWidth="1"/>
    <col min="13575" max="13575" width="14.26953125" style="1" customWidth="1"/>
    <col min="13576" max="13576" width="12" style="1" customWidth="1"/>
    <col min="13577" max="13577" width="10.81640625" style="1" customWidth="1"/>
    <col min="13578" max="13578" width="8.7265625" style="1" customWidth="1"/>
    <col min="13579" max="13579" width="8.81640625" style="1" customWidth="1"/>
    <col min="13580" max="13580" width="11.7265625" style="1" customWidth="1"/>
    <col min="13581" max="13581" width="11.54296875" style="1" customWidth="1"/>
    <col min="13582" max="13582" width="3.81640625" style="1" customWidth="1"/>
    <col min="13583" max="13583" width="11.54296875" style="1" customWidth="1"/>
    <col min="13584" max="13584" width="10.1796875" style="1" customWidth="1"/>
    <col min="13585" max="13585" width="11.26953125" style="1" customWidth="1"/>
    <col min="13586" max="13586" width="10" style="1" customWidth="1"/>
    <col min="13587" max="13587" width="4.453125" style="1" customWidth="1"/>
    <col min="13588" max="13589" width="9.81640625" style="1" bestFit="1" customWidth="1"/>
    <col min="13590" max="13590" width="3.1796875" style="1" customWidth="1"/>
    <col min="13591" max="13815" width="9.1796875" style="1"/>
    <col min="13816" max="13816" width="6.26953125" style="1" customWidth="1"/>
    <col min="13817" max="13817" width="7.26953125" style="1" customWidth="1"/>
    <col min="13818" max="13818" width="6.453125" style="1" customWidth="1"/>
    <col min="13819" max="13819" width="18" style="1" customWidth="1"/>
    <col min="13820" max="13820" width="14.453125" style="1" customWidth="1"/>
    <col min="13821" max="13821" width="10.81640625" style="1" customWidth="1"/>
    <col min="13822" max="13822" width="8.81640625" style="1" customWidth="1"/>
    <col min="13823" max="13823" width="11.1796875" style="1" customWidth="1"/>
    <col min="13824" max="13824" width="9.54296875" style="1" customWidth="1"/>
    <col min="13825" max="13825" width="10" style="1" customWidth="1"/>
    <col min="13826" max="13826" width="11.81640625" style="1" customWidth="1"/>
    <col min="13827" max="13827" width="6.1796875" style="1" customWidth="1"/>
    <col min="13828" max="13828" width="5.453125" style="1" customWidth="1"/>
    <col min="13829" max="13829" width="19.1796875" style="1" customWidth="1"/>
    <col min="13830" max="13830" width="14.54296875" style="1" bestFit="1" customWidth="1"/>
    <col min="13831" max="13831" width="14.26953125" style="1" customWidth="1"/>
    <col min="13832" max="13832" width="12" style="1" customWidth="1"/>
    <col min="13833" max="13833" width="10.81640625" style="1" customWidth="1"/>
    <col min="13834" max="13834" width="8.7265625" style="1" customWidth="1"/>
    <col min="13835" max="13835" width="8.81640625" style="1" customWidth="1"/>
    <col min="13836" max="13836" width="11.7265625" style="1" customWidth="1"/>
    <col min="13837" max="13837" width="11.54296875" style="1" customWidth="1"/>
    <col min="13838" max="13838" width="3.81640625" style="1" customWidth="1"/>
    <col min="13839" max="13839" width="11.54296875" style="1" customWidth="1"/>
    <col min="13840" max="13840" width="10.1796875" style="1" customWidth="1"/>
    <col min="13841" max="13841" width="11.26953125" style="1" customWidth="1"/>
    <col min="13842" max="13842" width="10" style="1" customWidth="1"/>
    <col min="13843" max="13843" width="4.453125" style="1" customWidth="1"/>
    <col min="13844" max="13845" width="9.81640625" style="1" bestFit="1" customWidth="1"/>
    <col min="13846" max="13846" width="3.1796875" style="1" customWidth="1"/>
    <col min="13847" max="14071" width="9.1796875" style="1"/>
    <col min="14072" max="14072" width="6.26953125" style="1" customWidth="1"/>
    <col min="14073" max="14073" width="7.26953125" style="1" customWidth="1"/>
    <col min="14074" max="14074" width="6.453125" style="1" customWidth="1"/>
    <col min="14075" max="14075" width="18" style="1" customWidth="1"/>
    <col min="14076" max="14076" width="14.453125" style="1" customWidth="1"/>
    <col min="14077" max="14077" width="10.81640625" style="1" customWidth="1"/>
    <col min="14078" max="14078" width="8.81640625" style="1" customWidth="1"/>
    <col min="14079" max="14079" width="11.1796875" style="1" customWidth="1"/>
    <col min="14080" max="14080" width="9.54296875" style="1" customWidth="1"/>
    <col min="14081" max="14081" width="10" style="1" customWidth="1"/>
    <col min="14082" max="14082" width="11.81640625" style="1" customWidth="1"/>
    <col min="14083" max="14083" width="6.1796875" style="1" customWidth="1"/>
    <col min="14084" max="14084" width="5.453125" style="1" customWidth="1"/>
    <col min="14085" max="14085" width="19.1796875" style="1" customWidth="1"/>
    <col min="14086" max="14086" width="14.54296875" style="1" bestFit="1" customWidth="1"/>
    <col min="14087" max="14087" width="14.26953125" style="1" customWidth="1"/>
    <col min="14088" max="14088" width="12" style="1" customWidth="1"/>
    <col min="14089" max="14089" width="10.81640625" style="1" customWidth="1"/>
    <col min="14090" max="14090" width="8.7265625" style="1" customWidth="1"/>
    <col min="14091" max="14091" width="8.81640625" style="1" customWidth="1"/>
    <col min="14092" max="14092" width="11.7265625" style="1" customWidth="1"/>
    <col min="14093" max="14093" width="11.54296875" style="1" customWidth="1"/>
    <col min="14094" max="14094" width="3.81640625" style="1" customWidth="1"/>
    <col min="14095" max="14095" width="11.54296875" style="1" customWidth="1"/>
    <col min="14096" max="14096" width="10.1796875" style="1" customWidth="1"/>
    <col min="14097" max="14097" width="11.26953125" style="1" customWidth="1"/>
    <col min="14098" max="14098" width="10" style="1" customWidth="1"/>
    <col min="14099" max="14099" width="4.453125" style="1" customWidth="1"/>
    <col min="14100" max="14101" width="9.81640625" style="1" bestFit="1" customWidth="1"/>
    <col min="14102" max="14102" width="3.1796875" style="1" customWidth="1"/>
    <col min="14103" max="14327" width="9.1796875" style="1"/>
    <col min="14328" max="14328" width="6.26953125" style="1" customWidth="1"/>
    <col min="14329" max="14329" width="7.26953125" style="1" customWidth="1"/>
    <col min="14330" max="14330" width="6.453125" style="1" customWidth="1"/>
    <col min="14331" max="14331" width="18" style="1" customWidth="1"/>
    <col min="14332" max="14332" width="14.453125" style="1" customWidth="1"/>
    <col min="14333" max="14333" width="10.81640625" style="1" customWidth="1"/>
    <col min="14334" max="14334" width="8.81640625" style="1" customWidth="1"/>
    <col min="14335" max="14335" width="11.1796875" style="1" customWidth="1"/>
    <col min="14336" max="14336" width="9.54296875" style="1" customWidth="1"/>
    <col min="14337" max="14337" width="10" style="1" customWidth="1"/>
    <col min="14338" max="14338" width="11.81640625" style="1" customWidth="1"/>
    <col min="14339" max="14339" width="6.1796875" style="1" customWidth="1"/>
    <col min="14340" max="14340" width="5.453125" style="1" customWidth="1"/>
    <col min="14341" max="14341" width="19.1796875" style="1" customWidth="1"/>
    <col min="14342" max="14342" width="14.54296875" style="1" bestFit="1" customWidth="1"/>
    <col min="14343" max="14343" width="14.26953125" style="1" customWidth="1"/>
    <col min="14344" max="14344" width="12" style="1" customWidth="1"/>
    <col min="14345" max="14345" width="10.81640625" style="1" customWidth="1"/>
    <col min="14346" max="14346" width="8.7265625" style="1" customWidth="1"/>
    <col min="14347" max="14347" width="8.81640625" style="1" customWidth="1"/>
    <col min="14348" max="14348" width="11.7265625" style="1" customWidth="1"/>
    <col min="14349" max="14349" width="11.54296875" style="1" customWidth="1"/>
    <col min="14350" max="14350" width="3.81640625" style="1" customWidth="1"/>
    <col min="14351" max="14351" width="11.54296875" style="1" customWidth="1"/>
    <col min="14352" max="14352" width="10.1796875" style="1" customWidth="1"/>
    <col min="14353" max="14353" width="11.26953125" style="1" customWidth="1"/>
    <col min="14354" max="14354" width="10" style="1" customWidth="1"/>
    <col min="14355" max="14355" width="4.453125" style="1" customWidth="1"/>
    <col min="14356" max="14357" width="9.81640625" style="1" bestFit="1" customWidth="1"/>
    <col min="14358" max="14358" width="3.1796875" style="1" customWidth="1"/>
    <col min="14359" max="14583" width="9.1796875" style="1"/>
    <col min="14584" max="14584" width="6.26953125" style="1" customWidth="1"/>
    <col min="14585" max="14585" width="7.26953125" style="1" customWidth="1"/>
    <col min="14586" max="14586" width="6.453125" style="1" customWidth="1"/>
    <col min="14587" max="14587" width="18" style="1" customWidth="1"/>
    <col min="14588" max="14588" width="14.453125" style="1" customWidth="1"/>
    <col min="14589" max="14589" width="10.81640625" style="1" customWidth="1"/>
    <col min="14590" max="14590" width="8.81640625" style="1" customWidth="1"/>
    <col min="14591" max="14591" width="11.1796875" style="1" customWidth="1"/>
    <col min="14592" max="14592" width="9.54296875" style="1" customWidth="1"/>
    <col min="14593" max="14593" width="10" style="1" customWidth="1"/>
    <col min="14594" max="14594" width="11.81640625" style="1" customWidth="1"/>
    <col min="14595" max="14595" width="6.1796875" style="1" customWidth="1"/>
    <col min="14596" max="14596" width="5.453125" style="1" customWidth="1"/>
    <col min="14597" max="14597" width="19.1796875" style="1" customWidth="1"/>
    <col min="14598" max="14598" width="14.54296875" style="1" bestFit="1" customWidth="1"/>
    <col min="14599" max="14599" width="14.26953125" style="1" customWidth="1"/>
    <col min="14600" max="14600" width="12" style="1" customWidth="1"/>
    <col min="14601" max="14601" width="10.81640625" style="1" customWidth="1"/>
    <col min="14602" max="14602" width="8.7265625" style="1" customWidth="1"/>
    <col min="14603" max="14603" width="8.81640625" style="1" customWidth="1"/>
    <col min="14604" max="14604" width="11.7265625" style="1" customWidth="1"/>
    <col min="14605" max="14605" width="11.54296875" style="1" customWidth="1"/>
    <col min="14606" max="14606" width="3.81640625" style="1" customWidth="1"/>
    <col min="14607" max="14607" width="11.54296875" style="1" customWidth="1"/>
    <col min="14608" max="14608" width="10.1796875" style="1" customWidth="1"/>
    <col min="14609" max="14609" width="11.26953125" style="1" customWidth="1"/>
    <col min="14610" max="14610" width="10" style="1" customWidth="1"/>
    <col min="14611" max="14611" width="4.453125" style="1" customWidth="1"/>
    <col min="14612" max="14613" width="9.81640625" style="1" bestFit="1" customWidth="1"/>
    <col min="14614" max="14614" width="3.1796875" style="1" customWidth="1"/>
    <col min="14615" max="14839" width="9.1796875" style="1"/>
    <col min="14840" max="14840" width="6.26953125" style="1" customWidth="1"/>
    <col min="14841" max="14841" width="7.26953125" style="1" customWidth="1"/>
    <col min="14842" max="14842" width="6.453125" style="1" customWidth="1"/>
    <col min="14843" max="14843" width="18" style="1" customWidth="1"/>
    <col min="14844" max="14844" width="14.453125" style="1" customWidth="1"/>
    <col min="14845" max="14845" width="10.81640625" style="1" customWidth="1"/>
    <col min="14846" max="14846" width="8.81640625" style="1" customWidth="1"/>
    <col min="14847" max="14847" width="11.1796875" style="1" customWidth="1"/>
    <col min="14848" max="14848" width="9.54296875" style="1" customWidth="1"/>
    <col min="14849" max="14849" width="10" style="1" customWidth="1"/>
    <col min="14850" max="14850" width="11.81640625" style="1" customWidth="1"/>
    <col min="14851" max="14851" width="6.1796875" style="1" customWidth="1"/>
    <col min="14852" max="14852" width="5.453125" style="1" customWidth="1"/>
    <col min="14853" max="14853" width="19.1796875" style="1" customWidth="1"/>
    <col min="14854" max="14854" width="14.54296875" style="1" bestFit="1" customWidth="1"/>
    <col min="14855" max="14855" width="14.26953125" style="1" customWidth="1"/>
    <col min="14856" max="14856" width="12" style="1" customWidth="1"/>
    <col min="14857" max="14857" width="10.81640625" style="1" customWidth="1"/>
    <col min="14858" max="14858" width="8.7265625" style="1" customWidth="1"/>
    <col min="14859" max="14859" width="8.81640625" style="1" customWidth="1"/>
    <col min="14860" max="14860" width="11.7265625" style="1" customWidth="1"/>
    <col min="14861" max="14861" width="11.54296875" style="1" customWidth="1"/>
    <col min="14862" max="14862" width="3.81640625" style="1" customWidth="1"/>
    <col min="14863" max="14863" width="11.54296875" style="1" customWidth="1"/>
    <col min="14864" max="14864" width="10.1796875" style="1" customWidth="1"/>
    <col min="14865" max="14865" width="11.26953125" style="1" customWidth="1"/>
    <col min="14866" max="14866" width="10" style="1" customWidth="1"/>
    <col min="14867" max="14867" width="4.453125" style="1" customWidth="1"/>
    <col min="14868" max="14869" width="9.81640625" style="1" bestFit="1" customWidth="1"/>
    <col min="14870" max="14870" width="3.1796875" style="1" customWidth="1"/>
    <col min="14871" max="15095" width="9.1796875" style="1"/>
    <col min="15096" max="15096" width="6.26953125" style="1" customWidth="1"/>
    <col min="15097" max="15097" width="7.26953125" style="1" customWidth="1"/>
    <col min="15098" max="15098" width="6.453125" style="1" customWidth="1"/>
    <col min="15099" max="15099" width="18" style="1" customWidth="1"/>
    <col min="15100" max="15100" width="14.453125" style="1" customWidth="1"/>
    <col min="15101" max="15101" width="10.81640625" style="1" customWidth="1"/>
    <col min="15102" max="15102" width="8.81640625" style="1" customWidth="1"/>
    <col min="15103" max="15103" width="11.1796875" style="1" customWidth="1"/>
    <col min="15104" max="15104" width="9.54296875" style="1" customWidth="1"/>
    <col min="15105" max="15105" width="10" style="1" customWidth="1"/>
    <col min="15106" max="15106" width="11.81640625" style="1" customWidth="1"/>
    <col min="15107" max="15107" width="6.1796875" style="1" customWidth="1"/>
    <col min="15108" max="15108" width="5.453125" style="1" customWidth="1"/>
    <col min="15109" max="15109" width="19.1796875" style="1" customWidth="1"/>
    <col min="15110" max="15110" width="14.54296875" style="1" bestFit="1" customWidth="1"/>
    <col min="15111" max="15111" width="14.26953125" style="1" customWidth="1"/>
    <col min="15112" max="15112" width="12" style="1" customWidth="1"/>
    <col min="15113" max="15113" width="10.81640625" style="1" customWidth="1"/>
    <col min="15114" max="15114" width="8.7265625" style="1" customWidth="1"/>
    <col min="15115" max="15115" width="8.81640625" style="1" customWidth="1"/>
    <col min="15116" max="15116" width="11.7265625" style="1" customWidth="1"/>
    <col min="15117" max="15117" width="11.54296875" style="1" customWidth="1"/>
    <col min="15118" max="15118" width="3.81640625" style="1" customWidth="1"/>
    <col min="15119" max="15119" width="11.54296875" style="1" customWidth="1"/>
    <col min="15120" max="15120" width="10.1796875" style="1" customWidth="1"/>
    <col min="15121" max="15121" width="11.26953125" style="1" customWidth="1"/>
    <col min="15122" max="15122" width="10" style="1" customWidth="1"/>
    <col min="15123" max="15123" width="4.453125" style="1" customWidth="1"/>
    <col min="15124" max="15125" width="9.81640625" style="1" bestFit="1" customWidth="1"/>
    <col min="15126" max="15126" width="3.1796875" style="1" customWidth="1"/>
    <col min="15127" max="15351" width="9.1796875" style="1"/>
    <col min="15352" max="15352" width="6.26953125" style="1" customWidth="1"/>
    <col min="15353" max="15353" width="7.26953125" style="1" customWidth="1"/>
    <col min="15354" max="15354" width="6.453125" style="1" customWidth="1"/>
    <col min="15355" max="15355" width="18" style="1" customWidth="1"/>
    <col min="15356" max="15356" width="14.453125" style="1" customWidth="1"/>
    <col min="15357" max="15357" width="10.81640625" style="1" customWidth="1"/>
    <col min="15358" max="15358" width="8.81640625" style="1" customWidth="1"/>
    <col min="15359" max="15359" width="11.1796875" style="1" customWidth="1"/>
    <col min="15360" max="15360" width="9.54296875" style="1" customWidth="1"/>
    <col min="15361" max="15361" width="10" style="1" customWidth="1"/>
    <col min="15362" max="15362" width="11.81640625" style="1" customWidth="1"/>
    <col min="15363" max="15363" width="6.1796875" style="1" customWidth="1"/>
    <col min="15364" max="15364" width="5.453125" style="1" customWidth="1"/>
    <col min="15365" max="15365" width="19.1796875" style="1" customWidth="1"/>
    <col min="15366" max="15366" width="14.54296875" style="1" bestFit="1" customWidth="1"/>
    <col min="15367" max="15367" width="14.26953125" style="1" customWidth="1"/>
    <col min="15368" max="15368" width="12" style="1" customWidth="1"/>
    <col min="15369" max="15369" width="10.81640625" style="1" customWidth="1"/>
    <col min="15370" max="15370" width="8.7265625" style="1" customWidth="1"/>
    <col min="15371" max="15371" width="8.81640625" style="1" customWidth="1"/>
    <col min="15372" max="15372" width="11.7265625" style="1" customWidth="1"/>
    <col min="15373" max="15373" width="11.54296875" style="1" customWidth="1"/>
    <col min="15374" max="15374" width="3.81640625" style="1" customWidth="1"/>
    <col min="15375" max="15375" width="11.54296875" style="1" customWidth="1"/>
    <col min="15376" max="15376" width="10.1796875" style="1" customWidth="1"/>
    <col min="15377" max="15377" width="11.26953125" style="1" customWidth="1"/>
    <col min="15378" max="15378" width="10" style="1" customWidth="1"/>
    <col min="15379" max="15379" width="4.453125" style="1" customWidth="1"/>
    <col min="15380" max="15381" width="9.81640625" style="1" bestFit="1" customWidth="1"/>
    <col min="15382" max="15382" width="3.1796875" style="1" customWidth="1"/>
    <col min="15383" max="15607" width="9.1796875" style="1"/>
    <col min="15608" max="15608" width="6.26953125" style="1" customWidth="1"/>
    <col min="15609" max="15609" width="7.26953125" style="1" customWidth="1"/>
    <col min="15610" max="15610" width="6.453125" style="1" customWidth="1"/>
    <col min="15611" max="15611" width="18" style="1" customWidth="1"/>
    <col min="15612" max="15612" width="14.453125" style="1" customWidth="1"/>
    <col min="15613" max="15613" width="10.81640625" style="1" customWidth="1"/>
    <col min="15614" max="15614" width="8.81640625" style="1" customWidth="1"/>
    <col min="15615" max="15615" width="11.1796875" style="1" customWidth="1"/>
    <col min="15616" max="15616" width="9.54296875" style="1" customWidth="1"/>
    <col min="15617" max="15617" width="10" style="1" customWidth="1"/>
    <col min="15618" max="15618" width="11.81640625" style="1" customWidth="1"/>
    <col min="15619" max="15619" width="6.1796875" style="1" customWidth="1"/>
    <col min="15620" max="15620" width="5.453125" style="1" customWidth="1"/>
    <col min="15621" max="15621" width="19.1796875" style="1" customWidth="1"/>
    <col min="15622" max="15622" width="14.54296875" style="1" bestFit="1" customWidth="1"/>
    <col min="15623" max="15623" width="14.26953125" style="1" customWidth="1"/>
    <col min="15624" max="15624" width="12" style="1" customWidth="1"/>
    <col min="15625" max="15625" width="10.81640625" style="1" customWidth="1"/>
    <col min="15626" max="15626" width="8.7265625" style="1" customWidth="1"/>
    <col min="15627" max="15627" width="8.81640625" style="1" customWidth="1"/>
    <col min="15628" max="15628" width="11.7265625" style="1" customWidth="1"/>
    <col min="15629" max="15629" width="11.54296875" style="1" customWidth="1"/>
    <col min="15630" max="15630" width="3.81640625" style="1" customWidth="1"/>
    <col min="15631" max="15631" width="11.54296875" style="1" customWidth="1"/>
    <col min="15632" max="15632" width="10.1796875" style="1" customWidth="1"/>
    <col min="15633" max="15633" width="11.26953125" style="1" customWidth="1"/>
    <col min="15634" max="15634" width="10" style="1" customWidth="1"/>
    <col min="15635" max="15635" width="4.453125" style="1" customWidth="1"/>
    <col min="15636" max="15637" width="9.81640625" style="1" bestFit="1" customWidth="1"/>
    <col min="15638" max="15638" width="3.1796875" style="1" customWidth="1"/>
    <col min="15639" max="15863" width="9.1796875" style="1"/>
    <col min="15864" max="15864" width="6.26953125" style="1" customWidth="1"/>
    <col min="15865" max="15865" width="7.26953125" style="1" customWidth="1"/>
    <col min="15866" max="15866" width="6.453125" style="1" customWidth="1"/>
    <col min="15867" max="15867" width="18" style="1" customWidth="1"/>
    <col min="15868" max="15868" width="14.453125" style="1" customWidth="1"/>
    <col min="15869" max="15869" width="10.81640625" style="1" customWidth="1"/>
    <col min="15870" max="15870" width="8.81640625" style="1" customWidth="1"/>
    <col min="15871" max="15871" width="11.1796875" style="1" customWidth="1"/>
    <col min="15872" max="15872" width="9.54296875" style="1" customWidth="1"/>
    <col min="15873" max="15873" width="10" style="1" customWidth="1"/>
    <col min="15874" max="15874" width="11.81640625" style="1" customWidth="1"/>
    <col min="15875" max="15875" width="6.1796875" style="1" customWidth="1"/>
    <col min="15876" max="15876" width="5.453125" style="1" customWidth="1"/>
    <col min="15877" max="15877" width="19.1796875" style="1" customWidth="1"/>
    <col min="15878" max="15878" width="14.54296875" style="1" bestFit="1" customWidth="1"/>
    <col min="15879" max="15879" width="14.26953125" style="1" customWidth="1"/>
    <col min="15880" max="15880" width="12" style="1" customWidth="1"/>
    <col min="15881" max="15881" width="10.81640625" style="1" customWidth="1"/>
    <col min="15882" max="15882" width="8.7265625" style="1" customWidth="1"/>
    <col min="15883" max="15883" width="8.81640625" style="1" customWidth="1"/>
    <col min="15884" max="15884" width="11.7265625" style="1" customWidth="1"/>
    <col min="15885" max="15885" width="11.54296875" style="1" customWidth="1"/>
    <col min="15886" max="15886" width="3.81640625" style="1" customWidth="1"/>
    <col min="15887" max="15887" width="11.54296875" style="1" customWidth="1"/>
    <col min="15888" max="15888" width="10.1796875" style="1" customWidth="1"/>
    <col min="15889" max="15889" width="11.26953125" style="1" customWidth="1"/>
    <col min="15890" max="15890" width="10" style="1" customWidth="1"/>
    <col min="15891" max="15891" width="4.453125" style="1" customWidth="1"/>
    <col min="15892" max="15893" width="9.81640625" style="1" bestFit="1" customWidth="1"/>
    <col min="15894" max="15894" width="3.1796875" style="1" customWidth="1"/>
    <col min="15895" max="16119" width="9.1796875" style="1"/>
    <col min="16120" max="16120" width="6.26953125" style="1" customWidth="1"/>
    <col min="16121" max="16121" width="7.26953125" style="1" customWidth="1"/>
    <col min="16122" max="16122" width="6.453125" style="1" customWidth="1"/>
    <col min="16123" max="16123" width="18" style="1" customWidth="1"/>
    <col min="16124" max="16124" width="14.453125" style="1" customWidth="1"/>
    <col min="16125" max="16125" width="10.81640625" style="1" customWidth="1"/>
    <col min="16126" max="16126" width="8.81640625" style="1" customWidth="1"/>
    <col min="16127" max="16127" width="11.1796875" style="1" customWidth="1"/>
    <col min="16128" max="16128" width="9.54296875" style="1" customWidth="1"/>
    <col min="16129" max="16129" width="10" style="1" customWidth="1"/>
    <col min="16130" max="16130" width="11.81640625" style="1" customWidth="1"/>
    <col min="16131" max="16131" width="6.1796875" style="1" customWidth="1"/>
    <col min="16132" max="16132" width="5.453125" style="1" customWidth="1"/>
    <col min="16133" max="16133" width="19.1796875" style="1" customWidth="1"/>
    <col min="16134" max="16134" width="14.54296875" style="1" bestFit="1" customWidth="1"/>
    <col min="16135" max="16135" width="14.26953125" style="1" customWidth="1"/>
    <col min="16136" max="16136" width="12" style="1" customWidth="1"/>
    <col min="16137" max="16137" width="10.81640625" style="1" customWidth="1"/>
    <col min="16138" max="16138" width="8.7265625" style="1" customWidth="1"/>
    <col min="16139" max="16139" width="8.81640625" style="1" customWidth="1"/>
    <col min="16140" max="16140" width="11.7265625" style="1" customWidth="1"/>
    <col min="16141" max="16141" width="11.54296875" style="1" customWidth="1"/>
    <col min="16142" max="16142" width="3.81640625" style="1" customWidth="1"/>
    <col min="16143" max="16143" width="11.54296875" style="1" customWidth="1"/>
    <col min="16144" max="16144" width="10.1796875" style="1" customWidth="1"/>
    <col min="16145" max="16145" width="11.26953125" style="1" customWidth="1"/>
    <col min="16146" max="16146" width="10" style="1" customWidth="1"/>
    <col min="16147" max="16147" width="4.453125" style="1" customWidth="1"/>
    <col min="16148" max="16149" width="9.81640625" style="1" bestFit="1" customWidth="1"/>
    <col min="16150" max="16150" width="3.1796875" style="1" customWidth="1"/>
    <col min="16151" max="16384" width="9.1796875" style="1"/>
  </cols>
  <sheetData>
    <row r="2" spans="1:23" x14ac:dyDescent="0.3">
      <c r="A2" s="414" t="s">
        <v>0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192"/>
    </row>
    <row r="3" spans="1:23" x14ac:dyDescent="0.3">
      <c r="A3" s="414" t="s">
        <v>1</v>
      </c>
      <c r="B3" s="414"/>
      <c r="C3" s="414"/>
      <c r="D3" s="414"/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4"/>
      <c r="P3" s="414"/>
      <c r="Q3" s="414"/>
      <c r="R3" s="414"/>
      <c r="S3" s="414"/>
      <c r="T3" s="414"/>
      <c r="U3" s="414"/>
      <c r="V3" s="414"/>
      <c r="W3" s="192"/>
    </row>
    <row r="4" spans="1:23" ht="21.75" customHeight="1" x14ac:dyDescent="0.3">
      <c r="A4" s="414" t="s">
        <v>2</v>
      </c>
      <c r="B4" s="414"/>
      <c r="C4" s="414"/>
      <c r="D4" s="414"/>
      <c r="E4" s="414"/>
      <c r="F4" s="414"/>
      <c r="G4" s="414"/>
      <c r="H4" s="414"/>
      <c r="I4" s="414"/>
      <c r="J4" s="414"/>
      <c r="K4" s="414"/>
      <c r="L4" s="414"/>
      <c r="M4" s="414"/>
      <c r="N4" s="414"/>
      <c r="O4" s="414"/>
      <c r="P4" s="414"/>
      <c r="Q4" s="414"/>
      <c r="R4" s="414"/>
      <c r="S4" s="414"/>
      <c r="T4" s="414"/>
      <c r="U4" s="414"/>
      <c r="V4" s="414"/>
      <c r="W4" s="192"/>
    </row>
    <row r="5" spans="1:23" x14ac:dyDescent="0.3">
      <c r="V5" s="7"/>
    </row>
    <row r="6" spans="1:23" s="9" customFormat="1" x14ac:dyDescent="0.3">
      <c r="A6" s="415" t="s">
        <v>3</v>
      </c>
      <c r="B6" s="416"/>
      <c r="C6" s="416"/>
      <c r="D6" s="416"/>
      <c r="E6" s="416"/>
      <c r="F6" s="416"/>
      <c r="G6" s="416"/>
      <c r="H6" s="416"/>
      <c r="I6" s="416"/>
      <c r="J6" s="416"/>
      <c r="K6" s="417"/>
      <c r="L6" s="418" t="s">
        <v>4</v>
      </c>
      <c r="M6" s="419"/>
      <c r="N6" s="419"/>
      <c r="O6" s="419"/>
      <c r="P6" s="419"/>
      <c r="Q6" s="419"/>
      <c r="R6" s="419"/>
      <c r="S6" s="419"/>
      <c r="T6" s="419"/>
      <c r="U6" s="420"/>
      <c r="V6" s="8" t="s">
        <v>5</v>
      </c>
    </row>
    <row r="7" spans="1:23" s="9" customFormat="1" x14ac:dyDescent="0.3">
      <c r="A7" s="10"/>
      <c r="B7" s="11"/>
      <c r="C7" s="11" t="s">
        <v>6</v>
      </c>
      <c r="D7" s="11"/>
      <c r="E7" s="11" t="s">
        <v>7</v>
      </c>
      <c r="F7" s="11"/>
      <c r="G7" s="11"/>
      <c r="H7" s="11" t="s">
        <v>8</v>
      </c>
      <c r="I7" s="11"/>
      <c r="J7" s="11" t="s">
        <v>9</v>
      </c>
      <c r="K7" s="12" t="s">
        <v>10</v>
      </c>
      <c r="L7" s="13"/>
      <c r="M7" s="13"/>
      <c r="N7" s="13"/>
      <c r="O7" s="13" t="s">
        <v>7</v>
      </c>
      <c r="P7" s="14"/>
      <c r="Q7" s="13"/>
      <c r="R7" s="13" t="s">
        <v>8</v>
      </c>
      <c r="S7" s="13"/>
      <c r="T7" s="13" t="s">
        <v>11</v>
      </c>
      <c r="U7" s="13" t="s">
        <v>10</v>
      </c>
      <c r="V7" s="15" t="s">
        <v>12</v>
      </c>
    </row>
    <row r="8" spans="1:23" s="9" customFormat="1" x14ac:dyDescent="0.3">
      <c r="A8" s="16" t="s">
        <v>13</v>
      </c>
      <c r="B8" s="17" t="s">
        <v>14</v>
      </c>
      <c r="C8" s="17" t="s">
        <v>15</v>
      </c>
      <c r="D8" s="17" t="s">
        <v>16</v>
      </c>
      <c r="E8" s="17" t="s">
        <v>17</v>
      </c>
      <c r="F8" s="17" t="s">
        <v>18</v>
      </c>
      <c r="G8" s="19" t="s">
        <v>19</v>
      </c>
      <c r="H8" s="17" t="s">
        <v>20</v>
      </c>
      <c r="I8" s="17" t="s">
        <v>21</v>
      </c>
      <c r="J8" s="17" t="s">
        <v>22</v>
      </c>
      <c r="K8" s="18" t="s">
        <v>17</v>
      </c>
      <c r="L8" s="20" t="s">
        <v>23</v>
      </c>
      <c r="M8" s="20" t="s">
        <v>14</v>
      </c>
      <c r="N8" s="20" t="s">
        <v>16</v>
      </c>
      <c r="O8" s="20" t="s">
        <v>17</v>
      </c>
      <c r="P8" s="21" t="s">
        <v>18</v>
      </c>
      <c r="Q8" s="20" t="s">
        <v>19</v>
      </c>
      <c r="R8" s="20" t="s">
        <v>20</v>
      </c>
      <c r="S8" s="20" t="s">
        <v>21</v>
      </c>
      <c r="T8" s="20" t="s">
        <v>22</v>
      </c>
      <c r="U8" s="20" t="s">
        <v>17</v>
      </c>
      <c r="V8" s="22" t="s">
        <v>24</v>
      </c>
    </row>
    <row r="9" spans="1:23" s="9" customFormat="1" ht="15" customHeight="1" x14ac:dyDescent="0.3">
      <c r="A9" s="23" t="s">
        <v>25</v>
      </c>
      <c r="C9" s="5"/>
      <c r="K9" s="25"/>
      <c r="P9" s="27"/>
      <c r="V9" s="28"/>
      <c r="W9" s="1"/>
    </row>
    <row r="10" spans="1:23" ht="11.25" customHeight="1" x14ac:dyDescent="0.3">
      <c r="A10" s="30" t="s">
        <v>26</v>
      </c>
      <c r="B10" s="31" t="s">
        <v>27</v>
      </c>
      <c r="C10" s="32">
        <v>93</v>
      </c>
      <c r="D10" s="33" t="s">
        <v>28</v>
      </c>
      <c r="E10" s="107">
        <v>9892423.3499999996</v>
      </c>
      <c r="F10" s="33">
        <v>0</v>
      </c>
      <c r="G10" s="33">
        <v>-13024.36</v>
      </c>
      <c r="H10" s="33">
        <v>0</v>
      </c>
      <c r="I10" s="33">
        <v>0</v>
      </c>
      <c r="J10" s="33">
        <v>0</v>
      </c>
      <c r="K10" s="75">
        <f t="shared" ref="K10:K44" si="0">SUM(E10:J10)</f>
        <v>9879398.9900000002</v>
      </c>
      <c r="Q10" s="108"/>
      <c r="R10" s="33"/>
      <c r="U10" s="108"/>
      <c r="V10" s="109">
        <f t="shared" ref="V10:V44" si="1">K10+U10</f>
        <v>9879398.9900000002</v>
      </c>
    </row>
    <row r="11" spans="1:23" ht="11.25" customHeight="1" x14ac:dyDescent="0.3">
      <c r="A11" s="30" t="s">
        <v>29</v>
      </c>
      <c r="B11" s="31" t="s">
        <v>30</v>
      </c>
      <c r="C11" s="32">
        <v>1</v>
      </c>
      <c r="D11" s="33" t="s">
        <v>31</v>
      </c>
      <c r="E11" s="107">
        <v>21290543.129999999</v>
      </c>
      <c r="F11" s="33">
        <v>1214384.81</v>
      </c>
      <c r="G11" s="33">
        <v>0</v>
      </c>
      <c r="H11" s="33">
        <v>0</v>
      </c>
      <c r="I11" s="33">
        <v>0</v>
      </c>
      <c r="J11" s="33">
        <v>0</v>
      </c>
      <c r="K11" s="75">
        <f t="shared" si="0"/>
        <v>22504927.939999998</v>
      </c>
      <c r="L11" s="36" t="s">
        <v>32</v>
      </c>
      <c r="M11" s="36" t="s">
        <v>30</v>
      </c>
      <c r="N11" s="33" t="s">
        <v>33</v>
      </c>
      <c r="O11" s="107">
        <v>-577015.87</v>
      </c>
      <c r="P11" s="108">
        <v>-494034.76</v>
      </c>
      <c r="Q11" s="108">
        <v>0</v>
      </c>
      <c r="R11" s="33">
        <v>0</v>
      </c>
      <c r="S11" s="108">
        <v>0</v>
      </c>
      <c r="T11" s="108">
        <v>0</v>
      </c>
      <c r="U11" s="108">
        <f t="shared" ref="U11:U44" si="2">SUM(O11:T11)</f>
        <v>-1071050.6299999999</v>
      </c>
      <c r="V11" s="109">
        <f t="shared" si="1"/>
        <v>21433877.309999999</v>
      </c>
    </row>
    <row r="12" spans="1:23" ht="11.25" customHeight="1" x14ac:dyDescent="0.3">
      <c r="A12" s="30" t="s">
        <v>29</v>
      </c>
      <c r="B12" s="31" t="s">
        <v>34</v>
      </c>
      <c r="C12" s="32">
        <v>1</v>
      </c>
      <c r="D12" s="33" t="s">
        <v>35</v>
      </c>
      <c r="E12" s="107">
        <v>11087585.859999999</v>
      </c>
      <c r="F12" s="33">
        <v>448249.68</v>
      </c>
      <c r="G12" s="33">
        <v>0</v>
      </c>
      <c r="H12" s="33">
        <v>0</v>
      </c>
      <c r="I12" s="33">
        <v>0</v>
      </c>
      <c r="J12" s="33">
        <v>0</v>
      </c>
      <c r="K12" s="75">
        <f t="shared" si="0"/>
        <v>11535835.539999999</v>
      </c>
      <c r="L12" s="36" t="s">
        <v>32</v>
      </c>
      <c r="M12" s="36" t="s">
        <v>34</v>
      </c>
      <c r="N12" s="33" t="s">
        <v>36</v>
      </c>
      <c r="O12" s="107">
        <v>-806753.85</v>
      </c>
      <c r="P12" s="108">
        <v>-647078.53</v>
      </c>
      <c r="Q12" s="108">
        <v>0</v>
      </c>
      <c r="R12" s="33">
        <v>0</v>
      </c>
      <c r="S12" s="108">
        <v>0</v>
      </c>
      <c r="T12" s="108">
        <v>0</v>
      </c>
      <c r="U12" s="108">
        <f t="shared" si="2"/>
        <v>-1453832.38</v>
      </c>
      <c r="V12" s="109">
        <f t="shared" si="1"/>
        <v>10082003.16</v>
      </c>
    </row>
    <row r="13" spans="1:23" ht="11.25" customHeight="1" x14ac:dyDescent="0.3">
      <c r="A13" s="30" t="s">
        <v>37</v>
      </c>
      <c r="B13" s="31" t="s">
        <v>27</v>
      </c>
      <c r="C13" s="32">
        <v>47</v>
      </c>
      <c r="D13" s="33" t="s">
        <v>38</v>
      </c>
      <c r="E13" s="107">
        <v>55681356.300000004</v>
      </c>
      <c r="F13" s="33">
        <v>3519625.29</v>
      </c>
      <c r="G13" s="33">
        <v>0</v>
      </c>
      <c r="H13" s="33">
        <v>-231489.54</v>
      </c>
      <c r="I13" s="33">
        <v>0</v>
      </c>
      <c r="J13" s="33">
        <v>0</v>
      </c>
      <c r="K13" s="75">
        <f t="shared" si="0"/>
        <v>58969492.050000004</v>
      </c>
      <c r="L13" s="36" t="s">
        <v>39</v>
      </c>
      <c r="M13" s="36" t="s">
        <v>27</v>
      </c>
      <c r="N13" s="33" t="s">
        <v>40</v>
      </c>
      <c r="O13" s="107">
        <v>-3438882.82</v>
      </c>
      <c r="P13" s="108">
        <v>-1831044.03</v>
      </c>
      <c r="Q13" s="108">
        <v>0</v>
      </c>
      <c r="R13" s="33">
        <v>32300.880000000005</v>
      </c>
      <c r="S13" s="108">
        <v>0</v>
      </c>
      <c r="T13" s="108">
        <v>0</v>
      </c>
      <c r="U13" s="108">
        <f t="shared" si="2"/>
        <v>-5237625.97</v>
      </c>
      <c r="V13" s="109">
        <f t="shared" si="1"/>
        <v>53731866.080000006</v>
      </c>
    </row>
    <row r="14" spans="1:23" ht="11.25" customHeight="1" x14ac:dyDescent="0.3">
      <c r="A14" s="30" t="s">
        <v>41</v>
      </c>
      <c r="B14" s="31" t="s">
        <v>27</v>
      </c>
      <c r="C14" s="32">
        <v>47</v>
      </c>
      <c r="D14" s="33" t="s">
        <v>42</v>
      </c>
      <c r="E14" s="107">
        <v>6761128.5</v>
      </c>
      <c r="F14" s="33">
        <v>416000.66</v>
      </c>
      <c r="G14" s="33">
        <v>0</v>
      </c>
      <c r="H14" s="33">
        <v>0</v>
      </c>
      <c r="I14" s="33">
        <v>0</v>
      </c>
      <c r="J14" s="33">
        <v>0</v>
      </c>
      <c r="K14" s="75">
        <f t="shared" si="0"/>
        <v>7177129.1600000001</v>
      </c>
      <c r="L14" s="36" t="s">
        <v>43</v>
      </c>
      <c r="M14" s="36" t="s">
        <v>27</v>
      </c>
      <c r="N14" s="33" t="s">
        <v>44</v>
      </c>
      <c r="O14" s="107">
        <v>-797409.03</v>
      </c>
      <c r="P14" s="108">
        <v>-415204.98</v>
      </c>
      <c r="Q14" s="108">
        <v>0</v>
      </c>
      <c r="R14" s="33">
        <v>0</v>
      </c>
      <c r="S14" s="108">
        <v>0</v>
      </c>
      <c r="T14" s="108">
        <v>0</v>
      </c>
      <c r="U14" s="108">
        <f t="shared" si="2"/>
        <v>-1212614.01</v>
      </c>
      <c r="V14" s="109">
        <f t="shared" si="1"/>
        <v>5964515.1500000004</v>
      </c>
    </row>
    <row r="15" spans="1:23" ht="11.25" customHeight="1" x14ac:dyDescent="0.3">
      <c r="A15" s="30" t="s">
        <v>45</v>
      </c>
      <c r="B15" s="31" t="s">
        <v>27</v>
      </c>
      <c r="C15" s="32">
        <v>47</v>
      </c>
      <c r="D15" s="33" t="s">
        <v>46</v>
      </c>
      <c r="E15" s="107">
        <v>6126208.5899999999</v>
      </c>
      <c r="F15" s="33">
        <v>1000601.47</v>
      </c>
      <c r="G15" s="33">
        <v>0</v>
      </c>
      <c r="H15" s="33">
        <v>0</v>
      </c>
      <c r="I15" s="33">
        <v>0</v>
      </c>
      <c r="J15" s="33">
        <v>0</v>
      </c>
      <c r="K15" s="75">
        <f t="shared" si="0"/>
        <v>7126810.0599999996</v>
      </c>
      <c r="L15" s="36" t="s">
        <v>47</v>
      </c>
      <c r="M15" s="36" t="s">
        <v>27</v>
      </c>
      <c r="N15" s="33" t="s">
        <v>48</v>
      </c>
      <c r="O15" s="107">
        <v>-1075147.76</v>
      </c>
      <c r="P15" s="108">
        <v>-591967.31000000006</v>
      </c>
      <c r="Q15" s="108">
        <v>0</v>
      </c>
      <c r="R15" s="33">
        <v>0</v>
      </c>
      <c r="S15" s="108">
        <v>0</v>
      </c>
      <c r="T15" s="108">
        <v>0</v>
      </c>
      <c r="U15" s="108">
        <f t="shared" si="2"/>
        <v>-1667115.07</v>
      </c>
      <c r="V15" s="109">
        <f t="shared" si="1"/>
        <v>5459694.9899999993</v>
      </c>
    </row>
    <row r="16" spans="1:23" ht="11.25" customHeight="1" x14ac:dyDescent="0.3">
      <c r="A16" s="30" t="s">
        <v>49</v>
      </c>
      <c r="B16" s="31" t="s">
        <v>27</v>
      </c>
      <c r="C16" s="32">
        <v>47</v>
      </c>
      <c r="D16" s="33" t="s">
        <v>50</v>
      </c>
      <c r="E16" s="107">
        <v>28685370.120000001</v>
      </c>
      <c r="F16" s="33">
        <v>2344701.9300000002</v>
      </c>
      <c r="G16" s="33">
        <v>0</v>
      </c>
      <c r="H16" s="33">
        <v>-109540.27</v>
      </c>
      <c r="I16" s="33">
        <v>0</v>
      </c>
      <c r="J16" s="33">
        <v>0</v>
      </c>
      <c r="K16" s="75">
        <f t="shared" si="0"/>
        <v>30920531.780000001</v>
      </c>
      <c r="L16" s="36" t="s">
        <v>51</v>
      </c>
      <c r="M16" s="36" t="s">
        <v>27</v>
      </c>
      <c r="N16" s="33" t="s">
        <v>52</v>
      </c>
      <c r="O16" s="107">
        <v>-1443604.12</v>
      </c>
      <c r="P16" s="108">
        <v>-788455.25</v>
      </c>
      <c r="Q16" s="108">
        <v>0</v>
      </c>
      <c r="R16" s="33">
        <v>9282.7799999999988</v>
      </c>
      <c r="S16" s="108">
        <v>0</v>
      </c>
      <c r="T16" s="108">
        <v>0</v>
      </c>
      <c r="U16" s="108">
        <f t="shared" si="2"/>
        <v>-2222776.5900000003</v>
      </c>
      <c r="V16" s="109">
        <f t="shared" si="1"/>
        <v>28697755.190000001</v>
      </c>
    </row>
    <row r="17" spans="1:23" ht="11.25" customHeight="1" x14ac:dyDescent="0.3">
      <c r="A17" s="30" t="s">
        <v>53</v>
      </c>
      <c r="B17" s="31" t="s">
        <v>27</v>
      </c>
      <c r="C17" s="32">
        <v>47</v>
      </c>
      <c r="D17" s="33" t="s">
        <v>54</v>
      </c>
      <c r="E17" s="107">
        <v>64161259.439999998</v>
      </c>
      <c r="F17" s="33">
        <v>3128389.38</v>
      </c>
      <c r="G17" s="33">
        <v>0</v>
      </c>
      <c r="H17" s="33">
        <v>-246753.91</v>
      </c>
      <c r="I17" s="33">
        <v>0</v>
      </c>
      <c r="J17" s="33">
        <v>0</v>
      </c>
      <c r="K17" s="75">
        <f t="shared" si="0"/>
        <v>67042894.909999996</v>
      </c>
      <c r="L17" s="36" t="s">
        <v>55</v>
      </c>
      <c r="M17" s="36" t="s">
        <v>27</v>
      </c>
      <c r="N17" s="33" t="s">
        <v>56</v>
      </c>
      <c r="O17" s="107">
        <v>-2485626.46</v>
      </c>
      <c r="P17" s="108">
        <v>-1360252.55</v>
      </c>
      <c r="Q17" s="108">
        <v>0</v>
      </c>
      <c r="R17" s="33">
        <v>14669.3</v>
      </c>
      <c r="S17" s="108">
        <v>0</v>
      </c>
      <c r="T17" s="108">
        <v>0</v>
      </c>
      <c r="U17" s="108">
        <f t="shared" si="2"/>
        <v>-3831209.71</v>
      </c>
      <c r="V17" s="109">
        <f t="shared" si="1"/>
        <v>63211685.199999996</v>
      </c>
    </row>
    <row r="18" spans="1:23" ht="11.25" customHeight="1" x14ac:dyDescent="0.3">
      <c r="A18" s="30" t="s">
        <v>57</v>
      </c>
      <c r="B18" s="31" t="s">
        <v>27</v>
      </c>
      <c r="C18" s="32">
        <v>47</v>
      </c>
      <c r="D18" s="33" t="s">
        <v>58</v>
      </c>
      <c r="E18" s="107">
        <v>11181155.189999999</v>
      </c>
      <c r="F18" s="33">
        <v>1407035.13</v>
      </c>
      <c r="G18" s="33">
        <v>0</v>
      </c>
      <c r="H18" s="33">
        <v>-150604.62</v>
      </c>
      <c r="I18" s="33">
        <v>0</v>
      </c>
      <c r="J18" s="33">
        <v>0</v>
      </c>
      <c r="K18" s="75">
        <f t="shared" si="0"/>
        <v>12437585.700000001</v>
      </c>
      <c r="L18" s="36" t="s">
        <v>59</v>
      </c>
      <c r="M18" s="36" t="s">
        <v>27</v>
      </c>
      <c r="N18" s="33" t="s">
        <v>60</v>
      </c>
      <c r="O18" s="107">
        <v>-554688.09</v>
      </c>
      <c r="P18" s="108">
        <v>-317001.19999999995</v>
      </c>
      <c r="Q18" s="108">
        <v>0</v>
      </c>
      <c r="R18" s="33">
        <v>12115.33</v>
      </c>
      <c r="S18" s="108">
        <v>0</v>
      </c>
      <c r="T18" s="108">
        <v>0</v>
      </c>
      <c r="U18" s="108">
        <f t="shared" si="2"/>
        <v>-859573.96</v>
      </c>
      <c r="V18" s="109">
        <f t="shared" si="1"/>
        <v>11578011.740000002</v>
      </c>
    </row>
    <row r="19" spans="1:23" ht="11.25" customHeight="1" x14ac:dyDescent="0.3">
      <c r="A19" s="30" t="s">
        <v>61</v>
      </c>
      <c r="B19" s="31" t="s">
        <v>27</v>
      </c>
      <c r="C19" s="32">
        <v>47</v>
      </c>
      <c r="D19" s="33" t="s">
        <v>62</v>
      </c>
      <c r="E19" s="107">
        <v>16489541.890000001</v>
      </c>
      <c r="F19" s="33">
        <v>1367149.81</v>
      </c>
      <c r="G19" s="33">
        <v>0</v>
      </c>
      <c r="H19" s="33">
        <v>-118370.76</v>
      </c>
      <c r="I19" s="33">
        <v>0</v>
      </c>
      <c r="J19" s="33">
        <v>0</v>
      </c>
      <c r="K19" s="75">
        <f t="shared" si="0"/>
        <v>17738320.939999998</v>
      </c>
      <c r="L19" s="36" t="s">
        <v>63</v>
      </c>
      <c r="M19" s="36" t="s">
        <v>27</v>
      </c>
      <c r="N19" s="33" t="s">
        <v>64</v>
      </c>
      <c r="O19" s="107">
        <v>-925725.73</v>
      </c>
      <c r="P19" s="108">
        <v>-516651.86</v>
      </c>
      <c r="Q19" s="108">
        <v>0</v>
      </c>
      <c r="R19" s="33">
        <v>10949.630000000001</v>
      </c>
      <c r="S19" s="108">
        <v>0</v>
      </c>
      <c r="T19" s="108">
        <v>0</v>
      </c>
      <c r="U19" s="108">
        <f t="shared" si="2"/>
        <v>-1431427.96</v>
      </c>
      <c r="V19" s="109">
        <f t="shared" si="1"/>
        <v>16306892.979999997</v>
      </c>
    </row>
    <row r="20" spans="1:23" ht="11.25" customHeight="1" x14ac:dyDescent="0.3">
      <c r="A20" s="30" t="s">
        <v>65</v>
      </c>
      <c r="B20" s="31" t="s">
        <v>27</v>
      </c>
      <c r="C20" s="32">
        <v>47</v>
      </c>
      <c r="D20" s="33" t="s">
        <v>66</v>
      </c>
      <c r="E20" s="107">
        <v>552325.03</v>
      </c>
      <c r="F20" s="33">
        <v>87288.57</v>
      </c>
      <c r="G20" s="33">
        <v>0</v>
      </c>
      <c r="H20" s="33">
        <v>0</v>
      </c>
      <c r="I20" s="33">
        <v>0</v>
      </c>
      <c r="J20" s="33">
        <v>0</v>
      </c>
      <c r="K20" s="75">
        <f t="shared" si="0"/>
        <v>639613.60000000009</v>
      </c>
      <c r="L20" s="36" t="s">
        <v>67</v>
      </c>
      <c r="M20" s="36" t="s">
        <v>27</v>
      </c>
      <c r="N20" s="33" t="s">
        <v>68</v>
      </c>
      <c r="O20" s="107">
        <v>-143258.37</v>
      </c>
      <c r="P20" s="108">
        <v>-74670.87</v>
      </c>
      <c r="Q20" s="108">
        <v>0</v>
      </c>
      <c r="R20" s="33">
        <v>0</v>
      </c>
      <c r="S20" s="108">
        <v>0</v>
      </c>
      <c r="T20" s="108">
        <v>0</v>
      </c>
      <c r="U20" s="108">
        <f t="shared" si="2"/>
        <v>-217929.24</v>
      </c>
      <c r="V20" s="109">
        <f t="shared" si="1"/>
        <v>421684.3600000001</v>
      </c>
    </row>
    <row r="21" spans="1:23" ht="11.25" customHeight="1" x14ac:dyDescent="0.3">
      <c r="A21" s="30" t="s">
        <v>69</v>
      </c>
      <c r="B21" s="31" t="s">
        <v>27</v>
      </c>
      <c r="C21" s="32">
        <v>47</v>
      </c>
      <c r="D21" s="33" t="s">
        <v>70</v>
      </c>
      <c r="E21" s="107">
        <v>150153589.47</v>
      </c>
      <c r="F21" s="33">
        <v>14796930.859999999</v>
      </c>
      <c r="G21" s="33">
        <v>0</v>
      </c>
      <c r="H21" s="33">
        <v>-650517.91</v>
      </c>
      <c r="I21" s="33">
        <v>0</v>
      </c>
      <c r="J21" s="33">
        <v>0</v>
      </c>
      <c r="K21" s="75">
        <f t="shared" si="0"/>
        <v>164300002.41999999</v>
      </c>
      <c r="L21" s="36" t="s">
        <v>71</v>
      </c>
      <c r="M21" s="36" t="s">
        <v>27</v>
      </c>
      <c r="N21" s="33" t="s">
        <v>72</v>
      </c>
      <c r="O21" s="107">
        <v>-10010007.6</v>
      </c>
      <c r="P21" s="108">
        <v>-5439057.8200000003</v>
      </c>
      <c r="Q21" s="108">
        <v>0</v>
      </c>
      <c r="R21" s="33">
        <v>105435.85</v>
      </c>
      <c r="S21" s="108">
        <v>0</v>
      </c>
      <c r="T21" s="108">
        <v>0</v>
      </c>
      <c r="U21" s="108">
        <f t="shared" si="2"/>
        <v>-15343629.57</v>
      </c>
      <c r="V21" s="109">
        <f t="shared" si="1"/>
        <v>148956372.84999999</v>
      </c>
    </row>
    <row r="22" spans="1:23" ht="11.25" customHeight="1" x14ac:dyDescent="0.3">
      <c r="A22" s="30" t="s">
        <v>73</v>
      </c>
      <c r="B22" s="31" t="s">
        <v>27</v>
      </c>
      <c r="C22" s="32">
        <v>47</v>
      </c>
      <c r="D22" s="33" t="s">
        <v>74</v>
      </c>
      <c r="E22" s="107">
        <v>45258181.969999999</v>
      </c>
      <c r="F22" s="33">
        <v>4363260.76</v>
      </c>
      <c r="G22" s="33">
        <v>0</v>
      </c>
      <c r="H22" s="33">
        <v>-356829.55</v>
      </c>
      <c r="I22" s="33">
        <v>0</v>
      </c>
      <c r="J22" s="33">
        <v>0</v>
      </c>
      <c r="K22" s="75">
        <f t="shared" si="0"/>
        <v>49264613.18</v>
      </c>
      <c r="L22" s="36" t="s">
        <v>75</v>
      </c>
      <c r="M22" s="36" t="s">
        <v>27</v>
      </c>
      <c r="N22" s="33" t="s">
        <v>76</v>
      </c>
      <c r="O22" s="107">
        <v>-4162446.69</v>
      </c>
      <c r="P22" s="108">
        <v>-2199266.2399999998</v>
      </c>
      <c r="Q22" s="108">
        <v>0</v>
      </c>
      <c r="R22" s="33">
        <v>83365.83</v>
      </c>
      <c r="S22" s="108">
        <v>0</v>
      </c>
      <c r="T22" s="108">
        <v>0</v>
      </c>
      <c r="U22" s="108">
        <f t="shared" si="2"/>
        <v>-6278347.0999999996</v>
      </c>
      <c r="V22" s="109">
        <f t="shared" si="1"/>
        <v>42986266.079999998</v>
      </c>
    </row>
    <row r="23" spans="1:23" ht="11.25" customHeight="1" x14ac:dyDescent="0.3">
      <c r="A23" s="30" t="s">
        <v>77</v>
      </c>
      <c r="B23" s="31" t="s">
        <v>27</v>
      </c>
      <c r="C23" s="32">
        <v>47</v>
      </c>
      <c r="D23" s="33" t="s">
        <v>78</v>
      </c>
      <c r="E23" s="107">
        <v>37235524.880000003</v>
      </c>
      <c r="F23" s="33">
        <v>4787990.9000000004</v>
      </c>
      <c r="G23" s="33">
        <v>0</v>
      </c>
      <c r="H23" s="33">
        <v>0</v>
      </c>
      <c r="I23" s="33">
        <v>0</v>
      </c>
      <c r="J23" s="33">
        <v>0</v>
      </c>
      <c r="K23" s="75">
        <f t="shared" si="0"/>
        <v>42023515.780000001</v>
      </c>
      <c r="L23" s="36" t="s">
        <v>79</v>
      </c>
      <c r="M23" s="36" t="s">
        <v>27</v>
      </c>
      <c r="N23" s="33" t="s">
        <v>80</v>
      </c>
      <c r="O23" s="107">
        <v>-1749875.1</v>
      </c>
      <c r="P23" s="108">
        <v>-981679.96</v>
      </c>
      <c r="Q23" s="108">
        <v>0</v>
      </c>
      <c r="R23" s="33">
        <v>0</v>
      </c>
      <c r="S23" s="108">
        <v>0</v>
      </c>
      <c r="T23" s="108">
        <v>0</v>
      </c>
      <c r="U23" s="108">
        <f t="shared" si="2"/>
        <v>-2731555.06</v>
      </c>
      <c r="V23" s="109">
        <f t="shared" si="1"/>
        <v>39291960.719999999</v>
      </c>
    </row>
    <row r="24" spans="1:23" ht="11.25" customHeight="1" x14ac:dyDescent="0.3">
      <c r="A24" s="30" t="s">
        <v>81</v>
      </c>
      <c r="B24" s="31" t="s">
        <v>27</v>
      </c>
      <c r="C24" s="32">
        <v>47</v>
      </c>
      <c r="D24" s="33" t="s">
        <v>82</v>
      </c>
      <c r="E24" s="107">
        <v>8022833.5700000003</v>
      </c>
      <c r="F24" s="33">
        <v>674812.74</v>
      </c>
      <c r="G24" s="33">
        <v>0</v>
      </c>
      <c r="H24" s="33">
        <v>-32704.46</v>
      </c>
      <c r="I24" s="33">
        <v>0</v>
      </c>
      <c r="J24" s="33">
        <v>0</v>
      </c>
      <c r="K24" s="75">
        <f t="shared" si="0"/>
        <v>8664941.8499999996</v>
      </c>
      <c r="L24" s="36" t="s">
        <v>83</v>
      </c>
      <c r="M24" s="36" t="s">
        <v>27</v>
      </c>
      <c r="N24" s="33" t="s">
        <v>84</v>
      </c>
      <c r="O24" s="107">
        <v>-1864386.57</v>
      </c>
      <c r="P24" s="108">
        <v>-722671.57</v>
      </c>
      <c r="Q24" s="108">
        <v>0</v>
      </c>
      <c r="R24" s="33">
        <v>11532.06</v>
      </c>
      <c r="S24" s="108">
        <v>0</v>
      </c>
      <c r="T24" s="108">
        <v>0</v>
      </c>
      <c r="U24" s="108">
        <f t="shared" si="2"/>
        <v>-2575526.08</v>
      </c>
      <c r="V24" s="109">
        <f t="shared" si="1"/>
        <v>6089415.7699999996</v>
      </c>
    </row>
    <row r="25" spans="1:23" ht="11.25" customHeight="1" x14ac:dyDescent="0.3">
      <c r="A25" s="30" t="s">
        <v>85</v>
      </c>
      <c r="B25" s="31" t="s">
        <v>27</v>
      </c>
      <c r="C25" s="32">
        <v>47</v>
      </c>
      <c r="D25" s="33" t="s">
        <v>86</v>
      </c>
      <c r="E25" s="107">
        <v>2358483.2400000002</v>
      </c>
      <c r="F25" s="33">
        <v>281776.26</v>
      </c>
      <c r="G25" s="33">
        <v>0</v>
      </c>
      <c r="H25" s="33">
        <v>-73342.2</v>
      </c>
      <c r="I25" s="33">
        <v>0</v>
      </c>
      <c r="J25" s="33">
        <v>0</v>
      </c>
      <c r="K25" s="75">
        <f t="shared" si="0"/>
        <v>2566917.2999999998</v>
      </c>
      <c r="L25" s="36" t="s">
        <v>87</v>
      </c>
      <c r="M25" s="36" t="s">
        <v>27</v>
      </c>
      <c r="N25" s="33" t="s">
        <v>88</v>
      </c>
      <c r="O25" s="107">
        <v>-356313.5</v>
      </c>
      <c r="P25" s="108">
        <v>-181777.36</v>
      </c>
      <c r="Q25" s="108">
        <v>0</v>
      </c>
      <c r="R25" s="33">
        <v>22301.390000000003</v>
      </c>
      <c r="S25" s="108">
        <v>0</v>
      </c>
      <c r="T25" s="108">
        <v>0</v>
      </c>
      <c r="U25" s="108">
        <f t="shared" si="2"/>
        <v>-515789.47</v>
      </c>
      <c r="V25" s="109">
        <f t="shared" si="1"/>
        <v>2051127.8299999998</v>
      </c>
    </row>
    <row r="26" spans="1:23" ht="11.25" customHeight="1" x14ac:dyDescent="0.3">
      <c r="A26" s="30" t="s">
        <v>89</v>
      </c>
      <c r="B26" s="31" t="s">
        <v>27</v>
      </c>
      <c r="C26" s="32">
        <v>47</v>
      </c>
      <c r="D26" s="33" t="s">
        <v>90</v>
      </c>
      <c r="E26" s="107">
        <v>1736398.39</v>
      </c>
      <c r="F26" s="33">
        <v>1031704.63</v>
      </c>
      <c r="G26" s="33">
        <v>0</v>
      </c>
      <c r="H26" s="33">
        <v>0</v>
      </c>
      <c r="I26" s="33">
        <v>0</v>
      </c>
      <c r="J26" s="33">
        <v>0</v>
      </c>
      <c r="K26" s="75">
        <f t="shared" si="0"/>
        <v>2768103.02</v>
      </c>
      <c r="L26" s="36" t="s">
        <v>91</v>
      </c>
      <c r="M26" s="36" t="s">
        <v>27</v>
      </c>
      <c r="N26" s="33" t="s">
        <v>92</v>
      </c>
      <c r="O26" s="107">
        <v>-46885.67</v>
      </c>
      <c r="P26" s="108">
        <v>-64683.09</v>
      </c>
      <c r="Q26" s="108">
        <v>0</v>
      </c>
      <c r="R26" s="33">
        <v>0</v>
      </c>
      <c r="S26" s="108">
        <v>0</v>
      </c>
      <c r="T26" s="108">
        <v>0</v>
      </c>
      <c r="U26" s="108">
        <f t="shared" si="2"/>
        <v>-111568.76</v>
      </c>
      <c r="V26" s="109">
        <f t="shared" si="1"/>
        <v>2656534.2600000002</v>
      </c>
    </row>
    <row r="27" spans="1:23" ht="11.25" customHeight="1" x14ac:dyDescent="0.3">
      <c r="A27" s="30" t="s">
        <v>93</v>
      </c>
      <c r="B27" s="31" t="s">
        <v>27</v>
      </c>
      <c r="C27" s="32">
        <v>47</v>
      </c>
      <c r="D27" s="33" t="s">
        <v>94</v>
      </c>
      <c r="E27" s="107">
        <v>4896703.05</v>
      </c>
      <c r="F27" s="33">
        <v>192678.59</v>
      </c>
      <c r="G27" s="33">
        <v>0</v>
      </c>
      <c r="H27" s="33">
        <v>-425567.36</v>
      </c>
      <c r="I27" s="33">
        <v>0</v>
      </c>
      <c r="J27" s="33">
        <v>0</v>
      </c>
      <c r="K27" s="75">
        <f t="shared" si="0"/>
        <v>4663814.2799999993</v>
      </c>
      <c r="L27" s="36" t="s">
        <v>95</v>
      </c>
      <c r="M27" s="36" t="s">
        <v>27</v>
      </c>
      <c r="N27" s="33" t="s">
        <v>96</v>
      </c>
      <c r="O27" s="107">
        <v>-449252.01</v>
      </c>
      <c r="P27" s="108">
        <v>-226243.38999999998</v>
      </c>
      <c r="Q27" s="108">
        <v>0</v>
      </c>
      <c r="R27" s="33">
        <v>58211.360000000001</v>
      </c>
      <c r="S27" s="108">
        <v>0</v>
      </c>
      <c r="T27" s="108">
        <v>0</v>
      </c>
      <c r="U27" s="108">
        <f t="shared" si="2"/>
        <v>-617284.04</v>
      </c>
      <c r="V27" s="109">
        <f t="shared" si="1"/>
        <v>4046530.2399999993</v>
      </c>
    </row>
    <row r="28" spans="1:23" ht="11.25" customHeight="1" x14ac:dyDescent="0.3">
      <c r="A28" s="30" t="s">
        <v>97</v>
      </c>
      <c r="B28" s="31" t="s">
        <v>27</v>
      </c>
      <c r="C28" s="32">
        <v>47</v>
      </c>
      <c r="D28" s="33" t="s">
        <v>98</v>
      </c>
      <c r="E28" s="107">
        <v>5528069.8500000006</v>
      </c>
      <c r="F28" s="33">
        <v>33632.590000000004</v>
      </c>
      <c r="G28" s="33">
        <v>0</v>
      </c>
      <c r="H28" s="33">
        <v>0</v>
      </c>
      <c r="I28" s="33">
        <v>0</v>
      </c>
      <c r="J28" s="33">
        <v>0</v>
      </c>
      <c r="K28" s="75">
        <f t="shared" si="0"/>
        <v>5561702.4400000004</v>
      </c>
      <c r="L28" s="36" t="s">
        <v>99</v>
      </c>
      <c r="M28" s="36" t="s">
        <v>27</v>
      </c>
      <c r="N28" s="33" t="s">
        <v>100</v>
      </c>
      <c r="O28" s="107">
        <v>-320500.09000000003</v>
      </c>
      <c r="P28" s="108">
        <v>-235317.76000000001</v>
      </c>
      <c r="Q28" s="108">
        <v>0</v>
      </c>
      <c r="R28" s="33">
        <v>0</v>
      </c>
      <c r="S28" s="108">
        <v>0</v>
      </c>
      <c r="T28" s="108">
        <v>0</v>
      </c>
      <c r="U28" s="108">
        <f t="shared" si="2"/>
        <v>-555817.85000000009</v>
      </c>
      <c r="V28" s="109">
        <f t="shared" si="1"/>
        <v>5005884.59</v>
      </c>
    </row>
    <row r="29" spans="1:23" ht="11.25" customHeight="1" x14ac:dyDescent="0.3">
      <c r="A29" s="30" t="s">
        <v>101</v>
      </c>
      <c r="B29" s="31" t="s">
        <v>27</v>
      </c>
      <c r="C29" s="32">
        <v>47</v>
      </c>
      <c r="D29" s="33" t="s">
        <v>102</v>
      </c>
      <c r="E29" s="107">
        <v>25923636.73</v>
      </c>
      <c r="F29" s="33">
        <v>1781189.02</v>
      </c>
      <c r="G29" s="33">
        <v>0</v>
      </c>
      <c r="H29" s="33">
        <v>0</v>
      </c>
      <c r="I29" s="33">
        <v>0</v>
      </c>
      <c r="J29" s="33">
        <v>0</v>
      </c>
      <c r="K29" s="75">
        <f t="shared" si="0"/>
        <v>27704825.75</v>
      </c>
      <c r="L29" s="36" t="s">
        <v>103</v>
      </c>
      <c r="M29" s="36" t="s">
        <v>27</v>
      </c>
      <c r="N29" s="33" t="s">
        <v>104</v>
      </c>
      <c r="O29" s="107">
        <v>-3800290.08</v>
      </c>
      <c r="P29" s="108">
        <v>-2031741.12</v>
      </c>
      <c r="Q29" s="108">
        <v>0</v>
      </c>
      <c r="R29" s="33">
        <v>0</v>
      </c>
      <c r="S29" s="108">
        <v>0</v>
      </c>
      <c r="T29" s="108">
        <v>0</v>
      </c>
      <c r="U29" s="108">
        <f t="shared" si="2"/>
        <v>-5832031.2000000002</v>
      </c>
      <c r="V29" s="109">
        <f t="shared" si="1"/>
        <v>21872794.550000001</v>
      </c>
    </row>
    <row r="30" spans="1:23" ht="11.25" customHeight="1" x14ac:dyDescent="0.3">
      <c r="A30" s="30" t="s">
        <v>101</v>
      </c>
      <c r="B30" s="31" t="s">
        <v>105</v>
      </c>
      <c r="C30" s="32">
        <v>47</v>
      </c>
      <c r="D30" s="33" t="s">
        <v>106</v>
      </c>
      <c r="E30" s="107">
        <v>657370.26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75">
        <f t="shared" si="0"/>
        <v>657370.26</v>
      </c>
      <c r="L30" s="36" t="s">
        <v>103</v>
      </c>
      <c r="M30" s="36" t="s">
        <v>105</v>
      </c>
      <c r="N30" s="33" t="s">
        <v>107</v>
      </c>
      <c r="O30" s="107">
        <v>-33732.85</v>
      </c>
      <c r="P30" s="108">
        <v>-43824.68</v>
      </c>
      <c r="Q30" s="108">
        <v>0</v>
      </c>
      <c r="R30" s="33">
        <v>0</v>
      </c>
      <c r="S30" s="108">
        <v>0</v>
      </c>
      <c r="T30" s="108">
        <v>0</v>
      </c>
      <c r="U30" s="108">
        <f t="shared" si="2"/>
        <v>-77557.53</v>
      </c>
      <c r="V30" s="109">
        <f t="shared" si="1"/>
        <v>579812.73</v>
      </c>
    </row>
    <row r="31" spans="1:23" ht="11.25" customHeight="1" x14ac:dyDescent="0.3">
      <c r="A31" s="30" t="s">
        <v>101</v>
      </c>
      <c r="B31" s="31" t="s">
        <v>108</v>
      </c>
      <c r="C31" s="32">
        <v>47</v>
      </c>
      <c r="D31" s="33" t="s">
        <v>109</v>
      </c>
      <c r="E31" s="107">
        <v>1012555.94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75">
        <f t="shared" si="0"/>
        <v>1012555.94</v>
      </c>
      <c r="L31" s="36" t="s">
        <v>103</v>
      </c>
      <c r="M31" s="36" t="s">
        <v>108</v>
      </c>
      <c r="N31" s="33" t="s">
        <v>110</v>
      </c>
      <c r="O31" s="107">
        <v>-133350.32999999999</v>
      </c>
      <c r="P31" s="108">
        <v>-69596.790000000008</v>
      </c>
      <c r="Q31" s="108">
        <v>0</v>
      </c>
      <c r="R31" s="33">
        <v>0</v>
      </c>
      <c r="S31" s="108">
        <v>0</v>
      </c>
      <c r="T31" s="108">
        <v>0</v>
      </c>
      <c r="U31" s="108">
        <f t="shared" si="2"/>
        <v>-202947.12</v>
      </c>
      <c r="V31" s="109">
        <f t="shared" si="1"/>
        <v>809608.82</v>
      </c>
      <c r="W31" s="193"/>
    </row>
    <row r="32" spans="1:23" ht="11.25" customHeight="1" x14ac:dyDescent="0.3">
      <c r="A32" s="30" t="s">
        <v>101</v>
      </c>
      <c r="B32" s="31" t="s">
        <v>111</v>
      </c>
      <c r="C32" s="32">
        <v>47</v>
      </c>
      <c r="D32" s="33" t="s">
        <v>112</v>
      </c>
      <c r="E32" s="107">
        <v>4347235.38</v>
      </c>
      <c r="F32" s="33">
        <v>970803.03</v>
      </c>
      <c r="G32" s="33">
        <v>0</v>
      </c>
      <c r="H32" s="33">
        <v>0</v>
      </c>
      <c r="I32" s="33">
        <v>0</v>
      </c>
      <c r="J32" s="33">
        <v>0</v>
      </c>
      <c r="K32" s="75">
        <f t="shared" si="0"/>
        <v>5318038.41</v>
      </c>
      <c r="L32" s="36" t="s">
        <v>103</v>
      </c>
      <c r="M32" s="36" t="s">
        <v>111</v>
      </c>
      <c r="N32" s="33" t="s">
        <v>113</v>
      </c>
      <c r="O32" s="107">
        <v>-528799.28</v>
      </c>
      <c r="P32" s="108">
        <v>-346034.92</v>
      </c>
      <c r="Q32" s="108">
        <v>0</v>
      </c>
      <c r="R32" s="33">
        <v>0</v>
      </c>
      <c r="S32" s="108">
        <v>0</v>
      </c>
      <c r="T32" s="108">
        <v>0</v>
      </c>
      <c r="U32" s="108">
        <f t="shared" si="2"/>
        <v>-874834.2</v>
      </c>
      <c r="V32" s="109">
        <f t="shared" si="1"/>
        <v>4443204.21</v>
      </c>
      <c r="W32" s="193"/>
    </row>
    <row r="33" spans="1:23" ht="11.25" customHeight="1" x14ac:dyDescent="0.3">
      <c r="A33" s="30" t="s">
        <v>114</v>
      </c>
      <c r="B33" s="31" t="s">
        <v>27</v>
      </c>
      <c r="C33" s="32">
        <v>47</v>
      </c>
      <c r="D33" s="33" t="s">
        <v>115</v>
      </c>
      <c r="E33" s="107">
        <v>283746.15999999997</v>
      </c>
      <c r="F33" s="33">
        <v>241194.34</v>
      </c>
      <c r="G33" s="33">
        <v>0</v>
      </c>
      <c r="H33" s="33">
        <v>0</v>
      </c>
      <c r="I33" s="33">
        <v>0</v>
      </c>
      <c r="J33" s="33">
        <v>0</v>
      </c>
      <c r="K33" s="75">
        <f t="shared" si="0"/>
        <v>524940.5</v>
      </c>
      <c r="L33" s="36" t="s">
        <v>116</v>
      </c>
      <c r="M33" s="36" t="s">
        <v>27</v>
      </c>
      <c r="N33" s="33" t="s">
        <v>117</v>
      </c>
      <c r="O33" s="107">
        <v>-17670.07</v>
      </c>
      <c r="P33" s="108">
        <v>-27007.3</v>
      </c>
      <c r="Q33" s="108">
        <v>0</v>
      </c>
      <c r="R33" s="33">
        <v>0</v>
      </c>
      <c r="S33" s="108">
        <v>0</v>
      </c>
      <c r="T33" s="108">
        <v>0</v>
      </c>
      <c r="U33" s="108">
        <f t="shared" si="2"/>
        <v>-44677.369999999995</v>
      </c>
      <c r="V33" s="109">
        <f t="shared" si="1"/>
        <v>480263.13</v>
      </c>
      <c r="W33" s="193"/>
    </row>
    <row r="34" spans="1:23" ht="11.25" customHeight="1" x14ac:dyDescent="0.3">
      <c r="A34" s="30" t="s">
        <v>118</v>
      </c>
      <c r="B34" s="31" t="s">
        <v>27</v>
      </c>
      <c r="C34" s="32">
        <v>8</v>
      </c>
      <c r="D34" s="33" t="s">
        <v>119</v>
      </c>
      <c r="E34" s="107">
        <v>5462657.7000000002</v>
      </c>
      <c r="F34" s="33">
        <v>457086.98</v>
      </c>
      <c r="G34" s="33">
        <v>0</v>
      </c>
      <c r="H34" s="33">
        <v>0</v>
      </c>
      <c r="I34" s="33">
        <v>0</v>
      </c>
      <c r="J34" s="33">
        <v>-57246.65</v>
      </c>
      <c r="K34" s="75">
        <f t="shared" si="0"/>
        <v>5862498.0299999993</v>
      </c>
      <c r="L34" s="36" t="s">
        <v>120</v>
      </c>
      <c r="M34" s="36" t="s">
        <v>27</v>
      </c>
      <c r="N34" s="33" t="s">
        <v>121</v>
      </c>
      <c r="O34" s="107">
        <v>-1266696.3899999999</v>
      </c>
      <c r="P34" s="108">
        <v>-775778.51</v>
      </c>
      <c r="Q34" s="108">
        <v>0</v>
      </c>
      <c r="R34" s="33">
        <v>0</v>
      </c>
      <c r="S34" s="108">
        <v>0</v>
      </c>
      <c r="T34" s="108">
        <v>57246.65</v>
      </c>
      <c r="U34" s="108">
        <f t="shared" si="2"/>
        <v>-1985228.25</v>
      </c>
      <c r="V34" s="109">
        <f t="shared" si="1"/>
        <v>3877269.7799999993</v>
      </c>
      <c r="W34" s="193"/>
    </row>
    <row r="35" spans="1:23" ht="11.25" customHeight="1" x14ac:dyDescent="0.3">
      <c r="A35" s="30" t="s">
        <v>122</v>
      </c>
      <c r="B35" s="31" t="s">
        <v>123</v>
      </c>
      <c r="C35" s="32" t="s">
        <v>124</v>
      </c>
      <c r="D35" s="33" t="s">
        <v>125</v>
      </c>
      <c r="E35" s="107">
        <v>521350.83</v>
      </c>
      <c r="F35" s="33">
        <v>77062.52</v>
      </c>
      <c r="G35" s="33">
        <v>0</v>
      </c>
      <c r="H35" s="33">
        <v>0</v>
      </c>
      <c r="I35" s="33">
        <v>-94848.43</v>
      </c>
      <c r="J35" s="33">
        <v>0</v>
      </c>
      <c r="K35" s="75">
        <f t="shared" si="0"/>
        <v>503564.92</v>
      </c>
      <c r="L35" s="36" t="s">
        <v>126</v>
      </c>
      <c r="M35" s="36" t="s">
        <v>123</v>
      </c>
      <c r="N35" s="33" t="s">
        <v>127</v>
      </c>
      <c r="O35" s="107">
        <v>-187698.05</v>
      </c>
      <c r="P35" s="108">
        <v>-125411.07</v>
      </c>
      <c r="Q35" s="108">
        <v>0</v>
      </c>
      <c r="R35" s="33">
        <v>0</v>
      </c>
      <c r="S35" s="108">
        <v>58878.43</v>
      </c>
      <c r="T35" s="108">
        <v>0</v>
      </c>
      <c r="U35" s="108">
        <f t="shared" si="2"/>
        <v>-254230.69</v>
      </c>
      <c r="V35" s="109">
        <f t="shared" si="1"/>
        <v>249334.22999999998</v>
      </c>
      <c r="W35" s="193"/>
    </row>
    <row r="36" spans="1:23" ht="11.25" customHeight="1" x14ac:dyDescent="0.3">
      <c r="A36" s="30" t="s">
        <v>122</v>
      </c>
      <c r="B36" s="31" t="s">
        <v>128</v>
      </c>
      <c r="C36" s="32">
        <v>10</v>
      </c>
      <c r="D36" s="33" t="s">
        <v>129</v>
      </c>
      <c r="E36" s="107">
        <v>2684307.7000000002</v>
      </c>
      <c r="F36" s="33">
        <v>1021032.65</v>
      </c>
      <c r="G36" s="33">
        <v>48182.17</v>
      </c>
      <c r="H36" s="33">
        <v>0</v>
      </c>
      <c r="I36" s="33">
        <v>-30317.040000000001</v>
      </c>
      <c r="J36" s="33">
        <v>0</v>
      </c>
      <c r="K36" s="75">
        <f t="shared" si="0"/>
        <v>3723205.48</v>
      </c>
      <c r="L36" s="36" t="s">
        <v>126</v>
      </c>
      <c r="M36" s="36" t="s">
        <v>128</v>
      </c>
      <c r="N36" s="33" t="s">
        <v>130</v>
      </c>
      <c r="O36" s="107">
        <v>-482509.98</v>
      </c>
      <c r="P36" s="108">
        <v>-317368.01</v>
      </c>
      <c r="Q36" s="108">
        <v>-48182.17</v>
      </c>
      <c r="R36" s="33">
        <v>0</v>
      </c>
      <c r="S36" s="108">
        <v>24506.61</v>
      </c>
      <c r="T36" s="108">
        <v>0</v>
      </c>
      <c r="U36" s="108">
        <f t="shared" si="2"/>
        <v>-823553.55</v>
      </c>
      <c r="V36" s="109">
        <f t="shared" si="1"/>
        <v>2899651.9299999997</v>
      </c>
      <c r="W36" s="193"/>
    </row>
    <row r="37" spans="1:23" ht="11.25" customHeight="1" x14ac:dyDescent="0.3">
      <c r="A37" s="30" t="s">
        <v>122</v>
      </c>
      <c r="B37" s="31" t="s">
        <v>131</v>
      </c>
      <c r="C37" s="32">
        <v>10</v>
      </c>
      <c r="D37" s="33" t="s">
        <v>132</v>
      </c>
      <c r="E37" s="107">
        <v>3956826.51</v>
      </c>
      <c r="F37" s="33">
        <v>832055.72000000009</v>
      </c>
      <c r="G37" s="33">
        <v>-48182.17</v>
      </c>
      <c r="H37" s="33">
        <v>0</v>
      </c>
      <c r="I37" s="33">
        <v>-193818.48</v>
      </c>
      <c r="J37" s="33">
        <v>0</v>
      </c>
      <c r="K37" s="75">
        <f t="shared" si="0"/>
        <v>4546881.5799999991</v>
      </c>
      <c r="L37" s="36" t="s">
        <v>126</v>
      </c>
      <c r="M37" s="36" t="s">
        <v>131</v>
      </c>
      <c r="N37" s="33" t="s">
        <v>133</v>
      </c>
      <c r="O37" s="107">
        <v>-1310570.26</v>
      </c>
      <c r="P37" s="108">
        <v>-666050.46</v>
      </c>
      <c r="Q37" s="108">
        <v>48182.17</v>
      </c>
      <c r="R37" s="33">
        <v>0</v>
      </c>
      <c r="S37" s="108">
        <v>187357.85</v>
      </c>
      <c r="T37" s="108">
        <v>0</v>
      </c>
      <c r="U37" s="108">
        <f t="shared" si="2"/>
        <v>-1741080.7</v>
      </c>
      <c r="V37" s="109">
        <f t="shared" si="1"/>
        <v>2805800.879999999</v>
      </c>
      <c r="W37" s="193"/>
    </row>
    <row r="38" spans="1:23" ht="11.25" customHeight="1" x14ac:dyDescent="0.3">
      <c r="A38" s="30" t="s">
        <v>122</v>
      </c>
      <c r="B38" s="31" t="s">
        <v>134</v>
      </c>
      <c r="C38" s="32">
        <v>10</v>
      </c>
      <c r="D38" s="33" t="s">
        <v>135</v>
      </c>
      <c r="E38" s="107">
        <v>732127.64</v>
      </c>
      <c r="F38" s="33">
        <v>5813.95</v>
      </c>
      <c r="G38" s="33">
        <v>0</v>
      </c>
      <c r="H38" s="33">
        <v>-3071.25</v>
      </c>
      <c r="I38" s="33">
        <v>0</v>
      </c>
      <c r="J38" s="33">
        <v>0</v>
      </c>
      <c r="K38" s="75">
        <f t="shared" si="0"/>
        <v>734870.34</v>
      </c>
      <c r="L38" s="36" t="s">
        <v>126</v>
      </c>
      <c r="M38" s="36" t="s">
        <v>134</v>
      </c>
      <c r="N38" s="33" t="s">
        <v>136</v>
      </c>
      <c r="O38" s="107">
        <v>-119268.4</v>
      </c>
      <c r="P38" s="108">
        <v>-65560.94</v>
      </c>
      <c r="Q38" s="108">
        <v>0</v>
      </c>
      <c r="R38" s="33">
        <v>672.7</v>
      </c>
      <c r="S38" s="108">
        <v>0</v>
      </c>
      <c r="T38" s="108">
        <v>0</v>
      </c>
      <c r="U38" s="108">
        <f t="shared" si="2"/>
        <v>-184156.63999999998</v>
      </c>
      <c r="V38" s="109">
        <f t="shared" si="1"/>
        <v>550713.69999999995</v>
      </c>
      <c r="W38" s="193"/>
    </row>
    <row r="39" spans="1:23" ht="11.25" customHeight="1" x14ac:dyDescent="0.3">
      <c r="A39" s="30" t="s">
        <v>122</v>
      </c>
      <c r="B39" s="31" t="s">
        <v>137</v>
      </c>
      <c r="C39" s="32">
        <v>10</v>
      </c>
      <c r="D39" s="33" t="s">
        <v>138</v>
      </c>
      <c r="E39" s="107">
        <v>927665.66</v>
      </c>
      <c r="F39" s="33">
        <v>33781.46</v>
      </c>
      <c r="G39" s="33">
        <v>0</v>
      </c>
      <c r="H39" s="33">
        <v>0</v>
      </c>
      <c r="I39" s="33">
        <v>0</v>
      </c>
      <c r="J39" s="33">
        <v>0</v>
      </c>
      <c r="K39" s="75">
        <f t="shared" si="0"/>
        <v>961447.12</v>
      </c>
      <c r="L39" s="36" t="s">
        <v>126</v>
      </c>
      <c r="M39" s="36" t="s">
        <v>137</v>
      </c>
      <c r="N39" s="33" t="s">
        <v>139</v>
      </c>
      <c r="O39" s="107">
        <v>-316870</v>
      </c>
      <c r="P39" s="108">
        <v>-168100.09</v>
      </c>
      <c r="Q39" s="108">
        <v>0</v>
      </c>
      <c r="R39" s="33">
        <v>0</v>
      </c>
      <c r="S39" s="108">
        <v>0</v>
      </c>
      <c r="T39" s="108">
        <v>0</v>
      </c>
      <c r="U39" s="108">
        <f t="shared" si="2"/>
        <v>-484970.08999999997</v>
      </c>
      <c r="V39" s="109">
        <f t="shared" si="1"/>
        <v>476477.03</v>
      </c>
      <c r="W39" s="193"/>
    </row>
    <row r="40" spans="1:23" ht="11.25" customHeight="1" x14ac:dyDescent="0.3">
      <c r="A40" s="30" t="s">
        <v>140</v>
      </c>
      <c r="B40" s="31" t="s">
        <v>27</v>
      </c>
      <c r="C40" s="32">
        <v>8</v>
      </c>
      <c r="D40" s="33" t="s">
        <v>141</v>
      </c>
      <c r="E40" s="107">
        <v>1404629.59</v>
      </c>
      <c r="F40" s="33">
        <v>101878.1</v>
      </c>
      <c r="G40" s="33">
        <v>0</v>
      </c>
      <c r="H40" s="33">
        <v>0</v>
      </c>
      <c r="I40" s="33">
        <v>0</v>
      </c>
      <c r="J40" s="33">
        <v>-27286.51</v>
      </c>
      <c r="K40" s="75">
        <f t="shared" si="0"/>
        <v>1479221.1800000002</v>
      </c>
      <c r="L40" s="36" t="s">
        <v>142</v>
      </c>
      <c r="M40" s="36" t="s">
        <v>27</v>
      </c>
      <c r="N40" s="33" t="s">
        <v>143</v>
      </c>
      <c r="O40" s="107">
        <v>-348797.4</v>
      </c>
      <c r="P40" s="108">
        <v>-196635.56</v>
      </c>
      <c r="Q40" s="108">
        <v>0</v>
      </c>
      <c r="R40" s="33">
        <v>0</v>
      </c>
      <c r="S40" s="108">
        <v>0</v>
      </c>
      <c r="T40" s="108">
        <v>27286.51</v>
      </c>
      <c r="U40" s="108">
        <f t="shared" si="2"/>
        <v>-518146.44999999995</v>
      </c>
      <c r="V40" s="109">
        <f t="shared" si="1"/>
        <v>961074.73000000021</v>
      </c>
      <c r="W40" s="193"/>
    </row>
    <row r="41" spans="1:23" ht="11.25" customHeight="1" x14ac:dyDescent="0.3">
      <c r="A41" s="30" t="s">
        <v>144</v>
      </c>
      <c r="B41" s="31" t="s">
        <v>145</v>
      </c>
      <c r="C41" s="32" t="s">
        <v>146</v>
      </c>
      <c r="D41" s="33" t="s">
        <v>147</v>
      </c>
      <c r="E41" s="107">
        <v>295451.61</v>
      </c>
      <c r="F41" s="33">
        <v>0</v>
      </c>
      <c r="G41" s="33">
        <v>0</v>
      </c>
      <c r="H41" s="33">
        <v>0</v>
      </c>
      <c r="I41" s="33">
        <v>0</v>
      </c>
      <c r="J41" s="33">
        <v>-220211.35</v>
      </c>
      <c r="K41" s="75">
        <f t="shared" si="0"/>
        <v>75240.25999999998</v>
      </c>
      <c r="L41" s="36" t="s">
        <v>148</v>
      </c>
      <c r="M41" s="36" t="s">
        <v>145</v>
      </c>
      <c r="N41" s="33" t="s">
        <v>149</v>
      </c>
      <c r="O41" s="107">
        <v>-219163.51999999999</v>
      </c>
      <c r="P41" s="108">
        <v>-65539.48</v>
      </c>
      <c r="Q41" s="108">
        <v>0</v>
      </c>
      <c r="R41" s="33">
        <v>0</v>
      </c>
      <c r="S41" s="108">
        <v>0</v>
      </c>
      <c r="T41" s="108">
        <v>220211.35</v>
      </c>
      <c r="U41" s="108">
        <f t="shared" si="2"/>
        <v>-64491.649999999994</v>
      </c>
      <c r="V41" s="109">
        <f t="shared" si="1"/>
        <v>10748.609999999986</v>
      </c>
      <c r="W41" s="193"/>
    </row>
    <row r="42" spans="1:23" ht="11.25" customHeight="1" x14ac:dyDescent="0.3">
      <c r="A42" s="30" t="s">
        <v>150</v>
      </c>
      <c r="B42" s="31" t="s">
        <v>27</v>
      </c>
      <c r="C42" s="32" t="s">
        <v>146</v>
      </c>
      <c r="D42" s="33" t="s">
        <v>151</v>
      </c>
      <c r="E42" s="107">
        <v>518751.35</v>
      </c>
      <c r="F42" s="33">
        <v>249827.4</v>
      </c>
      <c r="G42" s="33">
        <v>0</v>
      </c>
      <c r="H42" s="33">
        <v>0</v>
      </c>
      <c r="I42" s="33">
        <v>0</v>
      </c>
      <c r="J42" s="33">
        <v>0</v>
      </c>
      <c r="K42" s="75">
        <f t="shared" si="0"/>
        <v>768578.75</v>
      </c>
      <c r="L42" s="36" t="s">
        <v>152</v>
      </c>
      <c r="M42" s="36" t="s">
        <v>27</v>
      </c>
      <c r="N42" s="33" t="s">
        <v>153</v>
      </c>
      <c r="O42" s="107">
        <v>-193407.31</v>
      </c>
      <c r="P42" s="108">
        <v>-214555.02</v>
      </c>
      <c r="Q42" s="108">
        <v>0</v>
      </c>
      <c r="R42" s="33">
        <v>0</v>
      </c>
      <c r="S42" s="108">
        <v>0</v>
      </c>
      <c r="T42" s="108">
        <v>0</v>
      </c>
      <c r="U42" s="108">
        <f t="shared" si="2"/>
        <v>-407962.32999999996</v>
      </c>
      <c r="V42" s="109">
        <f t="shared" si="1"/>
        <v>360616.42000000004</v>
      </c>
      <c r="W42" s="193"/>
    </row>
    <row r="43" spans="1:23" ht="11.25" customHeight="1" x14ac:dyDescent="0.3">
      <c r="A43" s="30" t="s">
        <v>154</v>
      </c>
      <c r="B43" s="31" t="s">
        <v>27</v>
      </c>
      <c r="C43" s="32" t="s">
        <v>146</v>
      </c>
      <c r="D43" s="33" t="s">
        <v>155</v>
      </c>
      <c r="E43" s="107">
        <v>4979480.0999999996</v>
      </c>
      <c r="F43" s="33">
        <v>521051.36</v>
      </c>
      <c r="G43" s="33">
        <v>0</v>
      </c>
      <c r="H43" s="33">
        <v>0</v>
      </c>
      <c r="I43" s="33">
        <v>0</v>
      </c>
      <c r="J43" s="33">
        <v>-91153.34</v>
      </c>
      <c r="K43" s="75">
        <f t="shared" si="0"/>
        <v>5409378.1200000001</v>
      </c>
      <c r="L43" s="36" t="s">
        <v>156</v>
      </c>
      <c r="M43" s="36" t="s">
        <v>27</v>
      </c>
      <c r="N43" s="33" t="s">
        <v>157</v>
      </c>
      <c r="O43" s="107">
        <v>-1770193.17</v>
      </c>
      <c r="P43" s="108">
        <v>-1180871.6399999999</v>
      </c>
      <c r="Q43" s="108">
        <v>0</v>
      </c>
      <c r="R43" s="33">
        <v>0</v>
      </c>
      <c r="S43" s="108">
        <v>0</v>
      </c>
      <c r="T43" s="108">
        <v>91153.34</v>
      </c>
      <c r="U43" s="108">
        <f t="shared" si="2"/>
        <v>-2859911.4699999997</v>
      </c>
      <c r="V43" s="109">
        <f t="shared" si="1"/>
        <v>2549466.6500000004</v>
      </c>
      <c r="W43" s="193"/>
    </row>
    <row r="44" spans="1:23" ht="11.25" customHeight="1" x14ac:dyDescent="0.3">
      <c r="A44" s="30" t="s">
        <v>158</v>
      </c>
      <c r="B44" s="31" t="s">
        <v>27</v>
      </c>
      <c r="C44" s="32" t="s">
        <v>146</v>
      </c>
      <c r="D44" s="33" t="s">
        <v>159</v>
      </c>
      <c r="E44" s="107">
        <v>225513.91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75">
        <f t="shared" si="0"/>
        <v>225513.91</v>
      </c>
      <c r="L44" s="36" t="s">
        <v>160</v>
      </c>
      <c r="M44" s="36" t="s">
        <v>27</v>
      </c>
      <c r="N44" s="33" t="s">
        <v>161</v>
      </c>
      <c r="O44" s="107">
        <v>-70687.66</v>
      </c>
      <c r="P44" s="108">
        <v>-35449.590000000004</v>
      </c>
      <c r="Q44" s="108">
        <v>0</v>
      </c>
      <c r="R44" s="33">
        <v>0</v>
      </c>
      <c r="S44" s="108">
        <v>0</v>
      </c>
      <c r="T44" s="108">
        <v>0</v>
      </c>
      <c r="U44" s="108">
        <f t="shared" si="2"/>
        <v>-106137.25</v>
      </c>
      <c r="V44" s="109">
        <f t="shared" si="1"/>
        <v>119376.66</v>
      </c>
      <c r="W44" s="193"/>
    </row>
    <row r="45" spans="1:23" ht="15" customHeight="1" x14ac:dyDescent="0.3">
      <c r="A45" s="110" t="s">
        <v>162</v>
      </c>
      <c r="B45" s="31"/>
      <c r="C45" s="32"/>
      <c r="D45" s="33"/>
      <c r="E45" s="111">
        <f t="shared" ref="E45:K45" si="3">SUM(E10:E44)</f>
        <v>541031988.88999999</v>
      </c>
      <c r="F45" s="44">
        <f t="shared" si="3"/>
        <v>47388990.590000011</v>
      </c>
      <c r="G45" s="44">
        <f t="shared" si="3"/>
        <v>-13024.36</v>
      </c>
      <c r="H45" s="44">
        <f t="shared" si="3"/>
        <v>-2398791.83</v>
      </c>
      <c r="I45" s="44">
        <f t="shared" si="3"/>
        <v>-318983.95</v>
      </c>
      <c r="J45" s="44">
        <f t="shared" si="3"/>
        <v>-395897.85</v>
      </c>
      <c r="K45" s="112">
        <f t="shared" si="3"/>
        <v>585294281.48999989</v>
      </c>
      <c r="L45" s="48"/>
      <c r="M45" s="48"/>
      <c r="N45" s="44"/>
      <c r="O45" s="111">
        <f t="shared" ref="O45:V45" si="4">SUM(O10:O44)</f>
        <v>-42007484.079999998</v>
      </c>
      <c r="P45" s="44">
        <f t="shared" si="4"/>
        <v>-23416583.710000008</v>
      </c>
      <c r="Q45" s="44">
        <f t="shared" si="4"/>
        <v>0</v>
      </c>
      <c r="R45" s="44">
        <f t="shared" si="4"/>
        <v>360837.11000000004</v>
      </c>
      <c r="S45" s="44">
        <f t="shared" si="4"/>
        <v>270742.89</v>
      </c>
      <c r="T45" s="44">
        <f t="shared" si="4"/>
        <v>395897.85</v>
      </c>
      <c r="U45" s="44">
        <f t="shared" si="4"/>
        <v>-64396589.940000005</v>
      </c>
      <c r="V45" s="112">
        <f t="shared" si="4"/>
        <v>520897691.54999989</v>
      </c>
      <c r="W45" s="194"/>
    </row>
    <row r="46" spans="1:23" ht="15" customHeight="1" x14ac:dyDescent="0.3">
      <c r="A46" s="23" t="s">
        <v>163</v>
      </c>
      <c r="B46" s="49"/>
      <c r="C46" s="32"/>
      <c r="D46" s="33"/>
      <c r="E46" s="113"/>
      <c r="F46" s="33"/>
      <c r="G46" s="33"/>
      <c r="H46" s="33"/>
      <c r="I46" s="33"/>
      <c r="J46" s="33"/>
      <c r="K46" s="75"/>
      <c r="L46" s="114"/>
      <c r="M46" s="114"/>
      <c r="N46" s="114"/>
      <c r="O46" s="107"/>
      <c r="P46" s="108"/>
      <c r="Q46" s="108"/>
      <c r="R46" s="33"/>
      <c r="S46" s="108"/>
      <c r="T46" s="108"/>
      <c r="U46" s="108"/>
      <c r="V46" s="109"/>
      <c r="W46" s="193"/>
    </row>
    <row r="47" spans="1:23" ht="15" customHeight="1" x14ac:dyDescent="0.3">
      <c r="A47" s="50" t="s">
        <v>164</v>
      </c>
      <c r="C47" s="2">
        <v>95</v>
      </c>
      <c r="D47" s="33" t="s">
        <v>165</v>
      </c>
      <c r="E47" s="113">
        <v>369151</v>
      </c>
      <c r="F47" s="33">
        <v>35392.020000000004</v>
      </c>
      <c r="G47" s="3"/>
      <c r="H47" s="3"/>
      <c r="I47" s="3"/>
      <c r="J47" s="33"/>
      <c r="K47" s="75">
        <f t="shared" ref="K47:K63" si="5">SUM(E47:J47)</f>
        <v>404543.02</v>
      </c>
      <c r="O47" s="113"/>
      <c r="R47" s="3"/>
      <c r="U47" s="108"/>
      <c r="V47" s="109">
        <f t="shared" ref="V47:V63" si="6">K47+U47</f>
        <v>404543.02</v>
      </c>
    </row>
    <row r="48" spans="1:23" ht="15" customHeight="1" x14ac:dyDescent="0.3">
      <c r="A48" s="50" t="s">
        <v>166</v>
      </c>
      <c r="C48" s="2">
        <v>95</v>
      </c>
      <c r="D48" s="33" t="s">
        <v>167</v>
      </c>
      <c r="E48" s="113">
        <v>440104.54</v>
      </c>
      <c r="F48" s="33">
        <v>8206.2000000000007</v>
      </c>
      <c r="G48" s="3"/>
      <c r="H48" s="3"/>
      <c r="I48" s="3"/>
      <c r="J48" s="33"/>
      <c r="K48" s="75">
        <f t="shared" si="5"/>
        <v>448310.74</v>
      </c>
      <c r="O48" s="113"/>
      <c r="R48" s="3"/>
      <c r="U48" s="108"/>
      <c r="V48" s="109">
        <f t="shared" si="6"/>
        <v>448310.74</v>
      </c>
    </row>
    <row r="49" spans="1:22" ht="15" customHeight="1" x14ac:dyDescent="0.3">
      <c r="A49" s="50" t="s">
        <v>168</v>
      </c>
      <c r="C49" s="2">
        <v>95</v>
      </c>
      <c r="D49" s="33" t="s">
        <v>169</v>
      </c>
      <c r="E49" s="113">
        <v>801914.14</v>
      </c>
      <c r="F49" s="33">
        <v>99584.7</v>
      </c>
      <c r="G49" s="3"/>
      <c r="H49" s="3"/>
      <c r="I49" s="3"/>
      <c r="J49" s="33"/>
      <c r="K49" s="75">
        <f t="shared" si="5"/>
        <v>901498.84</v>
      </c>
      <c r="O49" s="113"/>
      <c r="R49" s="3"/>
      <c r="U49" s="108"/>
      <c r="V49" s="109">
        <f t="shared" si="6"/>
        <v>901498.84</v>
      </c>
    </row>
    <row r="50" spans="1:22" ht="15" customHeight="1" x14ac:dyDescent="0.3">
      <c r="A50" s="50" t="s">
        <v>170</v>
      </c>
      <c r="C50" s="2">
        <v>95</v>
      </c>
      <c r="D50" s="33" t="s">
        <v>171</v>
      </c>
      <c r="E50" s="113">
        <v>3197225.36</v>
      </c>
      <c r="F50" s="33">
        <v>-1158212.42</v>
      </c>
      <c r="G50" s="3"/>
      <c r="H50" s="3"/>
      <c r="I50" s="3"/>
      <c r="J50" s="33"/>
      <c r="K50" s="75">
        <f t="shared" si="5"/>
        <v>2039012.94</v>
      </c>
      <c r="O50" s="113"/>
      <c r="R50" s="3"/>
      <c r="U50" s="108"/>
      <c r="V50" s="109">
        <f t="shared" si="6"/>
        <v>2039012.94</v>
      </c>
    </row>
    <row r="51" spans="1:22" ht="15" customHeight="1" x14ac:dyDescent="0.3">
      <c r="A51" s="50" t="s">
        <v>172</v>
      </c>
      <c r="C51" s="2">
        <v>95</v>
      </c>
      <c r="D51" s="33" t="s">
        <v>173</v>
      </c>
      <c r="E51" s="113">
        <v>105157.18</v>
      </c>
      <c r="F51" s="33">
        <v>-66376.55</v>
      </c>
      <c r="G51" s="3"/>
      <c r="H51" s="3"/>
      <c r="I51" s="3"/>
      <c r="J51" s="33"/>
      <c r="K51" s="75">
        <f t="shared" si="5"/>
        <v>38780.62999999999</v>
      </c>
      <c r="O51" s="113"/>
      <c r="R51" s="3"/>
      <c r="U51" s="108"/>
      <c r="V51" s="109">
        <f t="shared" si="6"/>
        <v>38780.62999999999</v>
      </c>
    </row>
    <row r="52" spans="1:22" ht="15" customHeight="1" x14ac:dyDescent="0.3">
      <c r="A52" s="50" t="s">
        <v>174</v>
      </c>
      <c r="C52" s="2">
        <v>95</v>
      </c>
      <c r="D52" s="51" t="s">
        <v>175</v>
      </c>
      <c r="E52" s="113"/>
      <c r="F52" s="33">
        <v>817702.51</v>
      </c>
      <c r="G52" s="3"/>
      <c r="H52" s="3"/>
      <c r="I52" s="3"/>
      <c r="J52" s="33"/>
      <c r="K52" s="75">
        <f t="shared" si="5"/>
        <v>817702.51</v>
      </c>
      <c r="O52" s="113"/>
      <c r="R52" s="3"/>
      <c r="U52" s="108"/>
      <c r="V52" s="109">
        <f t="shared" si="6"/>
        <v>817702.51</v>
      </c>
    </row>
    <row r="53" spans="1:22" ht="15" customHeight="1" x14ac:dyDescent="0.3">
      <c r="A53" s="50" t="s">
        <v>176</v>
      </c>
      <c r="C53" s="2">
        <v>95</v>
      </c>
      <c r="D53" s="33" t="s">
        <v>177</v>
      </c>
      <c r="E53" s="113">
        <v>251539.63</v>
      </c>
      <c r="F53" s="33">
        <v>-246539.63</v>
      </c>
      <c r="G53" s="3"/>
      <c r="H53" s="3"/>
      <c r="I53" s="3"/>
      <c r="J53" s="33"/>
      <c r="K53" s="75">
        <f t="shared" si="5"/>
        <v>5000</v>
      </c>
      <c r="O53" s="113"/>
      <c r="R53" s="3"/>
      <c r="U53" s="108"/>
      <c r="V53" s="109">
        <f t="shared" si="6"/>
        <v>5000</v>
      </c>
    </row>
    <row r="54" spans="1:22" ht="15" customHeight="1" x14ac:dyDescent="0.3">
      <c r="A54" s="50" t="s">
        <v>178</v>
      </c>
      <c r="C54" s="2">
        <v>95</v>
      </c>
      <c r="D54" s="52" t="s">
        <v>179</v>
      </c>
      <c r="E54" s="113"/>
      <c r="F54" s="33">
        <v>0</v>
      </c>
      <c r="G54" s="3"/>
      <c r="H54" s="3"/>
      <c r="I54" s="3"/>
      <c r="J54" s="33"/>
      <c r="K54" s="75">
        <f t="shared" si="5"/>
        <v>0</v>
      </c>
      <c r="O54" s="113"/>
      <c r="R54" s="3"/>
      <c r="U54" s="108"/>
      <c r="V54" s="109">
        <f t="shared" si="6"/>
        <v>0</v>
      </c>
    </row>
    <row r="55" spans="1:22" ht="15" customHeight="1" x14ac:dyDescent="0.3">
      <c r="A55" s="50" t="s">
        <v>180</v>
      </c>
      <c r="C55" s="2">
        <v>95</v>
      </c>
      <c r="D55" s="33" t="s">
        <v>181</v>
      </c>
      <c r="E55" s="113">
        <v>184156.14</v>
      </c>
      <c r="F55" s="33">
        <v>24029.68</v>
      </c>
      <c r="G55" s="3"/>
      <c r="H55" s="3"/>
      <c r="I55" s="3"/>
      <c r="J55" s="33"/>
      <c r="K55" s="75">
        <f t="shared" si="5"/>
        <v>208185.82</v>
      </c>
      <c r="O55" s="113"/>
      <c r="R55" s="3"/>
      <c r="U55" s="108"/>
      <c r="V55" s="109">
        <f t="shared" si="6"/>
        <v>208185.82</v>
      </c>
    </row>
    <row r="56" spans="1:22" ht="15" customHeight="1" x14ac:dyDescent="0.3">
      <c r="A56" s="50" t="s">
        <v>182</v>
      </c>
      <c r="C56" s="2">
        <v>91</v>
      </c>
      <c r="D56" s="33" t="s">
        <v>183</v>
      </c>
      <c r="E56" s="113">
        <v>735.9</v>
      </c>
      <c r="F56" s="33">
        <v>151.78</v>
      </c>
      <c r="G56" s="3"/>
      <c r="H56" s="3"/>
      <c r="I56" s="3"/>
      <c r="J56" s="33"/>
      <c r="K56" s="75">
        <f t="shared" si="5"/>
        <v>887.68</v>
      </c>
      <c r="O56" s="113"/>
      <c r="R56" s="3"/>
      <c r="U56" s="108"/>
      <c r="V56" s="109">
        <f t="shared" si="6"/>
        <v>887.68</v>
      </c>
    </row>
    <row r="57" spans="1:22" ht="15" customHeight="1" x14ac:dyDescent="0.3">
      <c r="A57" s="50" t="s">
        <v>184</v>
      </c>
      <c r="C57" s="2">
        <v>91</v>
      </c>
      <c r="D57" s="33" t="s">
        <v>185</v>
      </c>
      <c r="E57" s="113">
        <v>8998.26</v>
      </c>
      <c r="F57" s="33">
        <v>-6348.22</v>
      </c>
      <c r="G57" s="3"/>
      <c r="H57" s="3"/>
      <c r="I57" s="3"/>
      <c r="J57" s="33"/>
      <c r="K57" s="75">
        <f t="shared" si="5"/>
        <v>2650.04</v>
      </c>
      <c r="O57" s="113"/>
      <c r="R57" s="3"/>
      <c r="U57" s="108"/>
      <c r="V57" s="109">
        <f t="shared" si="6"/>
        <v>2650.04</v>
      </c>
    </row>
    <row r="58" spans="1:22" ht="15" customHeight="1" x14ac:dyDescent="0.3">
      <c r="A58" s="50" t="s">
        <v>186</v>
      </c>
      <c r="C58" s="2">
        <v>91</v>
      </c>
      <c r="D58" s="33" t="s">
        <v>187</v>
      </c>
      <c r="E58" s="113">
        <v>48505.760000000002</v>
      </c>
      <c r="F58" s="33">
        <v>-14188.58</v>
      </c>
      <c r="G58" s="3"/>
      <c r="H58" s="3"/>
      <c r="I58" s="3"/>
      <c r="J58" s="33"/>
      <c r="K58" s="75">
        <f t="shared" si="5"/>
        <v>34317.18</v>
      </c>
      <c r="O58" s="113"/>
      <c r="R58" s="3"/>
      <c r="U58" s="108"/>
      <c r="V58" s="109">
        <f t="shared" si="6"/>
        <v>34317.18</v>
      </c>
    </row>
    <row r="59" spans="1:22" ht="15" customHeight="1" x14ac:dyDescent="0.3">
      <c r="A59" s="50" t="s">
        <v>188</v>
      </c>
      <c r="C59" s="2">
        <v>91</v>
      </c>
      <c r="D59" s="33" t="s">
        <v>189</v>
      </c>
      <c r="E59" s="113">
        <v>7457.3</v>
      </c>
      <c r="F59" s="33">
        <v>-7211.87</v>
      </c>
      <c r="G59" s="3"/>
      <c r="H59" s="3"/>
      <c r="I59" s="3"/>
      <c r="J59" s="33"/>
      <c r="K59" s="75">
        <f t="shared" si="5"/>
        <v>245.43000000000029</v>
      </c>
      <c r="O59" s="113"/>
      <c r="R59" s="3"/>
      <c r="U59" s="108"/>
      <c r="V59" s="109">
        <f t="shared" si="6"/>
        <v>245.43000000000029</v>
      </c>
    </row>
    <row r="60" spans="1:22" ht="15" customHeight="1" x14ac:dyDescent="0.3">
      <c r="A60" s="50" t="s">
        <v>190</v>
      </c>
      <c r="C60" s="2">
        <v>91</v>
      </c>
      <c r="D60" s="53" t="s">
        <v>191</v>
      </c>
      <c r="E60" s="113"/>
      <c r="F60" s="33">
        <v>1341.18</v>
      </c>
      <c r="G60" s="3"/>
      <c r="H60" s="3"/>
      <c r="I60" s="3"/>
      <c r="J60" s="33"/>
      <c r="K60" s="75">
        <f t="shared" si="5"/>
        <v>1341.18</v>
      </c>
      <c r="O60" s="113"/>
      <c r="R60" s="3"/>
      <c r="U60" s="108"/>
      <c r="V60" s="109">
        <f t="shared" si="6"/>
        <v>1341.18</v>
      </c>
    </row>
    <row r="61" spans="1:22" ht="15" customHeight="1" x14ac:dyDescent="0.3">
      <c r="A61" s="50" t="s">
        <v>192</v>
      </c>
      <c r="C61" s="2">
        <v>91</v>
      </c>
      <c r="D61" s="33" t="s">
        <v>193</v>
      </c>
      <c r="E61" s="113">
        <v>1600.83</v>
      </c>
      <c r="F61" s="33">
        <v>-1600.83</v>
      </c>
      <c r="G61" s="3"/>
      <c r="H61" s="3"/>
      <c r="I61" s="3"/>
      <c r="J61" s="33"/>
      <c r="K61" s="75">
        <f t="shared" si="5"/>
        <v>0</v>
      </c>
      <c r="O61" s="113"/>
      <c r="R61" s="3"/>
      <c r="U61" s="108"/>
      <c r="V61" s="109">
        <f t="shared" si="6"/>
        <v>0</v>
      </c>
    </row>
    <row r="62" spans="1:22" ht="15" customHeight="1" x14ac:dyDescent="0.3">
      <c r="A62" s="50" t="s">
        <v>194</v>
      </c>
      <c r="C62" s="2">
        <v>91</v>
      </c>
      <c r="D62" s="33" t="s">
        <v>195</v>
      </c>
      <c r="E62" s="113">
        <v>42322.25</v>
      </c>
      <c r="F62" s="33">
        <v>-1305.47</v>
      </c>
      <c r="G62" s="3"/>
      <c r="H62" s="3"/>
      <c r="I62" s="3"/>
      <c r="J62" s="33"/>
      <c r="K62" s="75">
        <f t="shared" si="5"/>
        <v>41016.78</v>
      </c>
      <c r="O62" s="113"/>
      <c r="R62" s="3"/>
      <c r="U62" s="108"/>
      <c r="V62" s="109">
        <f t="shared" si="6"/>
        <v>41016.78</v>
      </c>
    </row>
    <row r="63" spans="1:22" ht="15" customHeight="1" x14ac:dyDescent="0.3">
      <c r="A63" s="50" t="s">
        <v>196</v>
      </c>
      <c r="C63" s="2">
        <v>91</v>
      </c>
      <c r="D63" s="33" t="s">
        <v>197</v>
      </c>
      <c r="E63" s="115">
        <v>0</v>
      </c>
      <c r="F63" s="33">
        <v>61.17</v>
      </c>
      <c r="G63" s="3"/>
      <c r="H63" s="3"/>
      <c r="I63" s="3"/>
      <c r="J63" s="33"/>
      <c r="K63" s="75">
        <f t="shared" si="5"/>
        <v>61.17</v>
      </c>
      <c r="O63" s="115"/>
      <c r="R63" s="3"/>
      <c r="U63" s="108"/>
      <c r="V63" s="109">
        <f t="shared" si="6"/>
        <v>61.17</v>
      </c>
    </row>
    <row r="64" spans="1:22" ht="15" customHeight="1" x14ac:dyDescent="0.3">
      <c r="A64" s="116" t="s">
        <v>162</v>
      </c>
      <c r="D64" s="33"/>
      <c r="E64" s="117">
        <f t="shared" ref="E64:K64" si="7">SUM(E47:E63)</f>
        <v>5458868.2899999991</v>
      </c>
      <c r="F64" s="44">
        <f t="shared" si="7"/>
        <v>-515314.33</v>
      </c>
      <c r="G64" s="118">
        <f t="shared" si="7"/>
        <v>0</v>
      </c>
      <c r="H64" s="118">
        <f t="shared" si="7"/>
        <v>0</v>
      </c>
      <c r="I64" s="118">
        <f t="shared" si="7"/>
        <v>0</v>
      </c>
      <c r="J64" s="118">
        <f t="shared" si="7"/>
        <v>0</v>
      </c>
      <c r="K64" s="119">
        <f t="shared" si="7"/>
        <v>4943553.959999999</v>
      </c>
      <c r="L64" s="120"/>
      <c r="M64" s="55"/>
      <c r="N64" s="55"/>
      <c r="O64" s="117">
        <f t="shared" ref="O64:V64" si="8">SUM(O47:O63)</f>
        <v>0</v>
      </c>
      <c r="P64" s="118">
        <f t="shared" si="8"/>
        <v>0</v>
      </c>
      <c r="Q64" s="118">
        <f t="shared" si="8"/>
        <v>0</v>
      </c>
      <c r="R64" s="118">
        <f t="shared" si="8"/>
        <v>0</v>
      </c>
      <c r="S64" s="118">
        <f t="shared" si="8"/>
        <v>0</v>
      </c>
      <c r="T64" s="118">
        <f t="shared" si="8"/>
        <v>0</v>
      </c>
      <c r="U64" s="118">
        <f t="shared" si="8"/>
        <v>0</v>
      </c>
      <c r="V64" s="121">
        <f t="shared" si="8"/>
        <v>4943553.959999999</v>
      </c>
    </row>
    <row r="65" spans="1:23" s="68" customFormat="1" ht="15" customHeight="1" x14ac:dyDescent="0.3">
      <c r="A65" s="122" t="s">
        <v>198</v>
      </c>
      <c r="B65" s="123"/>
      <c r="C65" s="124"/>
      <c r="D65" s="123"/>
      <c r="E65" s="125">
        <f t="shared" ref="E65:K65" si="9">E45+E64</f>
        <v>546490857.17999995</v>
      </c>
      <c r="F65" s="123">
        <f t="shared" si="9"/>
        <v>46873676.260000013</v>
      </c>
      <c r="G65" s="123">
        <f t="shared" si="9"/>
        <v>-13024.36</v>
      </c>
      <c r="H65" s="123">
        <f t="shared" si="9"/>
        <v>-2398791.83</v>
      </c>
      <c r="I65" s="123">
        <f t="shared" si="9"/>
        <v>-318983.95</v>
      </c>
      <c r="J65" s="123">
        <f t="shared" si="9"/>
        <v>-395897.85</v>
      </c>
      <c r="K65" s="126">
        <f t="shared" si="9"/>
        <v>590237835.44999993</v>
      </c>
      <c r="L65" s="123"/>
      <c r="M65" s="123"/>
      <c r="N65" s="123"/>
      <c r="O65" s="125">
        <f t="shared" ref="O65:V65" si="10">O45+O64</f>
        <v>-42007484.079999998</v>
      </c>
      <c r="P65" s="123">
        <f t="shared" si="10"/>
        <v>-23416583.710000008</v>
      </c>
      <c r="Q65" s="123">
        <f t="shared" si="10"/>
        <v>0</v>
      </c>
      <c r="R65" s="123">
        <f t="shared" si="10"/>
        <v>360837.11000000004</v>
      </c>
      <c r="S65" s="123">
        <f t="shared" si="10"/>
        <v>270742.89</v>
      </c>
      <c r="T65" s="123">
        <f t="shared" si="10"/>
        <v>395897.85</v>
      </c>
      <c r="U65" s="123">
        <f t="shared" si="10"/>
        <v>-64396589.940000005</v>
      </c>
      <c r="V65" s="126">
        <f t="shared" si="10"/>
        <v>525841245.50999987</v>
      </c>
      <c r="W65" s="193"/>
    </row>
    <row r="66" spans="1:23" s="68" customFormat="1" ht="15" customHeight="1" x14ac:dyDescent="0.3">
      <c r="A66" s="69"/>
      <c r="B66" s="70"/>
      <c r="C66" s="71"/>
      <c r="D66" s="70"/>
      <c r="E66" s="127"/>
      <c r="F66" s="70"/>
      <c r="G66" s="70"/>
      <c r="H66" s="70"/>
      <c r="I66" s="70"/>
      <c r="J66" s="70"/>
      <c r="K66" s="73"/>
      <c r="L66" s="70"/>
      <c r="M66" s="70"/>
      <c r="N66" s="70"/>
      <c r="O66" s="127"/>
      <c r="P66" s="70"/>
      <c r="Q66" s="70"/>
      <c r="R66" s="70"/>
      <c r="S66" s="70"/>
      <c r="T66" s="70"/>
      <c r="U66" s="70"/>
      <c r="V66" s="73"/>
      <c r="W66" s="193"/>
    </row>
    <row r="67" spans="1:23" ht="15" customHeight="1" x14ac:dyDescent="0.3">
      <c r="A67" s="23" t="s">
        <v>199</v>
      </c>
      <c r="B67" s="49"/>
      <c r="C67" s="32"/>
      <c r="D67" s="49"/>
      <c r="E67" s="113"/>
      <c r="F67" s="33"/>
      <c r="G67" s="33"/>
      <c r="H67" s="33"/>
      <c r="I67" s="33"/>
      <c r="J67" s="33"/>
      <c r="K67" s="75"/>
      <c r="L67" s="114"/>
      <c r="M67" s="114"/>
      <c r="N67" s="114"/>
      <c r="O67" s="113"/>
      <c r="Q67" s="103"/>
      <c r="R67" s="33"/>
      <c r="U67" s="33"/>
      <c r="V67" s="128"/>
      <c r="W67" s="193"/>
    </row>
    <row r="68" spans="1:23" ht="15" customHeight="1" x14ac:dyDescent="0.3">
      <c r="A68" s="30" t="s">
        <v>200</v>
      </c>
      <c r="B68" s="31" t="s">
        <v>27</v>
      </c>
      <c r="C68" s="32">
        <v>17</v>
      </c>
      <c r="D68" s="33" t="s">
        <v>201</v>
      </c>
      <c r="E68" s="107">
        <v>523172.08</v>
      </c>
      <c r="F68" s="33">
        <v>27925.050000000003</v>
      </c>
      <c r="G68" s="33">
        <v>13024.36</v>
      </c>
      <c r="H68" s="33"/>
      <c r="I68" s="33">
        <v>0</v>
      </c>
      <c r="J68" s="33">
        <v>0</v>
      </c>
      <c r="K68" s="75">
        <f>SUM(E68:J68)</f>
        <v>564121.49</v>
      </c>
      <c r="O68" s="113"/>
      <c r="P68" s="108"/>
      <c r="Q68" s="108"/>
      <c r="R68" s="33"/>
      <c r="U68" s="33"/>
      <c r="V68" s="128">
        <f>K68+U68</f>
        <v>564121.49</v>
      </c>
      <c r="W68" s="193"/>
    </row>
    <row r="69" spans="1:23" ht="15" customHeight="1" x14ac:dyDescent="0.3">
      <c r="A69" s="30" t="s">
        <v>202</v>
      </c>
      <c r="B69" s="31" t="s">
        <v>203</v>
      </c>
      <c r="C69" s="32">
        <v>12</v>
      </c>
      <c r="D69" s="33" t="s">
        <v>204</v>
      </c>
      <c r="E69" s="107">
        <v>17454166.920000002</v>
      </c>
      <c r="F69" s="33">
        <v>1051124.3</v>
      </c>
      <c r="G69" s="33">
        <v>0</v>
      </c>
      <c r="H69" s="33"/>
      <c r="I69" s="33">
        <v>0</v>
      </c>
      <c r="J69" s="33">
        <v>0</v>
      </c>
      <c r="K69" s="75">
        <f>SUM(E69:J69)</f>
        <v>18505291.220000003</v>
      </c>
      <c r="L69" s="36" t="s">
        <v>205</v>
      </c>
      <c r="M69" s="36" t="s">
        <v>203</v>
      </c>
      <c r="N69" s="33" t="s">
        <v>206</v>
      </c>
      <c r="O69" s="107">
        <v>-3725126.64</v>
      </c>
      <c r="P69" s="108">
        <v>-2209260.34</v>
      </c>
      <c r="Q69" s="103"/>
      <c r="R69" s="33"/>
      <c r="S69" s="108">
        <v>0</v>
      </c>
      <c r="T69" s="108">
        <v>0</v>
      </c>
      <c r="U69" s="108">
        <f>SUM(O69:T69)</f>
        <v>-5934386.9800000004</v>
      </c>
      <c r="V69" s="128">
        <f>K69+U69</f>
        <v>12570904.240000002</v>
      </c>
      <c r="W69" s="193"/>
    </row>
    <row r="70" spans="1:23" ht="15" customHeight="1" x14ac:dyDescent="0.3">
      <c r="A70" s="30" t="s">
        <v>202</v>
      </c>
      <c r="B70" s="31" t="s">
        <v>207</v>
      </c>
      <c r="C70" s="32">
        <v>12</v>
      </c>
      <c r="D70" s="33" t="s">
        <v>208</v>
      </c>
      <c r="E70" s="107">
        <v>43415.35</v>
      </c>
      <c r="F70" s="33">
        <v>14111.34</v>
      </c>
      <c r="G70" s="33">
        <v>0</v>
      </c>
      <c r="H70" s="33"/>
      <c r="I70" s="33">
        <v>0</v>
      </c>
      <c r="J70" s="33">
        <v>-24261.01</v>
      </c>
      <c r="K70" s="75">
        <f>SUM(E70:J70)</f>
        <v>33265.680000000008</v>
      </c>
      <c r="L70" s="36" t="s">
        <v>205</v>
      </c>
      <c r="M70" s="36" t="s">
        <v>207</v>
      </c>
      <c r="N70" s="33" t="s">
        <v>209</v>
      </c>
      <c r="O70" s="107">
        <v>-22984.35</v>
      </c>
      <c r="P70" s="108">
        <v>-19170.260000000002</v>
      </c>
      <c r="Q70" s="103"/>
      <c r="R70" s="33"/>
      <c r="S70" s="108">
        <v>0</v>
      </c>
      <c r="T70" s="108">
        <v>24261.01</v>
      </c>
      <c r="U70" s="108">
        <f>SUM(O70:T70)</f>
        <v>-17893.600000000002</v>
      </c>
      <c r="V70" s="128">
        <f>K70+U70</f>
        <v>15372.080000000005</v>
      </c>
      <c r="W70" s="193"/>
    </row>
    <row r="71" spans="1:23" ht="15" customHeight="1" x14ac:dyDescent="0.3">
      <c r="A71" s="30" t="s">
        <v>202</v>
      </c>
      <c r="B71" s="31" t="s">
        <v>210</v>
      </c>
      <c r="C71" s="32">
        <v>12</v>
      </c>
      <c r="D71" s="33" t="s">
        <v>211</v>
      </c>
      <c r="E71" s="107">
        <v>906443.77</v>
      </c>
      <c r="F71" s="33">
        <v>793935</v>
      </c>
      <c r="G71" s="33">
        <v>0</v>
      </c>
      <c r="H71" s="33"/>
      <c r="I71" s="33">
        <v>0</v>
      </c>
      <c r="J71" s="33">
        <v>0</v>
      </c>
      <c r="K71" s="75">
        <f>SUM(E71:J71)</f>
        <v>1700378.77</v>
      </c>
      <c r="L71" s="36" t="s">
        <v>205</v>
      </c>
      <c r="M71" s="36" t="s">
        <v>210</v>
      </c>
      <c r="N71" s="33" t="s">
        <v>212</v>
      </c>
      <c r="O71" s="107">
        <v>-315600.65000000002</v>
      </c>
      <c r="P71" s="108">
        <v>-280129.95</v>
      </c>
      <c r="Q71" s="103"/>
      <c r="R71" s="33"/>
      <c r="S71" s="108">
        <v>0</v>
      </c>
      <c r="T71" s="108">
        <v>0</v>
      </c>
      <c r="U71" s="108">
        <f>SUM(O71:T71)</f>
        <v>-595730.60000000009</v>
      </c>
      <c r="V71" s="128">
        <f>K71+U71</f>
        <v>1104648.17</v>
      </c>
      <c r="W71" s="193"/>
    </row>
    <row r="72" spans="1:23" ht="15" customHeight="1" x14ac:dyDescent="0.3">
      <c r="A72" s="30" t="s">
        <v>202</v>
      </c>
      <c r="B72" s="31" t="s">
        <v>145</v>
      </c>
      <c r="C72" s="32">
        <v>12</v>
      </c>
      <c r="D72" s="33" t="s">
        <v>213</v>
      </c>
      <c r="E72" s="107">
        <v>3686132.82</v>
      </c>
      <c r="F72" s="33">
        <v>-208576.6</v>
      </c>
      <c r="G72" s="33">
        <v>0</v>
      </c>
      <c r="H72" s="33"/>
      <c r="I72" s="33">
        <v>0</v>
      </c>
      <c r="J72" s="33">
        <v>0</v>
      </c>
      <c r="K72" s="75">
        <f>SUM(E72:J72)</f>
        <v>3477556.2199999997</v>
      </c>
      <c r="L72" s="36" t="s">
        <v>205</v>
      </c>
      <c r="M72" s="36" t="s">
        <v>145</v>
      </c>
      <c r="N72" s="33" t="s">
        <v>214</v>
      </c>
      <c r="O72" s="107">
        <v>-900359.53</v>
      </c>
      <c r="P72" s="108">
        <v>-689116.98</v>
      </c>
      <c r="Q72" s="103"/>
      <c r="R72" s="33"/>
      <c r="S72" s="108">
        <v>0</v>
      </c>
      <c r="T72" s="108">
        <v>0</v>
      </c>
      <c r="U72" s="108">
        <f>SUM(O72:T72)</f>
        <v>-1589476.51</v>
      </c>
      <c r="V72" s="128">
        <f>K72+U72</f>
        <v>1888079.7099999997</v>
      </c>
      <c r="W72" s="193"/>
    </row>
    <row r="73" spans="1:23" ht="15" customHeight="1" x14ac:dyDescent="0.3">
      <c r="A73" s="129" t="s">
        <v>162</v>
      </c>
      <c r="B73" s="130"/>
      <c r="C73" s="131"/>
      <c r="D73" s="132"/>
      <c r="E73" s="111">
        <f t="shared" ref="E73:K73" si="11">SUM(E68:E72)</f>
        <v>22613330.940000001</v>
      </c>
      <c r="F73" s="44">
        <f t="shared" si="11"/>
        <v>1678519.09</v>
      </c>
      <c r="G73" s="44">
        <f t="shared" si="11"/>
        <v>13024.36</v>
      </c>
      <c r="H73" s="44">
        <f t="shared" si="11"/>
        <v>0</v>
      </c>
      <c r="I73" s="44">
        <f t="shared" si="11"/>
        <v>0</v>
      </c>
      <c r="J73" s="44">
        <f t="shared" si="11"/>
        <v>-24261.01</v>
      </c>
      <c r="K73" s="112">
        <f t="shared" si="11"/>
        <v>24280613.379999999</v>
      </c>
      <c r="L73" s="48"/>
      <c r="M73" s="48"/>
      <c r="N73" s="44"/>
      <c r="O73" s="111">
        <f t="shared" ref="O73:V73" si="12">SUM(O68:O72)</f>
        <v>-4964071.17</v>
      </c>
      <c r="P73" s="133">
        <f t="shared" si="12"/>
        <v>-3197677.53</v>
      </c>
      <c r="Q73" s="133">
        <f t="shared" si="12"/>
        <v>0</v>
      </c>
      <c r="R73" s="133">
        <f t="shared" si="12"/>
        <v>0</v>
      </c>
      <c r="S73" s="133">
        <f t="shared" si="12"/>
        <v>0</v>
      </c>
      <c r="T73" s="133">
        <f t="shared" si="12"/>
        <v>24261.01</v>
      </c>
      <c r="U73" s="133">
        <f t="shared" si="12"/>
        <v>-8137487.6899999995</v>
      </c>
      <c r="V73" s="134">
        <f t="shared" si="12"/>
        <v>16143125.690000001</v>
      </c>
      <c r="W73" s="193"/>
    </row>
    <row r="74" spans="1:23" s="9" customFormat="1" ht="15" customHeight="1" x14ac:dyDescent="0.3">
      <c r="A74" s="23" t="s">
        <v>215</v>
      </c>
      <c r="C74" s="5"/>
      <c r="D74" s="33"/>
      <c r="E74" s="113"/>
      <c r="K74" s="75"/>
      <c r="O74" s="107"/>
      <c r="P74" s="27"/>
      <c r="U74" s="33"/>
      <c r="V74" s="128"/>
    </row>
    <row r="75" spans="1:23" ht="15" customHeight="1" x14ac:dyDescent="0.3">
      <c r="A75" s="50" t="s">
        <v>216</v>
      </c>
      <c r="C75" s="2">
        <v>91</v>
      </c>
      <c r="D75" s="33" t="s">
        <v>217</v>
      </c>
      <c r="E75" s="113">
        <v>0</v>
      </c>
      <c r="F75" s="33">
        <v>0</v>
      </c>
      <c r="G75" s="3"/>
      <c r="H75" s="3"/>
      <c r="I75" s="3"/>
      <c r="J75" s="3"/>
      <c r="K75" s="75">
        <f>SUM(E75:J75)</f>
        <v>0</v>
      </c>
      <c r="O75" s="113"/>
      <c r="R75" s="3"/>
      <c r="U75" s="33"/>
      <c r="V75" s="128">
        <f>K75+U75</f>
        <v>0</v>
      </c>
    </row>
    <row r="76" spans="1:23" ht="15" customHeight="1" x14ac:dyDescent="0.3">
      <c r="A76" s="50" t="s">
        <v>218</v>
      </c>
      <c r="C76" s="2">
        <v>91</v>
      </c>
      <c r="D76" s="33" t="s">
        <v>219</v>
      </c>
      <c r="E76" s="113">
        <v>11264.26</v>
      </c>
      <c r="F76" s="33">
        <v>-1400.43</v>
      </c>
      <c r="G76" s="3"/>
      <c r="H76" s="3"/>
      <c r="I76" s="3"/>
      <c r="J76" s="3"/>
      <c r="K76" s="75">
        <f>SUM(E76:J76)</f>
        <v>9863.83</v>
      </c>
      <c r="O76" s="113"/>
      <c r="R76" s="3"/>
      <c r="U76" s="33"/>
      <c r="V76" s="128">
        <f>K76+U76</f>
        <v>9863.83</v>
      </c>
    </row>
    <row r="77" spans="1:23" ht="15" customHeight="1" x14ac:dyDescent="0.3">
      <c r="A77" s="50" t="s">
        <v>220</v>
      </c>
      <c r="C77" s="2">
        <v>95</v>
      </c>
      <c r="D77" s="33" t="s">
        <v>221</v>
      </c>
      <c r="E77" s="113">
        <v>992905.33</v>
      </c>
      <c r="F77" s="33">
        <v>183798.11</v>
      </c>
      <c r="G77" s="3"/>
      <c r="H77" s="3"/>
      <c r="I77" s="3"/>
      <c r="J77" s="3"/>
      <c r="K77" s="75">
        <f>SUM(E77:J77)</f>
        <v>1176703.44</v>
      </c>
      <c r="O77" s="113"/>
      <c r="R77" s="3"/>
      <c r="U77" s="33"/>
      <c r="V77" s="128">
        <f>K77+U77</f>
        <v>1176703.44</v>
      </c>
    </row>
    <row r="78" spans="1:23" ht="15" customHeight="1" x14ac:dyDescent="0.3">
      <c r="A78" s="50" t="s">
        <v>222</v>
      </c>
      <c r="C78" s="2">
        <v>95</v>
      </c>
      <c r="D78" s="52" t="s">
        <v>223</v>
      </c>
      <c r="E78" s="113">
        <v>0</v>
      </c>
      <c r="F78" s="33">
        <v>0</v>
      </c>
      <c r="G78" s="3"/>
      <c r="H78" s="3"/>
      <c r="I78" s="3"/>
      <c r="J78" s="3"/>
      <c r="K78" s="75">
        <f>SUM(E78:J78)</f>
        <v>0</v>
      </c>
      <c r="O78" s="113"/>
      <c r="R78" s="3"/>
      <c r="U78" s="33"/>
      <c r="V78" s="128">
        <f>K78+U78</f>
        <v>0</v>
      </c>
    </row>
    <row r="79" spans="1:23" ht="15" customHeight="1" x14ac:dyDescent="0.3">
      <c r="A79" s="116" t="s">
        <v>162</v>
      </c>
      <c r="D79" s="52"/>
      <c r="E79" s="117">
        <f t="shared" ref="E79:K79" si="13">SUM(E75:E78)</f>
        <v>1004169.59</v>
      </c>
      <c r="F79" s="44">
        <f t="shared" si="13"/>
        <v>182397.68</v>
      </c>
      <c r="G79" s="44">
        <f t="shared" si="13"/>
        <v>0</v>
      </c>
      <c r="H79" s="44">
        <f t="shared" si="13"/>
        <v>0</v>
      </c>
      <c r="I79" s="44">
        <f t="shared" si="13"/>
        <v>0</v>
      </c>
      <c r="J79" s="44">
        <f t="shared" si="13"/>
        <v>0</v>
      </c>
      <c r="K79" s="44">
        <f t="shared" si="13"/>
        <v>1186567.27</v>
      </c>
      <c r="L79" s="55"/>
      <c r="M79" s="55"/>
      <c r="N79" s="55"/>
      <c r="O79" s="44">
        <f t="shared" ref="O79:V79" si="14">SUM(O75:O78)</f>
        <v>0</v>
      </c>
      <c r="P79" s="44">
        <f t="shared" si="14"/>
        <v>0</v>
      </c>
      <c r="Q79" s="44">
        <f t="shared" si="14"/>
        <v>0</v>
      </c>
      <c r="R79" s="44">
        <f t="shared" si="14"/>
        <v>0</v>
      </c>
      <c r="S79" s="44">
        <f t="shared" si="14"/>
        <v>0</v>
      </c>
      <c r="T79" s="44">
        <f t="shared" si="14"/>
        <v>0</v>
      </c>
      <c r="U79" s="44">
        <f t="shared" si="14"/>
        <v>0</v>
      </c>
      <c r="V79" s="44">
        <f t="shared" si="14"/>
        <v>1186567.27</v>
      </c>
    </row>
    <row r="80" spans="1:23" ht="15" customHeight="1" x14ac:dyDescent="0.3">
      <c r="A80" s="59" t="s">
        <v>224</v>
      </c>
      <c r="B80" s="55"/>
      <c r="C80" s="56"/>
      <c r="D80" s="55"/>
      <c r="E80" s="135">
        <f t="shared" ref="E80:K80" si="15">E73+E79</f>
        <v>23617500.530000001</v>
      </c>
      <c r="F80" s="136">
        <f t="shared" si="15"/>
        <v>1860916.77</v>
      </c>
      <c r="G80" s="136">
        <f t="shared" si="15"/>
        <v>13024.36</v>
      </c>
      <c r="H80" s="136">
        <f t="shared" si="15"/>
        <v>0</v>
      </c>
      <c r="I80" s="136">
        <f t="shared" si="15"/>
        <v>0</v>
      </c>
      <c r="J80" s="136">
        <f t="shared" si="15"/>
        <v>-24261.01</v>
      </c>
      <c r="K80" s="137">
        <f t="shared" si="15"/>
        <v>25467180.649999999</v>
      </c>
      <c r="L80" s="136">
        <f>SUM(L68:L78)</f>
        <v>0</v>
      </c>
      <c r="M80" s="136">
        <f>SUM(M68:M78)</f>
        <v>0</v>
      </c>
      <c r="N80" s="136">
        <f>SUM(N68:N78)</f>
        <v>0</v>
      </c>
      <c r="O80" s="135">
        <f t="shared" ref="O80:V80" si="16">O73+O79</f>
        <v>-4964071.17</v>
      </c>
      <c r="P80" s="136">
        <f t="shared" si="16"/>
        <v>-3197677.53</v>
      </c>
      <c r="Q80" s="136">
        <f t="shared" si="16"/>
        <v>0</v>
      </c>
      <c r="R80" s="136">
        <f t="shared" si="16"/>
        <v>0</v>
      </c>
      <c r="S80" s="136">
        <f t="shared" si="16"/>
        <v>0</v>
      </c>
      <c r="T80" s="136">
        <f t="shared" si="16"/>
        <v>24261.01</v>
      </c>
      <c r="U80" s="136">
        <f t="shared" si="16"/>
        <v>-8137487.6899999995</v>
      </c>
      <c r="V80" s="137">
        <f t="shared" si="16"/>
        <v>17329692.960000001</v>
      </c>
    </row>
    <row r="81" spans="1:22" ht="15" customHeight="1" x14ac:dyDescent="0.3">
      <c r="A81" s="138"/>
      <c r="E81" s="106"/>
      <c r="K81" s="88"/>
      <c r="O81" s="106"/>
      <c r="Q81" s="3"/>
      <c r="R81" s="3"/>
      <c r="S81" s="3"/>
      <c r="T81" s="3"/>
      <c r="V81" s="139"/>
    </row>
    <row r="82" spans="1:22" s="68" customFormat="1" ht="15" customHeight="1" thickBot="1" x14ac:dyDescent="0.35">
      <c r="A82" s="140" t="s">
        <v>225</v>
      </c>
      <c r="B82" s="140"/>
      <c r="C82" s="141"/>
      <c r="D82" s="140"/>
      <c r="E82" s="142">
        <f>+E65+E80</f>
        <v>570108357.70999992</v>
      </c>
      <c r="F82" s="143">
        <f t="shared" ref="F82:V82" si="17">+F80+F65</f>
        <v>48734593.030000016</v>
      </c>
      <c r="G82" s="143">
        <f t="shared" si="17"/>
        <v>0</v>
      </c>
      <c r="H82" s="143">
        <f t="shared" si="17"/>
        <v>-2398791.83</v>
      </c>
      <c r="I82" s="143">
        <f t="shared" si="17"/>
        <v>-318983.95</v>
      </c>
      <c r="J82" s="143">
        <f t="shared" si="17"/>
        <v>-420158.86</v>
      </c>
      <c r="K82" s="144">
        <f t="shared" si="17"/>
        <v>615705016.0999999</v>
      </c>
      <c r="L82" s="143">
        <f t="shared" si="17"/>
        <v>0</v>
      </c>
      <c r="M82" s="143">
        <f t="shared" si="17"/>
        <v>0</v>
      </c>
      <c r="N82" s="143">
        <f t="shared" si="17"/>
        <v>0</v>
      </c>
      <c r="O82" s="142">
        <f t="shared" si="17"/>
        <v>-46971555.25</v>
      </c>
      <c r="P82" s="143">
        <f t="shared" si="17"/>
        <v>-26614261.24000001</v>
      </c>
      <c r="Q82" s="143">
        <f t="shared" si="17"/>
        <v>0</v>
      </c>
      <c r="R82" s="143">
        <f t="shared" si="17"/>
        <v>360837.11000000004</v>
      </c>
      <c r="S82" s="143">
        <f t="shared" si="17"/>
        <v>270742.89</v>
      </c>
      <c r="T82" s="143">
        <f t="shared" si="17"/>
        <v>420158.86</v>
      </c>
      <c r="U82" s="143">
        <f t="shared" si="17"/>
        <v>-72534077.63000001</v>
      </c>
      <c r="V82" s="144">
        <f t="shared" si="17"/>
        <v>543170938.46999991</v>
      </c>
    </row>
    <row r="83" spans="1:22" ht="15" customHeight="1" thickTop="1" x14ac:dyDescent="0.3">
      <c r="A83" s="86"/>
      <c r="E83" s="106"/>
      <c r="I83" s="33"/>
      <c r="J83" s="33"/>
      <c r="K83" s="88"/>
      <c r="O83" s="106"/>
      <c r="V83" s="139"/>
    </row>
    <row r="84" spans="1:22" ht="15" customHeight="1" x14ac:dyDescent="0.3">
      <c r="A84" s="23" t="s">
        <v>226</v>
      </c>
      <c r="E84" s="106"/>
      <c r="K84" s="88"/>
      <c r="L84" s="89"/>
      <c r="O84" s="106"/>
      <c r="V84" s="145"/>
    </row>
    <row r="85" spans="1:22" ht="15" customHeight="1" x14ac:dyDescent="0.3">
      <c r="A85" s="50" t="s">
        <v>227</v>
      </c>
      <c r="D85" s="33" t="s">
        <v>228</v>
      </c>
      <c r="E85" s="146">
        <v>-51553.49</v>
      </c>
      <c r="F85" s="33">
        <v>-1879.67</v>
      </c>
      <c r="I85" s="147"/>
      <c r="J85" s="147"/>
      <c r="K85" s="75">
        <f t="shared" ref="K85:K96" si="18">SUM(E85:J85)</f>
        <v>-53433.159999999996</v>
      </c>
      <c r="L85" s="89" t="s">
        <v>229</v>
      </c>
      <c r="N85" s="33" t="s">
        <v>230</v>
      </c>
      <c r="O85" s="146">
        <v>1509.55</v>
      </c>
      <c r="P85" s="4">
        <v>1166.52</v>
      </c>
      <c r="U85" s="108">
        <f t="shared" ref="U85:U96" si="19">SUM(O85:T85)</f>
        <v>2676.0699999999997</v>
      </c>
      <c r="V85" s="128">
        <f t="shared" ref="V85:V96" si="20">K85+U85</f>
        <v>-50757.09</v>
      </c>
    </row>
    <row r="86" spans="1:22" ht="15" customHeight="1" x14ac:dyDescent="0.3">
      <c r="A86" s="50" t="s">
        <v>231</v>
      </c>
      <c r="D86" s="33" t="s">
        <v>232</v>
      </c>
      <c r="E86" s="146">
        <v>-2105417.71</v>
      </c>
      <c r="F86" s="33">
        <v>-284024.58</v>
      </c>
      <c r="I86" s="147"/>
      <c r="J86" s="147"/>
      <c r="K86" s="75">
        <f t="shared" si="18"/>
        <v>-2389442.29</v>
      </c>
      <c r="L86" s="89" t="s">
        <v>233</v>
      </c>
      <c r="N86" s="33" t="s">
        <v>234</v>
      </c>
      <c r="O86" s="146">
        <v>42035.85</v>
      </c>
      <c r="P86" s="4">
        <v>40862.36</v>
      </c>
      <c r="U86" s="108">
        <f t="shared" si="19"/>
        <v>82898.209999999992</v>
      </c>
      <c r="V86" s="128">
        <f t="shared" si="20"/>
        <v>-2306544.08</v>
      </c>
    </row>
    <row r="87" spans="1:22" ht="15" customHeight="1" x14ac:dyDescent="0.3">
      <c r="A87" s="50" t="s">
        <v>235</v>
      </c>
      <c r="D87" s="33" t="s">
        <v>236</v>
      </c>
      <c r="E87" s="146">
        <v>-320424.81</v>
      </c>
      <c r="F87" s="33">
        <v>-274473.8</v>
      </c>
      <c r="I87" s="147"/>
      <c r="J87" s="147"/>
      <c r="K87" s="75">
        <f t="shared" si="18"/>
        <v>-594898.61</v>
      </c>
      <c r="L87" s="89" t="s">
        <v>237</v>
      </c>
      <c r="N87" s="33" t="s">
        <v>238</v>
      </c>
      <c r="O87" s="146">
        <v>7763.2</v>
      </c>
      <c r="P87" s="4">
        <v>10170.27</v>
      </c>
      <c r="U87" s="108">
        <f t="shared" si="19"/>
        <v>17933.47</v>
      </c>
      <c r="V87" s="128">
        <f t="shared" si="20"/>
        <v>-576965.14</v>
      </c>
    </row>
    <row r="88" spans="1:22" ht="15" customHeight="1" x14ac:dyDescent="0.3">
      <c r="A88" s="50" t="s">
        <v>239</v>
      </c>
      <c r="D88" s="33" t="s">
        <v>240</v>
      </c>
      <c r="E88" s="146">
        <v>-243984.6</v>
      </c>
      <c r="F88" s="33">
        <v>-32862.58</v>
      </c>
      <c r="I88" s="147"/>
      <c r="J88" s="147"/>
      <c r="K88" s="75">
        <f t="shared" si="18"/>
        <v>-276847.18</v>
      </c>
      <c r="L88" s="89" t="s">
        <v>241</v>
      </c>
      <c r="N88" s="33" t="s">
        <v>242</v>
      </c>
      <c r="O88" s="146">
        <v>6713.51</v>
      </c>
      <c r="P88" s="4">
        <v>6510.4</v>
      </c>
      <c r="U88" s="108">
        <f t="shared" si="19"/>
        <v>13223.91</v>
      </c>
      <c r="V88" s="128">
        <f t="shared" si="20"/>
        <v>-263623.27</v>
      </c>
    </row>
    <row r="89" spans="1:22" ht="15" customHeight="1" x14ac:dyDescent="0.3">
      <c r="A89" s="50" t="s">
        <v>243</v>
      </c>
      <c r="D89" s="33" t="s">
        <v>244</v>
      </c>
      <c r="E89" s="146">
        <v>-1672995.46</v>
      </c>
      <c r="F89" s="33">
        <v>-1989848.05</v>
      </c>
      <c r="I89" s="147"/>
      <c r="J89" s="147"/>
      <c r="K89" s="75">
        <f t="shared" si="18"/>
        <v>-3662843.51</v>
      </c>
      <c r="L89" s="89" t="s">
        <v>245</v>
      </c>
      <c r="N89" s="33" t="s">
        <v>246</v>
      </c>
      <c r="O89" s="146">
        <v>67985.36</v>
      </c>
      <c r="P89" s="4">
        <v>66697.98</v>
      </c>
      <c r="U89" s="108">
        <f t="shared" si="19"/>
        <v>134683.34</v>
      </c>
      <c r="V89" s="128">
        <f t="shared" si="20"/>
        <v>-3528160.17</v>
      </c>
    </row>
    <row r="90" spans="1:22" ht="15" customHeight="1" x14ac:dyDescent="0.3">
      <c r="A90" s="50" t="s">
        <v>247</v>
      </c>
      <c r="D90" s="33" t="s">
        <v>248</v>
      </c>
      <c r="E90" s="146">
        <v>-167468.82999999999</v>
      </c>
      <c r="F90" s="33">
        <v>-143219.14000000001</v>
      </c>
      <c r="I90" s="147"/>
      <c r="J90" s="147"/>
      <c r="K90" s="75">
        <f t="shared" si="18"/>
        <v>-310687.96999999997</v>
      </c>
      <c r="L90" s="89" t="s">
        <v>249</v>
      </c>
      <c r="N90" s="33" t="s">
        <v>250</v>
      </c>
      <c r="O90" s="146">
        <v>6566.33</v>
      </c>
      <c r="P90" s="4">
        <v>6830.81</v>
      </c>
      <c r="U90" s="108">
        <f t="shared" si="19"/>
        <v>13397.14</v>
      </c>
      <c r="V90" s="128">
        <f t="shared" si="20"/>
        <v>-297290.82999999996</v>
      </c>
    </row>
    <row r="91" spans="1:22" ht="15" customHeight="1" x14ac:dyDescent="0.3">
      <c r="A91" s="50" t="s">
        <v>251</v>
      </c>
      <c r="D91" s="33" t="s">
        <v>252</v>
      </c>
      <c r="E91" s="146">
        <v>-504514.83</v>
      </c>
      <c r="F91" s="33">
        <v>-586190.22</v>
      </c>
      <c r="I91" s="147"/>
      <c r="J91" s="147"/>
      <c r="K91" s="75">
        <f t="shared" si="18"/>
        <v>-1090705.05</v>
      </c>
      <c r="L91" s="89" t="s">
        <v>253</v>
      </c>
      <c r="N91" s="33" t="s">
        <v>254</v>
      </c>
      <c r="O91" s="146">
        <v>15613.65</v>
      </c>
      <c r="P91" s="4">
        <v>15952.2</v>
      </c>
      <c r="U91" s="108">
        <f t="shared" si="19"/>
        <v>31565.85</v>
      </c>
      <c r="V91" s="128">
        <f t="shared" si="20"/>
        <v>-1059139.2</v>
      </c>
    </row>
    <row r="92" spans="1:22" ht="15" customHeight="1" x14ac:dyDescent="0.3">
      <c r="A92" s="50" t="s">
        <v>255</v>
      </c>
      <c r="D92" s="33" t="s">
        <v>256</v>
      </c>
      <c r="E92" s="146">
        <v>-230425.3</v>
      </c>
      <c r="F92" s="33">
        <v>-164187.95000000001</v>
      </c>
      <c r="I92" s="147"/>
      <c r="J92" s="147"/>
      <c r="K92" s="75">
        <f t="shared" si="18"/>
        <v>-394613.25</v>
      </c>
      <c r="L92" s="89" t="s">
        <v>257</v>
      </c>
      <c r="N92" s="33" t="s">
        <v>258</v>
      </c>
      <c r="O92" s="146">
        <v>13688.34</v>
      </c>
      <c r="P92" s="4">
        <v>15625.94</v>
      </c>
      <c r="U92" s="108">
        <f t="shared" si="19"/>
        <v>29314.28</v>
      </c>
      <c r="V92" s="128">
        <f t="shared" si="20"/>
        <v>-365298.97</v>
      </c>
    </row>
    <row r="93" spans="1:22" ht="15" customHeight="1" x14ac:dyDescent="0.3">
      <c r="A93" s="50" t="s">
        <v>259</v>
      </c>
      <c r="D93" s="33" t="s">
        <v>260</v>
      </c>
      <c r="E93" s="146">
        <v>-714.01</v>
      </c>
      <c r="F93" s="33">
        <v>0</v>
      </c>
      <c r="K93" s="75">
        <f t="shared" si="18"/>
        <v>-714.01</v>
      </c>
      <c r="L93" s="89" t="s">
        <v>261</v>
      </c>
      <c r="N93" s="33" t="s">
        <v>262</v>
      </c>
      <c r="O93" s="146">
        <v>14.28</v>
      </c>
      <c r="P93" s="4">
        <v>28.56</v>
      </c>
      <c r="U93" s="108">
        <f t="shared" si="19"/>
        <v>42.839999999999996</v>
      </c>
      <c r="V93" s="128">
        <f t="shared" si="20"/>
        <v>-671.17</v>
      </c>
    </row>
    <row r="94" spans="1:22" ht="15" customHeight="1" x14ac:dyDescent="0.3">
      <c r="A94" s="50" t="s">
        <v>263</v>
      </c>
      <c r="D94" s="33" t="s">
        <v>264</v>
      </c>
      <c r="E94" s="146">
        <v>-572.38</v>
      </c>
      <c r="F94" s="33">
        <v>-259.47000000000003</v>
      </c>
      <c r="K94" s="75">
        <f t="shared" si="18"/>
        <v>-831.85</v>
      </c>
      <c r="L94" s="89" t="s">
        <v>265</v>
      </c>
      <c r="M94" s="89"/>
      <c r="N94" s="36" t="s">
        <v>266</v>
      </c>
      <c r="O94" s="146">
        <v>8.18</v>
      </c>
      <c r="P94" s="4">
        <v>20.059999999999999</v>
      </c>
      <c r="U94" s="108">
        <f t="shared" si="19"/>
        <v>28.24</v>
      </c>
      <c r="V94" s="128">
        <f t="shared" si="20"/>
        <v>-803.61</v>
      </c>
    </row>
    <row r="95" spans="1:22" ht="15" customHeight="1" x14ac:dyDescent="0.3">
      <c r="A95" s="148" t="s">
        <v>267</v>
      </c>
      <c r="B95" s="31" t="s">
        <v>27</v>
      </c>
      <c r="D95" s="149" t="s">
        <v>268</v>
      </c>
      <c r="E95" s="107"/>
      <c r="F95" s="33">
        <v>-2240196</v>
      </c>
      <c r="K95" s="75">
        <f t="shared" si="18"/>
        <v>-2240196</v>
      </c>
      <c r="L95" s="36" t="s">
        <v>269</v>
      </c>
      <c r="M95" s="89"/>
      <c r="N95" s="36" t="s">
        <v>270</v>
      </c>
      <c r="O95" s="146"/>
      <c r="P95" s="4">
        <v>28002.45</v>
      </c>
      <c r="U95" s="108">
        <f t="shared" si="19"/>
        <v>28002.45</v>
      </c>
      <c r="V95" s="128">
        <f t="shared" si="20"/>
        <v>-2212193.5499999998</v>
      </c>
    </row>
    <row r="96" spans="1:22" ht="15" customHeight="1" x14ac:dyDescent="0.3">
      <c r="A96" s="30" t="s">
        <v>271</v>
      </c>
      <c r="B96" s="31" t="s">
        <v>27</v>
      </c>
      <c r="D96" s="33" t="s">
        <v>272</v>
      </c>
      <c r="E96" s="146">
        <v>-4850</v>
      </c>
      <c r="F96" s="33">
        <v>-74950</v>
      </c>
      <c r="K96" s="75">
        <f t="shared" si="18"/>
        <v>-79800</v>
      </c>
      <c r="L96" s="89" t="s">
        <v>273</v>
      </c>
      <c r="M96" s="89"/>
      <c r="N96" s="36" t="s">
        <v>274</v>
      </c>
      <c r="O96" s="146">
        <v>161.66999999999999</v>
      </c>
      <c r="P96" s="4">
        <v>2821.66</v>
      </c>
      <c r="U96" s="108">
        <f t="shared" si="19"/>
        <v>2983.33</v>
      </c>
      <c r="V96" s="128">
        <f t="shared" si="20"/>
        <v>-76816.67</v>
      </c>
    </row>
    <row r="97" spans="1:22" x14ac:dyDescent="0.3">
      <c r="A97" s="23" t="s">
        <v>275</v>
      </c>
      <c r="E97" s="150"/>
      <c r="K97" s="88"/>
      <c r="L97" s="89"/>
      <c r="O97" s="146"/>
      <c r="P97" s="4"/>
      <c r="V97" s="145"/>
    </row>
    <row r="98" spans="1:22" x14ac:dyDescent="0.3">
      <c r="A98" s="50" t="s">
        <v>276</v>
      </c>
      <c r="B98" s="89"/>
      <c r="D98" s="89" t="s">
        <v>277</v>
      </c>
      <c r="E98" s="151">
        <v>-42985.819999999832</v>
      </c>
      <c r="F98" s="4">
        <v>-263716.8600000001</v>
      </c>
      <c r="G98" s="4"/>
      <c r="H98" s="4"/>
      <c r="I98" s="4"/>
      <c r="J98" s="4"/>
      <c r="K98" s="75">
        <f>SUM(E98:J98)</f>
        <v>-306702.67999999993</v>
      </c>
      <c r="L98" s="89"/>
      <c r="O98" s="150"/>
      <c r="P98" s="4"/>
      <c r="R98" s="4"/>
      <c r="V98" s="139">
        <f>K98+U98</f>
        <v>-306702.67999999993</v>
      </c>
    </row>
    <row r="99" spans="1:22" x14ac:dyDescent="0.3">
      <c r="A99" s="50" t="s">
        <v>278</v>
      </c>
      <c r="B99" s="89"/>
      <c r="D99" s="89" t="s">
        <v>279</v>
      </c>
      <c r="E99" s="151">
        <v>-335548.1</v>
      </c>
      <c r="F99" s="4">
        <v>193243.15000000037</v>
      </c>
      <c r="G99" s="4"/>
      <c r="H99" s="4"/>
      <c r="I99" s="4"/>
      <c r="J99" s="4"/>
      <c r="K99" s="75">
        <f>SUM(E99:J99)</f>
        <v>-142304.9499999996</v>
      </c>
      <c r="L99" s="89"/>
      <c r="O99" s="151"/>
      <c r="P99" s="4"/>
      <c r="R99" s="4"/>
      <c r="V99" s="139">
        <f>K99+U99</f>
        <v>-142304.9499999996</v>
      </c>
    </row>
    <row r="100" spans="1:22" x14ac:dyDescent="0.3">
      <c r="A100" s="90" t="s">
        <v>280</v>
      </c>
      <c r="B100" s="89"/>
      <c r="D100" s="89" t="s">
        <v>281</v>
      </c>
      <c r="E100" s="151">
        <v>-64880</v>
      </c>
      <c r="F100" s="4">
        <v>-81057.100000000006</v>
      </c>
      <c r="G100" s="4"/>
      <c r="H100" s="4"/>
      <c r="I100" s="4"/>
      <c r="J100" s="4"/>
      <c r="K100" s="75">
        <f>SUM(E100:J100)</f>
        <v>-145937.1</v>
      </c>
      <c r="L100" s="89"/>
      <c r="O100" s="151"/>
      <c r="P100" s="4"/>
      <c r="R100" s="4"/>
      <c r="V100" s="139">
        <f>K100+U100</f>
        <v>-145937.1</v>
      </c>
    </row>
    <row r="101" spans="1:22" ht="15" customHeight="1" x14ac:dyDescent="0.3">
      <c r="A101" s="59" t="s">
        <v>282</v>
      </c>
      <c r="B101" s="55"/>
      <c r="C101" s="56"/>
      <c r="D101" s="55"/>
      <c r="E101" s="135">
        <f t="shared" ref="E101:K101" si="21">SUM(E85:E100)</f>
        <v>-5746335.3399999999</v>
      </c>
      <c r="F101" s="135">
        <f t="shared" si="21"/>
        <v>-5943622.2700000005</v>
      </c>
      <c r="G101" s="135">
        <f t="shared" si="21"/>
        <v>0</v>
      </c>
      <c r="H101" s="135">
        <f t="shared" si="21"/>
        <v>0</v>
      </c>
      <c r="I101" s="135">
        <f t="shared" si="21"/>
        <v>0</v>
      </c>
      <c r="J101" s="135">
        <f t="shared" si="21"/>
        <v>0</v>
      </c>
      <c r="K101" s="152">
        <f t="shared" si="21"/>
        <v>-11689957.609999998</v>
      </c>
      <c r="L101" s="136"/>
      <c r="M101" s="136"/>
      <c r="N101" s="136"/>
      <c r="O101" s="153">
        <f>SUM(O85:O99)</f>
        <v>162059.91999999998</v>
      </c>
      <c r="P101" s="153">
        <f t="shared" ref="P101:V101" si="22">SUM(P85:P100)</f>
        <v>194689.21000000002</v>
      </c>
      <c r="Q101" s="153">
        <f t="shared" si="22"/>
        <v>0</v>
      </c>
      <c r="R101" s="153">
        <f t="shared" si="22"/>
        <v>0</v>
      </c>
      <c r="S101" s="153">
        <f t="shared" si="22"/>
        <v>0</v>
      </c>
      <c r="T101" s="153">
        <f t="shared" si="22"/>
        <v>0</v>
      </c>
      <c r="U101" s="153">
        <f t="shared" si="22"/>
        <v>356749.13000000006</v>
      </c>
      <c r="V101" s="154">
        <f t="shared" si="22"/>
        <v>-11333208.479999997</v>
      </c>
    </row>
    <row r="102" spans="1:22" s="102" customFormat="1" ht="15" customHeight="1" thickBot="1" x14ac:dyDescent="0.35">
      <c r="A102" s="92"/>
      <c r="B102" s="93"/>
      <c r="C102" s="94"/>
      <c r="D102" s="93"/>
      <c r="E102" s="155">
        <f t="shared" ref="E102:K102" si="23">+E101+E82</f>
        <v>564362022.36999989</v>
      </c>
      <c r="F102" s="155">
        <f t="shared" si="23"/>
        <v>42790970.760000013</v>
      </c>
      <c r="G102" s="155">
        <f t="shared" si="23"/>
        <v>0</v>
      </c>
      <c r="H102" s="155">
        <f t="shared" si="23"/>
        <v>-2398791.83</v>
      </c>
      <c r="I102" s="155">
        <f t="shared" si="23"/>
        <v>-318983.95</v>
      </c>
      <c r="J102" s="155">
        <f t="shared" si="23"/>
        <v>-420158.86</v>
      </c>
      <c r="K102" s="156">
        <f t="shared" si="23"/>
        <v>604015058.48999989</v>
      </c>
      <c r="L102" s="157"/>
      <c r="M102" s="157"/>
      <c r="N102" s="157"/>
      <c r="O102" s="157">
        <f t="shared" ref="O102:V102" si="24">+O101+O82</f>
        <v>-46809495.329999998</v>
      </c>
      <c r="P102" s="157">
        <f t="shared" si="24"/>
        <v>-26419572.030000009</v>
      </c>
      <c r="Q102" s="157">
        <f t="shared" si="24"/>
        <v>0</v>
      </c>
      <c r="R102" s="157">
        <f t="shared" si="24"/>
        <v>360837.11000000004</v>
      </c>
      <c r="S102" s="157">
        <f t="shared" si="24"/>
        <v>270742.89</v>
      </c>
      <c r="T102" s="157">
        <f t="shared" si="24"/>
        <v>420158.86</v>
      </c>
      <c r="U102" s="157">
        <f t="shared" si="24"/>
        <v>-72177328.500000015</v>
      </c>
      <c r="V102" s="158">
        <f t="shared" si="24"/>
        <v>531837729.98999989</v>
      </c>
    </row>
    <row r="103" spans="1:22" ht="13.5" thickTop="1" x14ac:dyDescent="0.3"/>
  </sheetData>
  <mergeCells count="5">
    <mergeCell ref="A2:V2"/>
    <mergeCell ref="A3:V3"/>
    <mergeCell ref="A4:V4"/>
    <mergeCell ref="A6:K6"/>
    <mergeCell ref="L6:U6"/>
  </mergeCells>
  <pageMargins left="0.27559055118110237" right="0.15748031496062992" top="0.32" bottom="0.56000000000000005" header="0.19685039370078741" footer="0.35433070866141736"/>
  <pageSetup scale="57" fitToHeight="3" orientation="landscape" r:id="rId1"/>
  <headerFooter alignWithMargins="0">
    <oddFooter>&amp;LPrepared by:  Antonia Rimando&amp;CApproved by:  Chris Masters&amp;RPage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BB91F-2D6F-44DE-9B27-5369F0A91B98}">
  <dimension ref="A1:L40"/>
  <sheetViews>
    <sheetView topLeftCell="A22" workbookViewId="0">
      <selection activeCell="N18" sqref="N18"/>
    </sheetView>
  </sheetViews>
  <sheetFormatPr defaultRowHeight="12.5" x14ac:dyDescent="0.25"/>
  <cols>
    <col min="2" max="2" width="32.453125" bestFit="1" customWidth="1"/>
    <col min="3" max="3" width="19.1796875" bestFit="1" customWidth="1"/>
    <col min="4" max="4" width="15.1796875" bestFit="1" customWidth="1"/>
    <col min="5" max="5" width="13.1796875" bestFit="1" customWidth="1"/>
    <col min="6" max="6" width="14.54296875" bestFit="1" customWidth="1"/>
    <col min="8" max="8" width="18.1796875" bestFit="1" customWidth="1"/>
    <col min="9" max="9" width="14.1796875" bestFit="1" customWidth="1"/>
    <col min="10" max="10" width="12.26953125" bestFit="1" customWidth="1"/>
    <col min="11" max="11" width="17" bestFit="1" customWidth="1"/>
    <col min="12" max="12" width="14.54296875" bestFit="1" customWidth="1"/>
  </cols>
  <sheetData>
    <row r="1" spans="1:12" ht="18.5" x14ac:dyDescent="0.45">
      <c r="A1" s="282" t="s">
        <v>698</v>
      </c>
      <c r="B1" s="283"/>
      <c r="C1" s="284"/>
      <c r="D1" s="284"/>
      <c r="E1" s="284"/>
      <c r="F1" s="284"/>
      <c r="G1" s="284"/>
      <c r="H1" s="284"/>
      <c r="I1" s="284"/>
      <c r="J1" s="284"/>
      <c r="K1" s="284"/>
      <c r="L1" s="285"/>
    </row>
    <row r="2" spans="1:12" ht="18.5" x14ac:dyDescent="0.45">
      <c r="A2" s="283" t="s">
        <v>346</v>
      </c>
      <c r="B2" s="283"/>
      <c r="C2" s="287"/>
      <c r="D2" s="288"/>
      <c r="E2" s="289"/>
      <c r="F2" s="289"/>
      <c r="G2" s="289"/>
      <c r="H2" s="289" t="s">
        <v>347</v>
      </c>
      <c r="I2" s="289"/>
      <c r="J2" s="289"/>
      <c r="K2" s="289"/>
      <c r="L2" s="286"/>
    </row>
    <row r="3" spans="1:12" ht="18.5" x14ac:dyDescent="0.45">
      <c r="A3" s="290" t="s">
        <v>348</v>
      </c>
      <c r="B3" s="291"/>
      <c r="C3" s="292"/>
      <c r="D3" s="292"/>
      <c r="E3" s="292"/>
      <c r="F3" s="292"/>
      <c r="G3" s="292"/>
      <c r="H3" s="293"/>
      <c r="I3" s="293"/>
      <c r="J3" s="293"/>
      <c r="K3" s="293"/>
      <c r="L3" s="293"/>
    </row>
    <row r="4" spans="1:12" ht="13" x14ac:dyDescent="0.3">
      <c r="A4" s="294"/>
      <c r="B4" s="286"/>
      <c r="C4" s="295"/>
      <c r="D4" s="295"/>
      <c r="E4" s="295"/>
      <c r="F4" s="295"/>
      <c r="G4" s="295"/>
      <c r="H4" s="295"/>
      <c r="I4" s="295"/>
      <c r="J4" s="295"/>
      <c r="K4" s="295"/>
      <c r="L4" s="286"/>
    </row>
    <row r="5" spans="1:12" ht="13" x14ac:dyDescent="0.3">
      <c r="A5" s="296"/>
      <c r="B5" s="296"/>
      <c r="C5" s="297" t="s">
        <v>349</v>
      </c>
      <c r="D5" s="297" t="s">
        <v>350</v>
      </c>
      <c r="E5" s="297" t="s">
        <v>351</v>
      </c>
      <c r="F5" s="297" t="s">
        <v>349</v>
      </c>
      <c r="G5" s="297"/>
      <c r="H5" s="297" t="s">
        <v>352</v>
      </c>
      <c r="I5" s="297" t="s">
        <v>353</v>
      </c>
      <c r="J5" s="297" t="s">
        <v>354</v>
      </c>
      <c r="K5" s="297" t="s">
        <v>352</v>
      </c>
      <c r="L5" s="298" t="s">
        <v>355</v>
      </c>
    </row>
    <row r="6" spans="1:12" ht="13" x14ac:dyDescent="0.3">
      <c r="A6" s="299" t="s">
        <v>356</v>
      </c>
      <c r="B6" s="299" t="s">
        <v>357</v>
      </c>
      <c r="C6" s="300" t="s">
        <v>358</v>
      </c>
      <c r="D6" s="301" t="s">
        <v>359</v>
      </c>
      <c r="E6" s="301" t="str">
        <f>+D6</f>
        <v>YTD</v>
      </c>
      <c r="F6" s="300" t="s">
        <v>360</v>
      </c>
      <c r="G6" s="300"/>
      <c r="H6" s="300" t="str">
        <f>+C6</f>
        <v>01/01/2016</v>
      </c>
      <c r="I6" s="301" t="str">
        <f>D6</f>
        <v>YTD</v>
      </c>
      <c r="J6" s="300" t="s">
        <v>351</v>
      </c>
      <c r="K6" s="300" t="str">
        <f>+F6</f>
        <v>12/31/2016</v>
      </c>
      <c r="L6" s="302" t="str">
        <f>+F6</f>
        <v>12/31/2016</v>
      </c>
    </row>
    <row r="7" spans="1:12" ht="13" x14ac:dyDescent="0.3">
      <c r="A7" s="303" t="s">
        <v>361</v>
      </c>
      <c r="B7" s="304" t="s">
        <v>28</v>
      </c>
      <c r="C7" s="305">
        <v>8146891.6399999997</v>
      </c>
      <c r="D7" s="305">
        <v>-725916.92999999993</v>
      </c>
      <c r="F7" s="305">
        <f>SUM(C7:D7)</f>
        <v>7420974.71</v>
      </c>
      <c r="G7" s="306"/>
      <c r="H7" s="307"/>
      <c r="I7" s="308">
        <v>0</v>
      </c>
      <c r="J7" s="308">
        <v>0</v>
      </c>
      <c r="K7" s="308">
        <f>SUM(H7:J7)</f>
        <v>0</v>
      </c>
      <c r="L7" s="370">
        <f>+F7+K7</f>
        <v>7420974.71</v>
      </c>
    </row>
    <row r="8" spans="1:12" ht="13" x14ac:dyDescent="0.3">
      <c r="A8" s="303" t="s">
        <v>363</v>
      </c>
      <c r="B8" s="304" t="s">
        <v>364</v>
      </c>
      <c r="C8" s="305">
        <v>1472227.32</v>
      </c>
      <c r="D8" s="305">
        <v>99398.989999999991</v>
      </c>
      <c r="E8" s="305">
        <v>0</v>
      </c>
      <c r="F8" s="305">
        <f t="shared" ref="F8:F33" si="0">SUM(C8:E8)</f>
        <v>1571626.31</v>
      </c>
      <c r="G8" s="306"/>
      <c r="H8" s="305"/>
      <c r="I8" s="305">
        <v>0</v>
      </c>
      <c r="J8" s="308">
        <v>0</v>
      </c>
      <c r="K8" s="308">
        <f t="shared" ref="K8:K33" si="1">SUM(H8:J8)</f>
        <v>0</v>
      </c>
      <c r="L8" s="370">
        <f t="shared" ref="L8:L33" si="2">+F8+K8</f>
        <v>1571626.31</v>
      </c>
    </row>
    <row r="9" spans="1:12" ht="13" x14ac:dyDescent="0.3">
      <c r="A9" s="303" t="s">
        <v>365</v>
      </c>
      <c r="B9" s="304" t="s">
        <v>366</v>
      </c>
      <c r="C9" s="305">
        <v>22560178.789999999</v>
      </c>
      <c r="D9" s="305">
        <v>96446.370000001043</v>
      </c>
      <c r="E9" s="305">
        <v>0</v>
      </c>
      <c r="F9" s="305">
        <f t="shared" si="0"/>
        <v>22656625.16</v>
      </c>
      <c r="G9" s="306"/>
      <c r="H9" s="305">
        <v>-1631245.72</v>
      </c>
      <c r="I9" s="305">
        <v>-851286.55</v>
      </c>
      <c r="J9" s="308">
        <v>0</v>
      </c>
      <c r="K9" s="308">
        <f t="shared" si="1"/>
        <v>-2482532.27</v>
      </c>
      <c r="L9" s="370">
        <f t="shared" si="2"/>
        <v>20174092.890000001</v>
      </c>
    </row>
    <row r="10" spans="1:12" ht="13" x14ac:dyDescent="0.3">
      <c r="A10" s="303" t="s">
        <v>368</v>
      </c>
      <c r="B10" s="304" t="s">
        <v>369</v>
      </c>
      <c r="C10" s="305">
        <v>11812790.460000001</v>
      </c>
      <c r="D10" s="305">
        <v>661.70999999903142</v>
      </c>
      <c r="E10" s="305">
        <v>0</v>
      </c>
      <c r="F10" s="305">
        <f t="shared" si="0"/>
        <v>11813452.17</v>
      </c>
      <c r="G10" s="306"/>
      <c r="H10" s="305">
        <v>-1343826.1660000002</v>
      </c>
      <c r="I10" s="305">
        <v>-626613.28999999992</v>
      </c>
      <c r="J10" s="308">
        <v>0</v>
      </c>
      <c r="K10" s="308">
        <f t="shared" si="1"/>
        <v>-1970439.4560000002</v>
      </c>
      <c r="L10" s="370">
        <f t="shared" si="2"/>
        <v>9843012.7139999997</v>
      </c>
    </row>
    <row r="11" spans="1:12" ht="13" x14ac:dyDescent="0.3">
      <c r="A11" s="303" t="s">
        <v>371</v>
      </c>
      <c r="B11" s="304" t="s">
        <v>372</v>
      </c>
      <c r="C11" s="305">
        <v>7587520.8200000003</v>
      </c>
      <c r="D11" s="305">
        <v>1222248.8200000003</v>
      </c>
      <c r="E11" s="305">
        <v>0</v>
      </c>
      <c r="F11" s="305">
        <f t="shared" si="0"/>
        <v>8809769.6400000006</v>
      </c>
      <c r="G11" s="306"/>
      <c r="H11" s="305">
        <v>-419589.84</v>
      </c>
      <c r="I11" s="305">
        <v>-243757.53999999998</v>
      </c>
      <c r="J11" s="308">
        <v>0</v>
      </c>
      <c r="K11" s="308">
        <f t="shared" si="1"/>
        <v>-663347.38</v>
      </c>
      <c r="L11" s="370">
        <f t="shared" si="2"/>
        <v>8146422.2600000007</v>
      </c>
    </row>
    <row r="12" spans="1:12" ht="13" x14ac:dyDescent="0.3">
      <c r="A12" s="303" t="s">
        <v>373</v>
      </c>
      <c r="B12" s="304" t="s">
        <v>374</v>
      </c>
      <c r="C12" s="305">
        <v>24717728.720000003</v>
      </c>
      <c r="D12" s="305">
        <v>4310092.7899999963</v>
      </c>
      <c r="E12" s="305">
        <v>-130398.72</v>
      </c>
      <c r="F12" s="305">
        <f t="shared" si="0"/>
        <v>28897422.789999999</v>
      </c>
      <c r="G12" s="306"/>
      <c r="H12" s="305">
        <v>-726008.86999999976</v>
      </c>
      <c r="I12" s="305">
        <v>-755934.29</v>
      </c>
      <c r="J12" s="307">
        <v>91106.6</v>
      </c>
      <c r="K12" s="308">
        <f t="shared" si="1"/>
        <v>-1390836.5599999996</v>
      </c>
      <c r="L12" s="370">
        <f t="shared" si="2"/>
        <v>27506586.23</v>
      </c>
    </row>
    <row r="13" spans="1:12" ht="13" x14ac:dyDescent="0.3">
      <c r="A13" s="303" t="s">
        <v>375</v>
      </c>
      <c r="B13" s="304" t="s">
        <v>376</v>
      </c>
      <c r="C13" s="305">
        <v>33705478.700000003</v>
      </c>
      <c r="D13" s="305">
        <v>4036975.0999999973</v>
      </c>
      <c r="E13" s="305">
        <v>-148055.73000000001</v>
      </c>
      <c r="F13" s="305">
        <f t="shared" si="0"/>
        <v>37594398.07</v>
      </c>
      <c r="G13" s="306"/>
      <c r="H13" s="305">
        <v>-887141.64</v>
      </c>
      <c r="I13" s="305">
        <v>-799924.52</v>
      </c>
      <c r="J13" s="307">
        <v>69650.350000000006</v>
      </c>
      <c r="K13" s="308">
        <f t="shared" si="1"/>
        <v>-1617415.81</v>
      </c>
      <c r="L13" s="370">
        <f t="shared" si="2"/>
        <v>35976982.259999998</v>
      </c>
    </row>
    <row r="14" spans="1:12" ht="13" x14ac:dyDescent="0.3">
      <c r="A14" s="303" t="s">
        <v>377</v>
      </c>
      <c r="B14" s="304" t="s">
        <v>378</v>
      </c>
      <c r="C14" s="305">
        <v>40935587.119999997</v>
      </c>
      <c r="D14" s="305">
        <v>4793869.049999998</v>
      </c>
      <c r="E14" s="305">
        <v>-4466.6099999999997</v>
      </c>
      <c r="F14" s="305">
        <f t="shared" si="0"/>
        <v>45724989.559999995</v>
      </c>
      <c r="G14" s="306"/>
      <c r="H14" s="305">
        <v>-1375212.4199999997</v>
      </c>
      <c r="I14" s="305">
        <v>-867867.76</v>
      </c>
      <c r="J14" s="307">
        <v>1327.1</v>
      </c>
      <c r="K14" s="308">
        <f t="shared" si="1"/>
        <v>-2241753.0799999996</v>
      </c>
      <c r="L14" s="370">
        <f t="shared" si="2"/>
        <v>43483236.479999997</v>
      </c>
    </row>
    <row r="15" spans="1:12" ht="13" x14ac:dyDescent="0.3">
      <c r="A15" s="303" t="s">
        <v>379</v>
      </c>
      <c r="B15" s="304" t="s">
        <v>380</v>
      </c>
      <c r="C15" s="305">
        <v>120514534.05</v>
      </c>
      <c r="D15" s="305">
        <v>8584619.139999995</v>
      </c>
      <c r="E15" s="305">
        <v>-262066.62</v>
      </c>
      <c r="F15" s="305">
        <f t="shared" si="0"/>
        <v>128837086.56999999</v>
      </c>
      <c r="G15" s="306"/>
      <c r="H15" s="305">
        <v>-9303509.9100000001</v>
      </c>
      <c r="I15" s="305">
        <v>-5079838.3100000005</v>
      </c>
      <c r="J15" s="307">
        <v>197168.62000000002</v>
      </c>
      <c r="K15" s="308">
        <f t="shared" si="1"/>
        <v>-14186179.600000001</v>
      </c>
      <c r="L15" s="370">
        <f t="shared" si="2"/>
        <v>114650906.97</v>
      </c>
    </row>
    <row r="16" spans="1:12" ht="13" x14ac:dyDescent="0.3">
      <c r="A16" s="303" t="s">
        <v>381</v>
      </c>
      <c r="B16" s="304" t="s">
        <v>382</v>
      </c>
      <c r="C16" s="305">
        <v>39190714.109999999</v>
      </c>
      <c r="D16" s="305">
        <v>4176384.0399999972</v>
      </c>
      <c r="E16" s="305">
        <v>-581898.17000000004</v>
      </c>
      <c r="F16" s="305">
        <f t="shared" si="0"/>
        <v>42785199.979999997</v>
      </c>
      <c r="G16" s="306"/>
      <c r="H16" s="305">
        <v>-1109897.8899999999</v>
      </c>
      <c r="I16" s="305">
        <f>-1255702+0.6</f>
        <v>-1255701.3999999999</v>
      </c>
      <c r="J16" s="371">
        <v>381307.15</v>
      </c>
      <c r="K16" s="308">
        <f t="shared" si="1"/>
        <v>-1984292.1400000001</v>
      </c>
      <c r="L16" s="370">
        <f t="shared" si="2"/>
        <v>40800907.839999996</v>
      </c>
    </row>
    <row r="17" spans="1:12" ht="13" x14ac:dyDescent="0.3">
      <c r="A17" s="303" t="s">
        <v>384</v>
      </c>
      <c r="B17" s="304" t="s">
        <v>385</v>
      </c>
      <c r="C17" s="305">
        <v>15407068.619999999</v>
      </c>
      <c r="D17" s="305">
        <v>1170013.5</v>
      </c>
      <c r="E17" s="305">
        <v>0</v>
      </c>
      <c r="F17" s="305">
        <f t="shared" si="0"/>
        <v>16577082.119999999</v>
      </c>
      <c r="G17" s="306"/>
      <c r="H17" s="305">
        <v>-706398.25</v>
      </c>
      <c r="I17" s="305">
        <v>-390596.48</v>
      </c>
      <c r="J17" s="308">
        <v>0</v>
      </c>
      <c r="K17" s="308">
        <f t="shared" si="1"/>
        <v>-1096994.73</v>
      </c>
      <c r="L17" s="370">
        <f t="shared" si="2"/>
        <v>15480087.389999999</v>
      </c>
    </row>
    <row r="18" spans="1:12" ht="13" x14ac:dyDescent="0.3">
      <c r="A18" s="303" t="s">
        <v>386</v>
      </c>
      <c r="B18" s="304" t="s">
        <v>387</v>
      </c>
      <c r="C18" s="305">
        <v>36337752.899999999</v>
      </c>
      <c r="D18" s="305">
        <v>-3924622.3599999985</v>
      </c>
      <c r="E18" s="305">
        <v>-539230.04</v>
      </c>
      <c r="F18" s="305">
        <f t="shared" si="0"/>
        <v>31873900.5</v>
      </c>
      <c r="G18" s="306"/>
      <c r="H18" s="305">
        <v>-3562084.5000000005</v>
      </c>
      <c r="I18" s="305">
        <v>-2558489.27</v>
      </c>
      <c r="J18" s="307">
        <v>231366.79</v>
      </c>
      <c r="K18" s="308">
        <f t="shared" si="1"/>
        <v>-5889206.9800000004</v>
      </c>
      <c r="L18" s="370">
        <f t="shared" si="2"/>
        <v>25984693.52</v>
      </c>
    </row>
    <row r="19" spans="1:12" ht="13" x14ac:dyDescent="0.3">
      <c r="A19" s="303" t="s">
        <v>388</v>
      </c>
      <c r="B19" s="304" t="s">
        <v>389</v>
      </c>
      <c r="C19" s="305">
        <v>-5937622.04</v>
      </c>
      <c r="D19" s="305">
        <v>5937622.04</v>
      </c>
      <c r="E19" s="305">
        <v>0</v>
      </c>
      <c r="F19" s="305">
        <f t="shared" si="0"/>
        <v>0</v>
      </c>
      <c r="G19" s="306"/>
      <c r="H19" s="305">
        <v>0</v>
      </c>
      <c r="I19" s="305">
        <v>0</v>
      </c>
      <c r="J19" s="308">
        <v>0</v>
      </c>
      <c r="K19" s="308">
        <f t="shared" si="1"/>
        <v>0</v>
      </c>
      <c r="L19" s="370">
        <f t="shared" si="2"/>
        <v>0</v>
      </c>
    </row>
    <row r="20" spans="1:12" ht="13" x14ac:dyDescent="0.3">
      <c r="A20" s="303" t="s">
        <v>390</v>
      </c>
      <c r="B20" s="304" t="s">
        <v>391</v>
      </c>
      <c r="C20" s="305">
        <v>227340.99</v>
      </c>
      <c r="D20" s="305">
        <v>0</v>
      </c>
      <c r="E20" s="305">
        <v>0</v>
      </c>
      <c r="F20" s="305">
        <f t="shared" si="0"/>
        <v>227340.99</v>
      </c>
      <c r="G20" s="306"/>
      <c r="H20" s="305">
        <v>-24577.4</v>
      </c>
      <c r="I20" s="305">
        <v>-12288.699999999997</v>
      </c>
      <c r="J20" s="308">
        <v>0</v>
      </c>
      <c r="K20" s="308">
        <f t="shared" si="1"/>
        <v>-36866.1</v>
      </c>
      <c r="L20" s="370">
        <f t="shared" si="2"/>
        <v>190474.88999999998</v>
      </c>
    </row>
    <row r="21" spans="1:12" ht="13" x14ac:dyDescent="0.3">
      <c r="A21" s="303" t="s">
        <v>392</v>
      </c>
      <c r="B21" s="304" t="s">
        <v>393</v>
      </c>
      <c r="C21" s="305">
        <v>551992.87</v>
      </c>
      <c r="D21" s="305">
        <v>34462.270000000019</v>
      </c>
      <c r="E21" s="305">
        <v>0</v>
      </c>
      <c r="F21" s="305">
        <f t="shared" si="0"/>
        <v>586455.14</v>
      </c>
      <c r="G21" s="306"/>
      <c r="H21" s="305">
        <v>-149236.80000000005</v>
      </c>
      <c r="I21" s="305">
        <v>-70549.719999999987</v>
      </c>
      <c r="J21" s="308">
        <v>0</v>
      </c>
      <c r="K21" s="308">
        <f t="shared" si="1"/>
        <v>-219786.52000000002</v>
      </c>
      <c r="L21" s="370">
        <f t="shared" si="2"/>
        <v>366668.62</v>
      </c>
    </row>
    <row r="22" spans="1:12" ht="13" x14ac:dyDescent="0.3">
      <c r="A22" s="303" t="s">
        <v>395</v>
      </c>
      <c r="B22" s="304" t="s">
        <v>396</v>
      </c>
      <c r="C22" s="305">
        <v>1638238.39</v>
      </c>
      <c r="D22" s="305">
        <v>262235.10000000009</v>
      </c>
      <c r="E22" s="305">
        <v>0</v>
      </c>
      <c r="F22" s="305">
        <f t="shared" si="0"/>
        <v>1900473.49</v>
      </c>
      <c r="G22" s="306"/>
      <c r="H22" s="305">
        <v>-737042.58</v>
      </c>
      <c r="I22" s="305">
        <v>-327058.44000000006</v>
      </c>
      <c r="J22" s="308">
        <v>0</v>
      </c>
      <c r="K22" s="308">
        <f t="shared" si="1"/>
        <v>-1064101.02</v>
      </c>
      <c r="L22" s="370">
        <f t="shared" si="2"/>
        <v>836372.47</v>
      </c>
    </row>
    <row r="23" spans="1:12" ht="13" x14ac:dyDescent="0.3">
      <c r="A23" s="303" t="s">
        <v>397</v>
      </c>
      <c r="B23" s="304" t="s">
        <v>398</v>
      </c>
      <c r="C23" s="305">
        <v>8683600.3399999999</v>
      </c>
      <c r="D23" s="305">
        <v>77087.920000000158</v>
      </c>
      <c r="E23" s="305">
        <v>-921070.13000000012</v>
      </c>
      <c r="F23" s="305">
        <f t="shared" si="0"/>
        <v>7839618.1299999999</v>
      </c>
      <c r="G23" s="306"/>
      <c r="H23" s="305">
        <v>78641.010000000009</v>
      </c>
      <c r="I23" s="305">
        <v>-1125347.93</v>
      </c>
      <c r="J23" s="307">
        <v>810900.49</v>
      </c>
      <c r="K23" s="308">
        <f t="shared" si="1"/>
        <v>-235806.42999999993</v>
      </c>
      <c r="L23" s="370">
        <f t="shared" si="2"/>
        <v>7603811.7000000002</v>
      </c>
    </row>
    <row r="24" spans="1:12" ht="13" x14ac:dyDescent="0.3">
      <c r="A24" s="303" t="s">
        <v>400</v>
      </c>
      <c r="B24" s="304" t="s">
        <v>401</v>
      </c>
      <c r="C24" s="305">
        <v>178302.14</v>
      </c>
      <c r="D24" s="305">
        <v>0</v>
      </c>
      <c r="E24" s="305">
        <v>0</v>
      </c>
      <c r="F24" s="305">
        <f t="shared" si="0"/>
        <v>178302.14</v>
      </c>
      <c r="G24" s="306"/>
      <c r="H24" s="305">
        <v>-62166.200000000012</v>
      </c>
      <c r="I24" s="305">
        <v>-18776.060000000001</v>
      </c>
      <c r="J24" s="308">
        <v>0</v>
      </c>
      <c r="K24" s="308">
        <f t="shared" si="1"/>
        <v>-80942.260000000009</v>
      </c>
      <c r="L24" s="370">
        <f t="shared" si="2"/>
        <v>97359.88</v>
      </c>
    </row>
    <row r="25" spans="1:12" ht="13" x14ac:dyDescent="0.3">
      <c r="A25" s="303" t="s">
        <v>402</v>
      </c>
      <c r="B25" s="304" t="s">
        <v>403</v>
      </c>
      <c r="C25" s="305">
        <v>1240069.83</v>
      </c>
      <c r="D25" s="305">
        <v>250007.24</v>
      </c>
      <c r="E25" s="305">
        <v>0</v>
      </c>
      <c r="F25" s="305">
        <f t="shared" si="0"/>
        <v>1490077.07</v>
      </c>
      <c r="G25" s="306"/>
      <c r="H25" s="305">
        <v>-349201.29999999993</v>
      </c>
      <c r="I25" s="305">
        <v>-182314.28000000003</v>
      </c>
      <c r="J25" s="308">
        <v>0</v>
      </c>
      <c r="K25" s="308">
        <f t="shared" si="1"/>
        <v>-531515.57999999996</v>
      </c>
      <c r="L25" s="370">
        <f t="shared" si="2"/>
        <v>958561.49000000011</v>
      </c>
    </row>
    <row r="26" spans="1:12" ht="13" x14ac:dyDescent="0.3">
      <c r="A26" s="303" t="s">
        <v>404</v>
      </c>
      <c r="B26" s="304" t="s">
        <v>405</v>
      </c>
      <c r="C26" s="305">
        <v>1606789.73</v>
      </c>
      <c r="D26" s="305">
        <v>4995.1899999999441</v>
      </c>
      <c r="E26" s="305">
        <v>0</v>
      </c>
      <c r="F26" s="305">
        <f t="shared" si="0"/>
        <v>1611784.92</v>
      </c>
      <c r="G26" s="306"/>
      <c r="H26" s="305">
        <v>-369281.09000000008</v>
      </c>
      <c r="I26" s="305">
        <v>-185808.63</v>
      </c>
      <c r="J26" s="308">
        <v>0</v>
      </c>
      <c r="K26" s="308">
        <f t="shared" si="1"/>
        <v>-555089.72000000009</v>
      </c>
      <c r="L26" s="370">
        <f t="shared" si="2"/>
        <v>1056695.1999999997</v>
      </c>
    </row>
    <row r="27" spans="1:12" ht="13" x14ac:dyDescent="0.3">
      <c r="A27" s="303" t="s">
        <v>407</v>
      </c>
      <c r="B27" s="304" t="s">
        <v>408</v>
      </c>
      <c r="C27" s="305">
        <v>57637.25</v>
      </c>
      <c r="D27" s="305">
        <v>0</v>
      </c>
      <c r="E27" s="305">
        <v>0</v>
      </c>
      <c r="F27" s="305">
        <f t="shared" si="0"/>
        <v>57637.25</v>
      </c>
      <c r="G27" s="306"/>
      <c r="H27" s="305">
        <v>-26107.58</v>
      </c>
      <c r="I27" s="305">
        <v>-4933.33</v>
      </c>
      <c r="J27" s="308">
        <v>0</v>
      </c>
      <c r="K27" s="308">
        <f t="shared" si="1"/>
        <v>-31040.910000000003</v>
      </c>
      <c r="L27" s="370">
        <f t="shared" si="2"/>
        <v>26596.339999999997</v>
      </c>
    </row>
    <row r="28" spans="1:12" ht="13" x14ac:dyDescent="0.3">
      <c r="A28" s="303" t="s">
        <v>409</v>
      </c>
      <c r="B28" s="304" t="s">
        <v>410</v>
      </c>
      <c r="C28" s="305">
        <v>2655209.13</v>
      </c>
      <c r="D28" s="305">
        <v>192059.79000000004</v>
      </c>
      <c r="E28" s="305">
        <v>0</v>
      </c>
      <c r="F28" s="305">
        <f t="shared" si="0"/>
        <v>2847268.92</v>
      </c>
      <c r="G28" s="306"/>
      <c r="H28" s="305">
        <v>-471491.30000000005</v>
      </c>
      <c r="I28" s="305">
        <v>-257892.31999999998</v>
      </c>
      <c r="J28" s="308">
        <v>0</v>
      </c>
      <c r="K28" s="308">
        <f t="shared" si="1"/>
        <v>-729383.62</v>
      </c>
      <c r="L28" s="370">
        <f t="shared" si="2"/>
        <v>2117885.2999999998</v>
      </c>
    </row>
    <row r="29" spans="1:12" ht="13" x14ac:dyDescent="0.3">
      <c r="A29" s="303" t="s">
        <v>411</v>
      </c>
      <c r="B29" s="304" t="s">
        <v>412</v>
      </c>
      <c r="C29" s="305">
        <v>3999285.06</v>
      </c>
      <c r="D29" s="305">
        <v>731967.16999999969</v>
      </c>
      <c r="E29" s="305">
        <v>0</v>
      </c>
      <c r="F29" s="305">
        <f t="shared" si="0"/>
        <v>4731252.2299999995</v>
      </c>
      <c r="G29" s="306"/>
      <c r="H29" s="305">
        <v>0</v>
      </c>
      <c r="I29" s="305">
        <v>0</v>
      </c>
      <c r="J29" s="308">
        <v>0</v>
      </c>
      <c r="K29" s="308">
        <f t="shared" si="1"/>
        <v>0</v>
      </c>
      <c r="L29" s="370">
        <f t="shared" si="2"/>
        <v>4731252.2299999995</v>
      </c>
    </row>
    <row r="30" spans="1:12" ht="13" x14ac:dyDescent="0.3">
      <c r="A30" s="303" t="s">
        <v>413</v>
      </c>
      <c r="B30" s="304" t="s">
        <v>414</v>
      </c>
      <c r="C30" s="305">
        <v>7915889.1189999999</v>
      </c>
      <c r="D30" s="305">
        <v>0</v>
      </c>
      <c r="E30" s="305">
        <v>-1424537.2789999999</v>
      </c>
      <c r="F30" s="305">
        <f t="shared" si="0"/>
        <v>6491351.8399999999</v>
      </c>
      <c r="G30" s="306"/>
      <c r="H30" s="305">
        <v>0</v>
      </c>
      <c r="I30" s="305">
        <v>0</v>
      </c>
      <c r="J30" s="308">
        <v>0</v>
      </c>
      <c r="K30" s="308">
        <f t="shared" si="1"/>
        <v>0</v>
      </c>
      <c r="L30" s="370">
        <f t="shared" si="2"/>
        <v>6491351.8399999999</v>
      </c>
    </row>
    <row r="31" spans="1:12" ht="13" x14ac:dyDescent="0.3">
      <c r="A31" s="303" t="s">
        <v>416</v>
      </c>
      <c r="B31" s="304" t="s">
        <v>417</v>
      </c>
      <c r="C31" s="305">
        <v>23626458.739999998</v>
      </c>
      <c r="D31" s="305">
        <v>352982.09</v>
      </c>
      <c r="E31" s="305">
        <v>0</v>
      </c>
      <c r="F31" s="305">
        <f t="shared" si="0"/>
        <v>23979440.829999998</v>
      </c>
      <c r="G31" s="306"/>
      <c r="H31" s="305">
        <v>-2180381.33</v>
      </c>
      <c r="I31" s="305">
        <v>-1100753.8199999998</v>
      </c>
      <c r="J31" s="308">
        <v>0</v>
      </c>
      <c r="K31" s="308">
        <f t="shared" si="1"/>
        <v>-3281135.15</v>
      </c>
      <c r="L31" s="370">
        <f t="shared" si="2"/>
        <v>20698305.68</v>
      </c>
    </row>
    <row r="32" spans="1:12" ht="13" x14ac:dyDescent="0.3">
      <c r="A32" s="303" t="s">
        <v>418</v>
      </c>
      <c r="B32" s="304" t="s">
        <v>419</v>
      </c>
      <c r="C32" s="305">
        <v>-16841290.02</v>
      </c>
      <c r="D32" s="305">
        <v>-11354436.420000002</v>
      </c>
      <c r="E32" s="305">
        <v>0</v>
      </c>
      <c r="F32" s="305">
        <f t="shared" si="0"/>
        <v>-28195726.440000001</v>
      </c>
      <c r="G32" s="306"/>
      <c r="H32" s="305">
        <v>635637.55000000005</v>
      </c>
      <c r="I32" s="305">
        <v>432763</v>
      </c>
      <c r="J32" s="308">
        <v>0</v>
      </c>
      <c r="K32" s="308">
        <f t="shared" si="1"/>
        <v>1068400.55</v>
      </c>
      <c r="L32" s="370">
        <f t="shared" si="2"/>
        <v>-27127325.890000001</v>
      </c>
    </row>
    <row r="33" spans="1:12" ht="13" x14ac:dyDescent="0.3">
      <c r="A33" s="303" t="s">
        <v>421</v>
      </c>
      <c r="B33" s="304" t="s">
        <v>422</v>
      </c>
      <c r="C33" s="305">
        <v>-10092379</v>
      </c>
      <c r="D33" s="305">
        <v>-5445344.54</v>
      </c>
      <c r="E33" s="305">
        <v>0</v>
      </c>
      <c r="F33" s="305">
        <f t="shared" si="0"/>
        <v>-15537723.539999999</v>
      </c>
      <c r="G33" s="306"/>
      <c r="H33" s="305">
        <v>511631.48</v>
      </c>
      <c r="I33" s="305">
        <v>302847</v>
      </c>
      <c r="J33" s="308">
        <v>0</v>
      </c>
      <c r="K33" s="308">
        <f t="shared" si="1"/>
        <v>814478.48</v>
      </c>
      <c r="L33" s="370">
        <f t="shared" si="2"/>
        <v>-14723245.059999999</v>
      </c>
    </row>
    <row r="34" spans="1:12" ht="13" x14ac:dyDescent="0.3">
      <c r="A34" s="303"/>
      <c r="B34" s="304"/>
      <c r="C34" s="307"/>
      <c r="D34" s="305"/>
      <c r="E34" s="307"/>
      <c r="F34" s="305"/>
      <c r="G34" s="306"/>
      <c r="H34" s="305"/>
      <c r="I34" s="308"/>
      <c r="J34" s="305"/>
      <c r="K34" s="307"/>
      <c r="L34" s="370"/>
    </row>
    <row r="35" spans="1:12" ht="13" x14ac:dyDescent="0.3">
      <c r="A35" s="294"/>
      <c r="B35" s="286"/>
      <c r="C35" s="305"/>
      <c r="D35" s="305"/>
      <c r="E35" s="307"/>
      <c r="F35" s="305"/>
      <c r="G35" s="306"/>
      <c r="H35" s="305"/>
      <c r="I35" s="308"/>
      <c r="J35" s="305"/>
      <c r="K35" s="307"/>
      <c r="L35" s="285"/>
    </row>
    <row r="36" spans="1:12" ht="13.5" thickBot="1" x14ac:dyDescent="0.35">
      <c r="A36" s="309" t="s">
        <v>423</v>
      </c>
      <c r="B36" s="309"/>
      <c r="C36" s="310">
        <f>SUM(C7:C35)</f>
        <v>381897995.77899998</v>
      </c>
      <c r="D36" s="310">
        <f>SUM(D7:D35)</f>
        <v>14883808.069999982</v>
      </c>
      <c r="E36" s="310">
        <f t="shared" ref="E36:F36" si="3">SUM(E7:E35)</f>
        <v>-4011723.2990000006</v>
      </c>
      <c r="F36" s="310">
        <f t="shared" si="3"/>
        <v>392770080.55000001</v>
      </c>
      <c r="G36" s="311"/>
      <c r="H36" s="310">
        <f>SUM(H7:H35)</f>
        <v>-24208490.745999992</v>
      </c>
      <c r="I36" s="310">
        <f>SUM(I7:I35)</f>
        <v>-15980122.640000002</v>
      </c>
      <c r="J36" s="310">
        <f>SUM(J7:J35)</f>
        <v>1782827.1</v>
      </c>
      <c r="K36" s="310">
        <f>SUM(K7:K35)</f>
        <v>-38405786.286000006</v>
      </c>
      <c r="L36" s="310">
        <f>SUM(L7:L35)</f>
        <v>354364294.26399994</v>
      </c>
    </row>
    <row r="37" spans="1:12" ht="13.5" thickTop="1" x14ac:dyDescent="0.3">
      <c r="B37" s="280" t="s">
        <v>345</v>
      </c>
      <c r="C37" s="400">
        <f>+'BR - 2015'!I2+'BR - 2015'!I50+'BR - 2015'!I81+'BR - 2015'!I83+'BR - 2015'!I89</f>
        <v>381897995.77837753</v>
      </c>
      <c r="H37" s="305">
        <f>+'BR - 2015'!I4+'BR - 2015'!I76+'BR - 2015'!I93</f>
        <v>-24208490.75</v>
      </c>
    </row>
    <row r="38" spans="1:12" ht="13" x14ac:dyDescent="0.3">
      <c r="B38" s="280" t="s">
        <v>303</v>
      </c>
      <c r="C38" s="337">
        <f>+C36-C37</f>
        <v>6.224513053894043E-4</v>
      </c>
      <c r="H38" s="337">
        <f>+H36-H37</f>
        <v>4.0000081062316895E-3</v>
      </c>
    </row>
    <row r="40" spans="1:12" x14ac:dyDescent="0.25">
      <c r="C40" s="40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2A58A-47C1-4392-BB38-6293836B9E34}">
  <dimension ref="A1:J97"/>
  <sheetViews>
    <sheetView topLeftCell="A76" workbookViewId="0">
      <selection activeCell="K9" sqref="K9"/>
    </sheetView>
  </sheetViews>
  <sheetFormatPr defaultRowHeight="12.5" x14ac:dyDescent="0.25"/>
  <cols>
    <col min="1" max="1" width="22.453125" bestFit="1" customWidth="1"/>
    <col min="3" max="3" width="36.1796875" bestFit="1" customWidth="1"/>
    <col min="4" max="4" width="23" bestFit="1" customWidth="1"/>
    <col min="5" max="9" width="13.1796875" style="383" customWidth="1"/>
    <col min="10" max="10" width="11.54296875" bestFit="1" customWidth="1"/>
  </cols>
  <sheetData>
    <row r="1" spans="1:9" ht="21" x14ac:dyDescent="0.25">
      <c r="A1" s="312" t="s">
        <v>424</v>
      </c>
      <c r="B1" s="313" t="s">
        <v>425</v>
      </c>
      <c r="C1" s="314" t="s">
        <v>426</v>
      </c>
      <c r="D1" s="315" t="s">
        <v>427</v>
      </c>
      <c r="E1" s="372" t="s">
        <v>428</v>
      </c>
      <c r="F1" s="372" t="s">
        <v>429</v>
      </c>
      <c r="G1" s="372" t="s">
        <v>430</v>
      </c>
      <c r="H1" s="372" t="s">
        <v>431</v>
      </c>
      <c r="I1" s="372" t="s">
        <v>432</v>
      </c>
    </row>
    <row r="2" spans="1:9" x14ac:dyDescent="0.25">
      <c r="A2" s="316" t="s">
        <v>433</v>
      </c>
      <c r="B2" s="317" t="s">
        <v>416</v>
      </c>
      <c r="C2" s="318" t="s">
        <v>417</v>
      </c>
      <c r="D2" s="319" t="s">
        <v>433</v>
      </c>
      <c r="E2" s="373">
        <v>15382657.83</v>
      </c>
      <c r="F2" s="373">
        <v>0</v>
      </c>
      <c r="G2" s="373">
        <v>0</v>
      </c>
      <c r="H2" s="373">
        <v>8243800.9099999983</v>
      </c>
      <c r="I2" s="373">
        <f>SUM(E2:H2)</f>
        <v>23626458.739999998</v>
      </c>
    </row>
    <row r="3" spans="1:9" x14ac:dyDescent="0.25">
      <c r="A3" s="304"/>
      <c r="B3" s="303"/>
      <c r="C3" s="320"/>
      <c r="D3" s="304"/>
      <c r="E3" s="374"/>
      <c r="F3" s="375"/>
      <c r="G3" s="375"/>
      <c r="H3" s="375"/>
      <c r="I3" s="375"/>
    </row>
    <row r="4" spans="1:9" x14ac:dyDescent="0.25">
      <c r="A4" s="316" t="s">
        <v>434</v>
      </c>
      <c r="B4" s="317" t="s">
        <v>435</v>
      </c>
      <c r="C4" s="318" t="s">
        <v>436</v>
      </c>
      <c r="D4" s="319" t="s">
        <v>437</v>
      </c>
      <c r="E4" s="373">
        <v>-1047395.04</v>
      </c>
      <c r="F4" s="373">
        <v>0</v>
      </c>
      <c r="G4" s="373">
        <v>0</v>
      </c>
      <c r="H4" s="373">
        <v>-1132986.29</v>
      </c>
      <c r="I4" s="373">
        <f>SUM(E4:H4)</f>
        <v>-2180381.33</v>
      </c>
    </row>
    <row r="5" spans="1:9" x14ac:dyDescent="0.25">
      <c r="A5" s="304"/>
      <c r="B5" s="303"/>
      <c r="C5" s="320"/>
      <c r="D5" s="304"/>
      <c r="E5" s="376"/>
      <c r="F5" s="375"/>
      <c r="G5" s="375"/>
      <c r="H5" s="375"/>
      <c r="I5" s="375"/>
    </row>
    <row r="6" spans="1:9" ht="13" thickBot="1" x14ac:dyDescent="0.3">
      <c r="A6" s="316" t="s">
        <v>438</v>
      </c>
      <c r="B6" s="317"/>
      <c r="C6" s="318"/>
      <c r="D6" s="316" t="s">
        <v>438</v>
      </c>
      <c r="E6" s="377">
        <v>14335262.789999999</v>
      </c>
      <c r="F6" s="377">
        <f>F2+F4</f>
        <v>0</v>
      </c>
      <c r="G6" s="377">
        <f>G2+G4</f>
        <v>0</v>
      </c>
      <c r="H6" s="377">
        <f t="shared" ref="H6" si="0">H2+H4</f>
        <v>7110814.6199999982</v>
      </c>
      <c r="I6" s="377">
        <f>I2+I4</f>
        <v>21446077.409999996</v>
      </c>
    </row>
    <row r="7" spans="1:9" ht="13" thickTop="1" x14ac:dyDescent="0.25">
      <c r="A7" s="304"/>
      <c r="B7" s="303"/>
      <c r="C7" s="320"/>
      <c r="D7" s="304"/>
      <c r="E7" s="376"/>
      <c r="F7" s="375"/>
      <c r="G7" s="375"/>
      <c r="H7" s="375"/>
      <c r="I7" s="375"/>
    </row>
    <row r="8" spans="1:9" x14ac:dyDescent="0.25">
      <c r="A8" s="304" t="s">
        <v>439</v>
      </c>
      <c r="B8" s="303" t="s">
        <v>361</v>
      </c>
      <c r="C8" s="320" t="s">
        <v>28</v>
      </c>
      <c r="D8" s="304" t="s">
        <v>362</v>
      </c>
      <c r="E8" s="376">
        <v>8146891.6399999997</v>
      </c>
      <c r="F8" s="376"/>
      <c r="G8" s="375"/>
      <c r="H8" s="375">
        <v>0</v>
      </c>
      <c r="I8" s="376">
        <f t="shared" ref="I8:I48" si="1">SUM(E8:H8)</f>
        <v>8146891.6399999997</v>
      </c>
    </row>
    <row r="9" spans="1:9" x14ac:dyDescent="0.25">
      <c r="A9" s="304" t="s">
        <v>439</v>
      </c>
      <c r="B9" s="303" t="s">
        <v>363</v>
      </c>
      <c r="C9" s="320" t="s">
        <v>364</v>
      </c>
      <c r="D9" s="304" t="s">
        <v>362</v>
      </c>
      <c r="E9" s="376">
        <v>1421897.96</v>
      </c>
      <c r="F9" s="376"/>
      <c r="G9" s="375"/>
      <c r="H9" s="375">
        <v>50329.360000000102</v>
      </c>
      <c r="I9" s="376">
        <f t="shared" si="1"/>
        <v>1472227.32</v>
      </c>
    </row>
    <row r="10" spans="1:9" x14ac:dyDescent="0.25">
      <c r="A10" s="304" t="s">
        <v>439</v>
      </c>
      <c r="B10" s="303" t="s">
        <v>440</v>
      </c>
      <c r="C10" s="320" t="s">
        <v>441</v>
      </c>
      <c r="D10" s="304" t="s">
        <v>367</v>
      </c>
      <c r="E10" s="376">
        <v>0</v>
      </c>
      <c r="F10" s="376"/>
      <c r="G10" s="375"/>
      <c r="H10" s="375">
        <v>0</v>
      </c>
      <c r="I10" s="376">
        <f t="shared" si="1"/>
        <v>0</v>
      </c>
    </row>
    <row r="11" spans="1:9" x14ac:dyDescent="0.25">
      <c r="A11" s="304" t="s">
        <v>439</v>
      </c>
      <c r="B11" s="303" t="s">
        <v>365</v>
      </c>
      <c r="C11" s="320" t="s">
        <v>366</v>
      </c>
      <c r="D11" s="304" t="s">
        <v>367</v>
      </c>
      <c r="E11" s="376">
        <v>22143892.777806439</v>
      </c>
      <c r="F11" s="375"/>
      <c r="G11" s="375"/>
      <c r="H11" s="375">
        <v>416286.00999999791</v>
      </c>
      <c r="I11" s="376">
        <f t="shared" si="1"/>
        <v>22560178.787806436</v>
      </c>
    </row>
    <row r="12" spans="1:9" x14ac:dyDescent="0.25">
      <c r="A12" s="304" t="s">
        <v>439</v>
      </c>
      <c r="B12" s="303" t="s">
        <v>442</v>
      </c>
      <c r="C12" s="320" t="s">
        <v>443</v>
      </c>
      <c r="D12" s="304" t="s">
        <v>367</v>
      </c>
      <c r="E12" s="376">
        <v>0</v>
      </c>
      <c r="F12" s="375"/>
      <c r="G12" s="375"/>
      <c r="H12" s="375">
        <v>0</v>
      </c>
      <c r="I12" s="376">
        <f t="shared" si="1"/>
        <v>0</v>
      </c>
    </row>
    <row r="13" spans="1:9" x14ac:dyDescent="0.25">
      <c r="A13" s="304" t="s">
        <v>439</v>
      </c>
      <c r="B13" s="303" t="s">
        <v>368</v>
      </c>
      <c r="C13" s="320" t="s">
        <v>369</v>
      </c>
      <c r="D13" s="304" t="s">
        <v>370</v>
      </c>
      <c r="E13" s="376">
        <v>11790698.918158809</v>
      </c>
      <c r="F13" s="375"/>
      <c r="G13" s="375"/>
      <c r="H13" s="375">
        <v>22091.540000000969</v>
      </c>
      <c r="I13" s="376">
        <f t="shared" si="1"/>
        <v>11812790.45815881</v>
      </c>
    </row>
    <row r="14" spans="1:9" x14ac:dyDescent="0.25">
      <c r="A14" s="304" t="s">
        <v>439</v>
      </c>
      <c r="B14" s="303" t="s">
        <v>371</v>
      </c>
      <c r="C14" s="320" t="s">
        <v>372</v>
      </c>
      <c r="D14" s="304" t="s">
        <v>370</v>
      </c>
      <c r="E14" s="376">
        <v>7572305.745933353</v>
      </c>
      <c r="F14" s="375"/>
      <c r="G14" s="375"/>
      <c r="H14" s="375">
        <v>15215.070000000298</v>
      </c>
      <c r="I14" s="376">
        <f t="shared" si="1"/>
        <v>7587520.8159333533</v>
      </c>
    </row>
    <row r="15" spans="1:9" x14ac:dyDescent="0.25">
      <c r="A15" s="304" t="s">
        <v>439</v>
      </c>
      <c r="B15" s="303" t="s">
        <v>444</v>
      </c>
      <c r="C15" s="320" t="s">
        <v>445</v>
      </c>
      <c r="D15" s="304" t="s">
        <v>370</v>
      </c>
      <c r="E15" s="376">
        <v>0</v>
      </c>
      <c r="F15" s="375"/>
      <c r="G15" s="375"/>
      <c r="H15" s="375">
        <v>0</v>
      </c>
      <c r="I15" s="376">
        <f t="shared" si="1"/>
        <v>0</v>
      </c>
    </row>
    <row r="16" spans="1:9" x14ac:dyDescent="0.25">
      <c r="A16" s="304" t="s">
        <v>439</v>
      </c>
      <c r="B16" s="303" t="s">
        <v>373</v>
      </c>
      <c r="C16" s="320" t="s">
        <v>374</v>
      </c>
      <c r="D16" s="304" t="s">
        <v>370</v>
      </c>
      <c r="E16" s="376">
        <v>22774176.539999999</v>
      </c>
      <c r="F16" s="375">
        <v>-443041.9</v>
      </c>
      <c r="G16" s="375"/>
      <c r="H16" s="375">
        <v>2386594.0800000033</v>
      </c>
      <c r="I16" s="376">
        <f t="shared" si="1"/>
        <v>24717728.720000003</v>
      </c>
    </row>
    <row r="17" spans="1:10" x14ac:dyDescent="0.25">
      <c r="A17" s="304" t="s">
        <v>439</v>
      </c>
      <c r="B17" s="303" t="s">
        <v>446</v>
      </c>
      <c r="C17" s="320" t="s">
        <v>447</v>
      </c>
      <c r="D17" s="304" t="s">
        <v>370</v>
      </c>
      <c r="E17" s="376">
        <v>0</v>
      </c>
      <c r="F17" s="375">
        <v>0</v>
      </c>
      <c r="G17" s="375"/>
      <c r="H17" s="375">
        <v>0</v>
      </c>
      <c r="I17" s="376">
        <f t="shared" si="1"/>
        <v>0</v>
      </c>
    </row>
    <row r="18" spans="1:10" x14ac:dyDescent="0.25">
      <c r="A18" s="304" t="s">
        <v>439</v>
      </c>
      <c r="B18" s="303" t="s">
        <v>375</v>
      </c>
      <c r="C18" s="320" t="s">
        <v>376</v>
      </c>
      <c r="D18" s="304" t="s">
        <v>370</v>
      </c>
      <c r="E18" s="376">
        <v>29829757.400000002</v>
      </c>
      <c r="F18" s="375">
        <v>-420015.75</v>
      </c>
      <c r="G18" s="375"/>
      <c r="H18" s="375">
        <v>4295737.0500000007</v>
      </c>
      <c r="I18" s="376">
        <f t="shared" si="1"/>
        <v>33705478.700000003</v>
      </c>
    </row>
    <row r="19" spans="1:10" x14ac:dyDescent="0.25">
      <c r="A19" s="304" t="s">
        <v>439</v>
      </c>
      <c r="B19" s="303" t="s">
        <v>448</v>
      </c>
      <c r="C19" s="320" t="s">
        <v>449</v>
      </c>
      <c r="D19" s="304" t="s">
        <v>370</v>
      </c>
      <c r="E19" s="376">
        <v>0</v>
      </c>
      <c r="F19" s="375">
        <v>0</v>
      </c>
      <c r="G19" s="375"/>
      <c r="H19" s="375">
        <v>0</v>
      </c>
      <c r="I19" s="376">
        <f t="shared" si="1"/>
        <v>0</v>
      </c>
    </row>
    <row r="20" spans="1:10" x14ac:dyDescent="0.25">
      <c r="A20" s="304" t="s">
        <v>439</v>
      </c>
      <c r="B20" s="303" t="s">
        <v>377</v>
      </c>
      <c r="C20" s="320" t="s">
        <v>378</v>
      </c>
      <c r="D20" s="304" t="s">
        <v>370</v>
      </c>
      <c r="E20" s="376">
        <v>33804751.799999997</v>
      </c>
      <c r="F20" s="375">
        <v>-14888.7</v>
      </c>
      <c r="G20" s="375"/>
      <c r="H20" s="375">
        <v>7145724.0200000005</v>
      </c>
      <c r="I20" s="376">
        <f t="shared" si="1"/>
        <v>40935587.119999997</v>
      </c>
    </row>
    <row r="21" spans="1:10" x14ac:dyDescent="0.25">
      <c r="A21" s="304" t="s">
        <v>439</v>
      </c>
      <c r="B21" s="303" t="s">
        <v>379</v>
      </c>
      <c r="C21" s="320" t="s">
        <v>380</v>
      </c>
      <c r="D21" s="304" t="s">
        <v>370</v>
      </c>
      <c r="E21" s="376">
        <v>109173209.17999999</v>
      </c>
      <c r="F21" s="375">
        <v>-152718.94</v>
      </c>
      <c r="G21" s="375"/>
      <c r="H21" s="375">
        <v>11494043.810000004</v>
      </c>
      <c r="I21" s="376">
        <f t="shared" si="1"/>
        <v>120514534.05</v>
      </c>
    </row>
    <row r="22" spans="1:10" x14ac:dyDescent="0.25">
      <c r="A22" s="304" t="s">
        <v>439</v>
      </c>
      <c r="B22" s="303" t="s">
        <v>450</v>
      </c>
      <c r="C22" s="320" t="s">
        <v>451</v>
      </c>
      <c r="D22" s="304" t="s">
        <v>370</v>
      </c>
      <c r="E22" s="376">
        <v>0</v>
      </c>
      <c r="F22" s="375"/>
      <c r="G22" s="375"/>
      <c r="H22" s="375">
        <v>0</v>
      </c>
      <c r="I22" s="376">
        <f t="shared" si="1"/>
        <v>0</v>
      </c>
    </row>
    <row r="23" spans="1:10" x14ac:dyDescent="0.25">
      <c r="A23" s="304" t="s">
        <v>439</v>
      </c>
      <c r="B23" s="303" t="s">
        <v>452</v>
      </c>
      <c r="C23" s="320" t="s">
        <v>453</v>
      </c>
      <c r="D23" s="304" t="s">
        <v>370</v>
      </c>
      <c r="E23" s="376">
        <v>0</v>
      </c>
      <c r="F23" s="375"/>
      <c r="G23" s="375"/>
      <c r="H23" s="375">
        <v>0</v>
      </c>
      <c r="I23" s="376">
        <f t="shared" si="1"/>
        <v>0</v>
      </c>
    </row>
    <row r="24" spans="1:10" x14ac:dyDescent="0.25">
      <c r="A24" s="304" t="s">
        <v>439</v>
      </c>
      <c r="B24" s="303" t="s">
        <v>381</v>
      </c>
      <c r="C24" s="320" t="s">
        <v>382</v>
      </c>
      <c r="D24" s="304" t="s">
        <v>383</v>
      </c>
      <c r="E24" s="376">
        <v>35586946.120000005</v>
      </c>
      <c r="F24" s="375">
        <v>-750688.8</v>
      </c>
      <c r="G24" s="375"/>
      <c r="H24" s="375">
        <v>4354456.7899999944</v>
      </c>
      <c r="I24" s="376">
        <f t="shared" si="1"/>
        <v>39190714.109999999</v>
      </c>
    </row>
    <row r="25" spans="1:10" x14ac:dyDescent="0.25">
      <c r="A25" s="304" t="s">
        <v>439</v>
      </c>
      <c r="B25" s="303" t="s">
        <v>454</v>
      </c>
      <c r="C25" s="320" t="s">
        <v>455</v>
      </c>
      <c r="D25" s="304" t="s">
        <v>383</v>
      </c>
      <c r="E25" s="376">
        <v>0</v>
      </c>
      <c r="F25" s="375"/>
      <c r="G25" s="375"/>
      <c r="H25" s="375">
        <v>0</v>
      </c>
      <c r="I25" s="376">
        <f t="shared" si="1"/>
        <v>0</v>
      </c>
    </row>
    <row r="26" spans="1:10" x14ac:dyDescent="0.25">
      <c r="A26" s="304" t="s">
        <v>439</v>
      </c>
      <c r="B26" s="303" t="s">
        <v>456</v>
      </c>
      <c r="C26" s="320" t="s">
        <v>457</v>
      </c>
      <c r="D26" s="304" t="s">
        <v>383</v>
      </c>
      <c r="E26" s="376">
        <v>0</v>
      </c>
      <c r="F26" s="375"/>
      <c r="G26" s="375"/>
      <c r="H26" s="375">
        <v>0</v>
      </c>
      <c r="I26" s="376">
        <f t="shared" si="1"/>
        <v>0</v>
      </c>
    </row>
    <row r="27" spans="1:10" x14ac:dyDescent="0.25">
      <c r="A27" s="304" t="s">
        <v>439</v>
      </c>
      <c r="B27" s="303" t="s">
        <v>458</v>
      </c>
      <c r="C27" s="320" t="s">
        <v>459</v>
      </c>
      <c r="D27" s="304" t="s">
        <v>370</v>
      </c>
      <c r="E27" s="376">
        <v>0</v>
      </c>
      <c r="F27" s="375"/>
      <c r="G27" s="375"/>
      <c r="H27" s="375">
        <v>0</v>
      </c>
      <c r="I27" s="376">
        <f t="shared" si="1"/>
        <v>0</v>
      </c>
    </row>
    <row r="28" spans="1:10" x14ac:dyDescent="0.25">
      <c r="A28" s="304" t="s">
        <v>439</v>
      </c>
      <c r="B28" s="303" t="s">
        <v>384</v>
      </c>
      <c r="C28" s="320" t="s">
        <v>385</v>
      </c>
      <c r="D28" s="304" t="s">
        <v>370</v>
      </c>
      <c r="E28" s="376">
        <v>14297098.17</v>
      </c>
      <c r="F28" s="375"/>
      <c r="G28" s="375"/>
      <c r="H28" s="375">
        <v>1109970.4499999993</v>
      </c>
      <c r="I28" s="376">
        <f t="shared" si="1"/>
        <v>15407068.619999999</v>
      </c>
    </row>
    <row r="29" spans="1:10" x14ac:dyDescent="0.25">
      <c r="A29" s="304" t="s">
        <v>439</v>
      </c>
      <c r="B29" s="303" t="s">
        <v>460</v>
      </c>
      <c r="C29" s="320" t="s">
        <v>461</v>
      </c>
      <c r="D29" s="304" t="s">
        <v>370</v>
      </c>
      <c r="E29" s="376">
        <v>0</v>
      </c>
      <c r="F29" s="375"/>
      <c r="G29" s="375"/>
      <c r="H29" s="375">
        <v>0</v>
      </c>
      <c r="I29" s="376">
        <f t="shared" si="1"/>
        <v>0</v>
      </c>
    </row>
    <row r="30" spans="1:10" x14ac:dyDescent="0.25">
      <c r="A30" s="304" t="s">
        <v>439</v>
      </c>
      <c r="B30" s="303" t="s">
        <v>462</v>
      </c>
      <c r="C30" s="320" t="s">
        <v>463</v>
      </c>
      <c r="D30" s="304" t="s">
        <v>370</v>
      </c>
      <c r="E30" s="376">
        <v>0</v>
      </c>
      <c r="F30" s="375"/>
      <c r="G30" s="375"/>
      <c r="H30" s="375">
        <v>0</v>
      </c>
      <c r="I30" s="376">
        <f t="shared" si="1"/>
        <v>0</v>
      </c>
    </row>
    <row r="31" spans="1:10" x14ac:dyDescent="0.25">
      <c r="A31" s="304" t="s">
        <v>439</v>
      </c>
      <c r="B31" s="303" t="s">
        <v>464</v>
      </c>
      <c r="C31" s="320" t="s">
        <v>465</v>
      </c>
      <c r="D31" s="304" t="s">
        <v>370</v>
      </c>
      <c r="E31" s="376">
        <v>0</v>
      </c>
      <c r="F31" s="376"/>
      <c r="G31" s="376"/>
      <c r="H31" s="376">
        <v>0</v>
      </c>
      <c r="I31" s="376">
        <f t="shared" si="1"/>
        <v>0</v>
      </c>
      <c r="J31" s="321"/>
    </row>
    <row r="32" spans="1:10" x14ac:dyDescent="0.25">
      <c r="A32" s="304" t="s">
        <v>439</v>
      </c>
      <c r="B32" s="303" t="s">
        <v>466</v>
      </c>
      <c r="C32" s="320" t="s">
        <v>467</v>
      </c>
      <c r="D32" s="304" t="s">
        <v>370</v>
      </c>
      <c r="E32" s="375">
        <v>0</v>
      </c>
      <c r="F32" s="375"/>
      <c r="G32" s="375"/>
      <c r="H32" s="375">
        <v>0</v>
      </c>
      <c r="I32" s="375">
        <f t="shared" si="1"/>
        <v>0</v>
      </c>
      <c r="J32" s="321"/>
    </row>
    <row r="33" spans="1:10" x14ac:dyDescent="0.25">
      <c r="A33" s="304" t="s">
        <v>439</v>
      </c>
      <c r="B33" s="303" t="s">
        <v>386</v>
      </c>
      <c r="C33" s="320" t="s">
        <v>387</v>
      </c>
      <c r="D33" s="304" t="s">
        <v>383</v>
      </c>
      <c r="E33" s="375">
        <v>32448653.920000002</v>
      </c>
      <c r="F33" s="375">
        <v>-3176463.63</v>
      </c>
      <c r="G33" s="375"/>
      <c r="H33" s="375">
        <v>7065562.6099999966</v>
      </c>
      <c r="I33" s="375">
        <f t="shared" si="1"/>
        <v>36337752.899999999</v>
      </c>
      <c r="J33" s="321"/>
    </row>
    <row r="34" spans="1:10" x14ac:dyDescent="0.25">
      <c r="A34" s="304" t="s">
        <v>439</v>
      </c>
      <c r="B34" s="303" t="s">
        <v>388</v>
      </c>
      <c r="C34" s="320" t="s">
        <v>389</v>
      </c>
      <c r="D34" s="304" t="s">
        <v>383</v>
      </c>
      <c r="E34" s="375">
        <v>-5937622.04</v>
      </c>
      <c r="F34" s="375"/>
      <c r="G34" s="375"/>
      <c r="H34" s="375">
        <v>0</v>
      </c>
      <c r="I34" s="375">
        <f t="shared" si="1"/>
        <v>-5937622.04</v>
      </c>
      <c r="J34" s="321"/>
    </row>
    <row r="35" spans="1:10" x14ac:dyDescent="0.25">
      <c r="A35" s="304" t="s">
        <v>439</v>
      </c>
      <c r="B35" s="303" t="s">
        <v>390</v>
      </c>
      <c r="C35" s="320" t="s">
        <v>391</v>
      </c>
      <c r="D35" s="304" t="s">
        <v>367</v>
      </c>
      <c r="E35" s="375">
        <v>227340.99388372092</v>
      </c>
      <c r="F35" s="375"/>
      <c r="G35" s="375"/>
      <c r="H35" s="375">
        <v>0</v>
      </c>
      <c r="I35" s="375">
        <f t="shared" si="1"/>
        <v>227340.99388372092</v>
      </c>
      <c r="J35" s="321"/>
    </row>
    <row r="36" spans="1:10" x14ac:dyDescent="0.25">
      <c r="A36" s="304" t="s">
        <v>439</v>
      </c>
      <c r="B36" s="303" t="s">
        <v>392</v>
      </c>
      <c r="C36" s="320" t="s">
        <v>393</v>
      </c>
      <c r="D36" s="304" t="s">
        <v>394</v>
      </c>
      <c r="E36" s="375">
        <v>501304.33250000019</v>
      </c>
      <c r="F36" s="375"/>
      <c r="G36" s="375"/>
      <c r="H36" s="375">
        <v>50688.539999999979</v>
      </c>
      <c r="I36" s="375">
        <f t="shared" si="1"/>
        <v>551992.87250000017</v>
      </c>
      <c r="J36" s="321"/>
    </row>
    <row r="37" spans="1:10" x14ac:dyDescent="0.25">
      <c r="A37" s="304" t="s">
        <v>439</v>
      </c>
      <c r="B37" s="303" t="s">
        <v>395</v>
      </c>
      <c r="C37" s="320" t="s">
        <v>396</v>
      </c>
      <c r="D37" s="304" t="s">
        <v>394</v>
      </c>
      <c r="E37" s="375">
        <v>1112032.0880000005</v>
      </c>
      <c r="F37" s="375"/>
      <c r="G37" s="375"/>
      <c r="H37" s="375">
        <v>526206.29999999981</v>
      </c>
      <c r="I37" s="375">
        <f t="shared" si="1"/>
        <v>1638238.3880000003</v>
      </c>
      <c r="J37" s="321"/>
    </row>
    <row r="38" spans="1:10" x14ac:dyDescent="0.25">
      <c r="A38" s="304" t="s">
        <v>439</v>
      </c>
      <c r="B38" s="303" t="s">
        <v>397</v>
      </c>
      <c r="C38" s="320" t="s">
        <v>398</v>
      </c>
      <c r="D38" s="304" t="s">
        <v>399</v>
      </c>
      <c r="E38" s="375">
        <v>6797224.6299999999</v>
      </c>
      <c r="F38" s="375"/>
      <c r="G38" s="375">
        <v>-1381409.17</v>
      </c>
      <c r="H38" s="375">
        <v>3267784.88</v>
      </c>
      <c r="I38" s="375">
        <f t="shared" si="1"/>
        <v>8683600.3399999999</v>
      </c>
      <c r="J38" s="321"/>
    </row>
    <row r="39" spans="1:10" x14ac:dyDescent="0.25">
      <c r="A39" s="304" t="s">
        <v>439</v>
      </c>
      <c r="B39" s="303" t="s">
        <v>400</v>
      </c>
      <c r="C39" s="320" t="s">
        <v>401</v>
      </c>
      <c r="D39" s="304" t="s">
        <v>399</v>
      </c>
      <c r="E39" s="375">
        <v>178302.14242536633</v>
      </c>
      <c r="F39" s="375"/>
      <c r="G39" s="375"/>
      <c r="H39" s="375">
        <v>0</v>
      </c>
      <c r="I39" s="375">
        <f t="shared" si="1"/>
        <v>178302.14242536633</v>
      </c>
      <c r="J39" s="321"/>
    </row>
    <row r="40" spans="1:10" x14ac:dyDescent="0.25">
      <c r="A40" s="304" t="s">
        <v>439</v>
      </c>
      <c r="B40" s="303" t="s">
        <v>402</v>
      </c>
      <c r="C40" s="320" t="s">
        <v>403</v>
      </c>
      <c r="D40" s="304" t="s">
        <v>399</v>
      </c>
      <c r="E40" s="375">
        <v>970118.35666666797</v>
      </c>
      <c r="F40" s="375"/>
      <c r="G40" s="375"/>
      <c r="H40" s="375">
        <v>269951.47000000009</v>
      </c>
      <c r="I40" s="375">
        <f t="shared" si="1"/>
        <v>1240069.8266666681</v>
      </c>
      <c r="J40" s="321"/>
    </row>
    <row r="41" spans="1:10" x14ac:dyDescent="0.25">
      <c r="A41" s="304" t="s">
        <v>439</v>
      </c>
      <c r="B41" s="303" t="s">
        <v>468</v>
      </c>
      <c r="C41" s="320" t="s">
        <v>469</v>
      </c>
      <c r="D41" s="304" t="s">
        <v>399</v>
      </c>
      <c r="E41" s="375">
        <v>0</v>
      </c>
      <c r="F41" s="375"/>
      <c r="G41" s="375"/>
      <c r="H41" s="375">
        <v>0</v>
      </c>
      <c r="I41" s="375">
        <f t="shared" si="1"/>
        <v>0</v>
      </c>
      <c r="J41" s="321"/>
    </row>
    <row r="42" spans="1:10" x14ac:dyDescent="0.25">
      <c r="A42" s="304" t="s">
        <v>439</v>
      </c>
      <c r="B42" s="303" t="s">
        <v>404</v>
      </c>
      <c r="C42" s="320" t="s">
        <v>405</v>
      </c>
      <c r="D42" s="304" t="s">
        <v>370</v>
      </c>
      <c r="E42" s="376">
        <v>1561095.8090201684</v>
      </c>
      <c r="F42" s="376"/>
      <c r="G42" s="376"/>
      <c r="H42" s="376">
        <v>45693.919999999925</v>
      </c>
      <c r="I42" s="376">
        <f t="shared" si="1"/>
        <v>1606789.7290201683</v>
      </c>
      <c r="J42" s="321"/>
    </row>
    <row r="43" spans="1:10" x14ac:dyDescent="0.25">
      <c r="A43" s="304" t="s">
        <v>439</v>
      </c>
      <c r="B43" s="303" t="s">
        <v>407</v>
      </c>
      <c r="C43" s="320" t="s">
        <v>408</v>
      </c>
      <c r="D43" s="323" t="s">
        <v>406</v>
      </c>
      <c r="E43" s="376">
        <v>41720.349206349165</v>
      </c>
      <c r="F43" s="376"/>
      <c r="G43" s="376"/>
      <c r="H43" s="376">
        <v>15916.900000000001</v>
      </c>
      <c r="I43" s="376">
        <f t="shared" si="1"/>
        <v>57637.249206349166</v>
      </c>
      <c r="J43" s="321"/>
    </row>
    <row r="44" spans="1:10" x14ac:dyDescent="0.25">
      <c r="A44" s="304" t="s">
        <v>439</v>
      </c>
      <c r="B44" s="303" t="s">
        <v>409</v>
      </c>
      <c r="C44" s="320" t="s">
        <v>410</v>
      </c>
      <c r="D44" s="323" t="s">
        <v>406</v>
      </c>
      <c r="E44" s="376">
        <v>2288496.2857766668</v>
      </c>
      <c r="F44" s="376"/>
      <c r="G44" s="376"/>
      <c r="H44" s="376">
        <v>366712.83999999985</v>
      </c>
      <c r="I44" s="376">
        <f t="shared" si="1"/>
        <v>2655209.1257766667</v>
      </c>
      <c r="J44" s="321"/>
    </row>
    <row r="45" spans="1:10" x14ac:dyDescent="0.25">
      <c r="A45" s="304" t="s">
        <v>439</v>
      </c>
      <c r="B45" s="303" t="s">
        <v>470</v>
      </c>
      <c r="C45" s="320" t="s">
        <v>471</v>
      </c>
      <c r="D45" s="304" t="s">
        <v>420</v>
      </c>
      <c r="E45" s="376">
        <v>-2.2737367544323206E-13</v>
      </c>
      <c r="F45" s="376"/>
      <c r="G45" s="376"/>
      <c r="H45" s="376">
        <v>2.2737367544323206E-13</v>
      </c>
      <c r="I45" s="376">
        <f t="shared" si="1"/>
        <v>0</v>
      </c>
      <c r="J45" s="321"/>
    </row>
    <row r="46" spans="1:10" x14ac:dyDescent="0.25">
      <c r="A46" s="304" t="s">
        <v>439</v>
      </c>
      <c r="B46" s="303" t="s">
        <v>472</v>
      </c>
      <c r="C46" s="320" t="s">
        <v>473</v>
      </c>
      <c r="D46" s="304" t="s">
        <v>420</v>
      </c>
      <c r="E46" s="376">
        <v>0</v>
      </c>
      <c r="F46" s="376"/>
      <c r="G46" s="376"/>
      <c r="H46" s="376">
        <v>2.2737367544323206E-13</v>
      </c>
      <c r="I46" s="376">
        <f t="shared" si="1"/>
        <v>2.2737367544323206E-13</v>
      </c>
      <c r="J46" s="321"/>
    </row>
    <row r="47" spans="1:10" x14ac:dyDescent="0.25">
      <c r="A47" s="304" t="s">
        <v>439</v>
      </c>
      <c r="B47" s="303" t="s">
        <v>474</v>
      </c>
      <c r="C47" s="320" t="s">
        <v>475</v>
      </c>
      <c r="D47" s="304" t="s">
        <v>415</v>
      </c>
      <c r="E47" s="376">
        <v>0</v>
      </c>
      <c r="F47" s="375"/>
      <c r="G47" s="375"/>
      <c r="H47" s="375">
        <v>0</v>
      </c>
      <c r="I47" s="376">
        <f t="shared" si="1"/>
        <v>0</v>
      </c>
    </row>
    <row r="48" spans="1:10" x14ac:dyDescent="0.25">
      <c r="A48" s="304" t="s">
        <v>439</v>
      </c>
      <c r="B48" s="303" t="s">
        <v>476</v>
      </c>
      <c r="C48" s="320" t="s">
        <v>477</v>
      </c>
      <c r="D48" s="323" t="s">
        <v>478</v>
      </c>
      <c r="E48" s="376">
        <v>0</v>
      </c>
      <c r="F48" s="375"/>
      <c r="G48" s="375"/>
      <c r="H48" s="375">
        <v>0</v>
      </c>
      <c r="I48" s="376">
        <f t="shared" si="1"/>
        <v>0</v>
      </c>
    </row>
    <row r="49" spans="1:9" x14ac:dyDescent="0.25">
      <c r="A49" s="304"/>
      <c r="B49" s="303"/>
      <c r="C49" s="320"/>
      <c r="D49" s="323"/>
      <c r="E49" s="378"/>
      <c r="F49" s="375"/>
      <c r="G49" s="375"/>
      <c r="H49" s="375"/>
      <c r="I49" s="375"/>
    </row>
    <row r="50" spans="1:9" ht="13" thickBot="1" x14ac:dyDescent="0.3">
      <c r="A50" s="316" t="s">
        <v>479</v>
      </c>
      <c r="B50" s="317"/>
      <c r="C50" s="318"/>
      <c r="D50" s="324" t="s">
        <v>480</v>
      </c>
      <c r="E50" s="377">
        <f>SUM(E8:E49)</f>
        <v>336730293.11937755</v>
      </c>
      <c r="F50" s="377">
        <f t="shared" ref="F50:I50" si="2">SUM(F8:F49)</f>
        <v>-4957817.72</v>
      </c>
      <c r="G50" s="377">
        <f t="shared" si="2"/>
        <v>-1381409.17</v>
      </c>
      <c r="H50" s="377">
        <f t="shared" si="2"/>
        <v>42898965.640000001</v>
      </c>
      <c r="I50" s="377">
        <f t="shared" si="2"/>
        <v>373290031.86937749</v>
      </c>
    </row>
    <row r="51" spans="1:9" ht="13" thickTop="1" x14ac:dyDescent="0.25">
      <c r="A51" s="304"/>
      <c r="B51" s="303"/>
      <c r="C51" s="320"/>
      <c r="D51" s="323"/>
      <c r="E51" s="376"/>
      <c r="F51" s="375"/>
      <c r="G51" s="375"/>
      <c r="H51" s="375"/>
      <c r="I51" s="375"/>
    </row>
    <row r="52" spans="1:9" x14ac:dyDescent="0.25">
      <c r="A52" s="304"/>
      <c r="B52" s="303"/>
      <c r="C52" s="320"/>
      <c r="D52" s="323"/>
      <c r="E52" s="376"/>
      <c r="F52" s="375"/>
      <c r="G52" s="375"/>
      <c r="H52" s="375"/>
      <c r="I52" s="375"/>
    </row>
    <row r="53" spans="1:9" x14ac:dyDescent="0.25">
      <c r="A53" s="304"/>
      <c r="B53" s="303"/>
      <c r="C53" s="320"/>
      <c r="D53" s="323"/>
      <c r="E53" s="376"/>
      <c r="F53" s="375"/>
      <c r="G53" s="375"/>
      <c r="H53" s="375"/>
      <c r="I53" s="375"/>
    </row>
    <row r="54" spans="1:9" x14ac:dyDescent="0.25">
      <c r="A54" s="304"/>
      <c r="B54" s="303"/>
      <c r="C54" s="320"/>
      <c r="D54" s="323"/>
      <c r="E54" s="376"/>
      <c r="F54" s="375"/>
      <c r="G54" s="375"/>
      <c r="H54" s="375"/>
      <c r="I54" s="375"/>
    </row>
    <row r="55" spans="1:9" ht="21" x14ac:dyDescent="0.25">
      <c r="A55" s="304"/>
      <c r="B55" s="303"/>
      <c r="C55" s="320"/>
      <c r="D55" s="323"/>
      <c r="E55" s="372" t="s">
        <v>481</v>
      </c>
      <c r="F55" s="379" t="s">
        <v>482</v>
      </c>
      <c r="G55" s="379" t="s">
        <v>483</v>
      </c>
      <c r="H55" s="379" t="s">
        <v>484</v>
      </c>
      <c r="I55" s="372" t="s">
        <v>432</v>
      </c>
    </row>
    <row r="56" spans="1:9" x14ac:dyDescent="0.25">
      <c r="A56" s="304" t="s">
        <v>485</v>
      </c>
      <c r="B56" s="303" t="s">
        <v>486</v>
      </c>
      <c r="C56" s="320" t="s">
        <v>487</v>
      </c>
      <c r="D56" s="323" t="s">
        <v>437</v>
      </c>
      <c r="E56" s="376">
        <v>0</v>
      </c>
      <c r="F56" s="375"/>
      <c r="G56" s="375"/>
      <c r="H56" s="375">
        <v>0</v>
      </c>
      <c r="I56" s="376">
        <f t="shared" ref="I56:I74" si="3">SUM(E56:H56)</f>
        <v>0</v>
      </c>
    </row>
    <row r="57" spans="1:9" x14ac:dyDescent="0.25">
      <c r="A57" s="304" t="s">
        <v>485</v>
      </c>
      <c r="B57" s="303" t="s">
        <v>488</v>
      </c>
      <c r="C57" s="320" t="s">
        <v>489</v>
      </c>
      <c r="D57" s="323" t="s">
        <v>437</v>
      </c>
      <c r="E57" s="376">
        <v>-787801.75</v>
      </c>
      <c r="F57" s="375"/>
      <c r="G57" s="375"/>
      <c r="H57" s="375">
        <v>-787852.10000000009</v>
      </c>
      <c r="I57" s="376">
        <f t="shared" si="3"/>
        <v>-1575653.85</v>
      </c>
    </row>
    <row r="58" spans="1:9" x14ac:dyDescent="0.25">
      <c r="A58" s="304" t="s">
        <v>485</v>
      </c>
      <c r="B58" s="303" t="s">
        <v>490</v>
      </c>
      <c r="C58" s="320" t="s">
        <v>491</v>
      </c>
      <c r="D58" s="323" t="s">
        <v>437</v>
      </c>
      <c r="E58" s="376">
        <v>-319114.20000000007</v>
      </c>
      <c r="F58" s="375"/>
      <c r="G58" s="375"/>
      <c r="H58" s="375">
        <v>-1734523.19</v>
      </c>
      <c r="I58" s="376">
        <f t="shared" si="3"/>
        <v>-2053637.3900000001</v>
      </c>
    </row>
    <row r="59" spans="1:9" x14ac:dyDescent="0.25">
      <c r="A59" s="304" t="s">
        <v>485</v>
      </c>
      <c r="B59" s="303" t="s">
        <v>492</v>
      </c>
      <c r="C59" s="320" t="s">
        <v>493</v>
      </c>
      <c r="D59" s="323" t="s">
        <v>437</v>
      </c>
      <c r="E59" s="376">
        <v>-700569.2</v>
      </c>
      <c r="F59" s="375"/>
      <c r="G59" s="375"/>
      <c r="H59" s="375">
        <v>-642448.82000000007</v>
      </c>
      <c r="I59" s="376">
        <f t="shared" si="3"/>
        <v>-1343018.02</v>
      </c>
    </row>
    <row r="60" spans="1:9" x14ac:dyDescent="0.25">
      <c r="A60" s="304" t="s">
        <v>485</v>
      </c>
      <c r="B60" s="303" t="s">
        <v>494</v>
      </c>
      <c r="C60" s="320" t="s">
        <v>495</v>
      </c>
      <c r="D60" s="323" t="s">
        <v>437</v>
      </c>
      <c r="E60" s="376">
        <v>-183168.13</v>
      </c>
      <c r="F60" s="375"/>
      <c r="G60" s="375"/>
      <c r="H60" s="375">
        <v>-182989.84999999998</v>
      </c>
      <c r="I60" s="376">
        <f t="shared" si="3"/>
        <v>-366157.98</v>
      </c>
    </row>
    <row r="61" spans="1:9" x14ac:dyDescent="0.25">
      <c r="A61" s="304" t="s">
        <v>485</v>
      </c>
      <c r="B61" s="303" t="s">
        <v>496</v>
      </c>
      <c r="C61" s="320" t="s">
        <v>497</v>
      </c>
      <c r="D61" s="323" t="s">
        <v>437</v>
      </c>
      <c r="E61" s="376">
        <v>-1164608.6200000001</v>
      </c>
      <c r="F61" s="375">
        <v>550627.06999999995</v>
      </c>
      <c r="G61" s="375"/>
      <c r="H61" s="375">
        <v>-1097165.92</v>
      </c>
      <c r="I61" s="376">
        <f t="shared" si="3"/>
        <v>-1711147.4700000002</v>
      </c>
    </row>
    <row r="62" spans="1:9" x14ac:dyDescent="0.25">
      <c r="A62" s="304" t="s">
        <v>485</v>
      </c>
      <c r="B62" s="303" t="s">
        <v>498</v>
      </c>
      <c r="C62" s="320" t="s">
        <v>499</v>
      </c>
      <c r="D62" s="323" t="s">
        <v>437</v>
      </c>
      <c r="E62" s="376">
        <v>-4977817.9800000004</v>
      </c>
      <c r="F62" s="375">
        <v>157059.44</v>
      </c>
      <c r="G62" s="375"/>
      <c r="H62" s="375">
        <v>-5424019.0300000003</v>
      </c>
      <c r="I62" s="376">
        <f t="shared" si="3"/>
        <v>-10244777.57</v>
      </c>
    </row>
    <row r="63" spans="1:9" x14ac:dyDescent="0.25">
      <c r="A63" s="304" t="s">
        <v>485</v>
      </c>
      <c r="B63" s="303" t="s">
        <v>500</v>
      </c>
      <c r="C63" s="320" t="s">
        <v>501</v>
      </c>
      <c r="D63" s="323" t="s">
        <v>437</v>
      </c>
      <c r="E63" s="376">
        <v>-509564.22000000003</v>
      </c>
      <c r="F63" s="375">
        <v>575473.48</v>
      </c>
      <c r="G63" s="375"/>
      <c r="H63" s="375">
        <v>-919788.78</v>
      </c>
      <c r="I63" s="376">
        <f t="shared" si="3"/>
        <v>-853879.52</v>
      </c>
    </row>
    <row r="64" spans="1:9" x14ac:dyDescent="0.25">
      <c r="A64" s="304" t="s">
        <v>485</v>
      </c>
      <c r="B64" s="303" t="s">
        <v>502</v>
      </c>
      <c r="C64" s="320" t="s">
        <v>503</v>
      </c>
      <c r="D64" s="323" t="s">
        <v>437</v>
      </c>
      <c r="E64" s="376">
        <v>-2578903.1</v>
      </c>
      <c r="F64" s="375">
        <v>1077240.95</v>
      </c>
      <c r="G64" s="375"/>
      <c r="H64" s="375">
        <v>-1736792.8799999997</v>
      </c>
      <c r="I64" s="376">
        <f t="shared" si="3"/>
        <v>-3238455.03</v>
      </c>
    </row>
    <row r="65" spans="1:9" x14ac:dyDescent="0.25">
      <c r="A65" s="304" t="s">
        <v>485</v>
      </c>
      <c r="B65" s="303" t="s">
        <v>504</v>
      </c>
      <c r="C65" s="320" t="s">
        <v>505</v>
      </c>
      <c r="D65" s="323" t="s">
        <v>437</v>
      </c>
      <c r="E65" s="376">
        <v>-12288.69</v>
      </c>
      <c r="F65" s="375"/>
      <c r="G65" s="375"/>
      <c r="H65" s="375">
        <v>-12288.699999999999</v>
      </c>
      <c r="I65" s="376">
        <f t="shared" si="3"/>
        <v>-24577.39</v>
      </c>
    </row>
    <row r="66" spans="1:9" x14ac:dyDescent="0.25">
      <c r="A66" s="304" t="s">
        <v>485</v>
      </c>
      <c r="B66" s="303" t="s">
        <v>506</v>
      </c>
      <c r="C66" s="320" t="s">
        <v>507</v>
      </c>
      <c r="D66" s="323" t="s">
        <v>437</v>
      </c>
      <c r="E66" s="376">
        <v>-66174.58</v>
      </c>
      <c r="F66" s="375"/>
      <c r="G66" s="375"/>
      <c r="H66" s="375">
        <v>-54478.06</v>
      </c>
      <c r="I66" s="376">
        <f t="shared" si="3"/>
        <v>-120652.64</v>
      </c>
    </row>
    <row r="67" spans="1:9" x14ac:dyDescent="0.25">
      <c r="A67" s="304" t="s">
        <v>485</v>
      </c>
      <c r="B67" s="303" t="s">
        <v>508</v>
      </c>
      <c r="C67" s="320" t="s">
        <v>509</v>
      </c>
      <c r="D67" s="323" t="s">
        <v>437</v>
      </c>
      <c r="E67" s="376">
        <v>-332470.48</v>
      </c>
      <c r="F67" s="375"/>
      <c r="G67" s="375"/>
      <c r="H67" s="375">
        <v>-241245.71999999997</v>
      </c>
      <c r="I67" s="376">
        <f t="shared" si="3"/>
        <v>-573716.19999999995</v>
      </c>
    </row>
    <row r="68" spans="1:9" x14ac:dyDescent="0.25">
      <c r="A68" s="304" t="s">
        <v>485</v>
      </c>
      <c r="B68" s="303" t="s">
        <v>510</v>
      </c>
      <c r="C68" s="320" t="s">
        <v>511</v>
      </c>
      <c r="D68" s="323" t="s">
        <v>437</v>
      </c>
      <c r="E68" s="376">
        <v>-181221.13</v>
      </c>
      <c r="F68" s="375"/>
      <c r="G68" s="375">
        <v>1266438.56</v>
      </c>
      <c r="H68" s="375">
        <v>-1006576.42</v>
      </c>
      <c r="I68" s="376">
        <f t="shared" si="3"/>
        <v>78641.010000000126</v>
      </c>
    </row>
    <row r="69" spans="1:9" x14ac:dyDescent="0.25">
      <c r="A69" s="304" t="s">
        <v>485</v>
      </c>
      <c r="B69" s="303" t="s">
        <v>512</v>
      </c>
      <c r="C69" s="320" t="s">
        <v>513</v>
      </c>
      <c r="D69" s="323" t="s">
        <v>437</v>
      </c>
      <c r="E69" s="376">
        <v>-44803.59</v>
      </c>
      <c r="F69" s="375"/>
      <c r="G69" s="375"/>
      <c r="H69" s="375">
        <v>-55571.48000000001</v>
      </c>
      <c r="I69" s="376">
        <f t="shared" si="3"/>
        <v>-100375.07</v>
      </c>
    </row>
    <row r="70" spans="1:9" x14ac:dyDescent="0.25">
      <c r="A70" s="304" t="s">
        <v>485</v>
      </c>
      <c r="B70" s="303" t="s">
        <v>514</v>
      </c>
      <c r="C70" s="320" t="s">
        <v>515</v>
      </c>
      <c r="D70" s="323" t="s">
        <v>437</v>
      </c>
      <c r="E70" s="376">
        <v>-0.01</v>
      </c>
      <c r="F70" s="375"/>
      <c r="G70" s="375"/>
      <c r="H70" s="375">
        <v>0</v>
      </c>
      <c r="I70" s="376">
        <f t="shared" si="3"/>
        <v>-0.01</v>
      </c>
    </row>
    <row r="71" spans="1:9" x14ac:dyDescent="0.25">
      <c r="A71" s="304" t="s">
        <v>485</v>
      </c>
      <c r="B71" s="303" t="s">
        <v>516</v>
      </c>
      <c r="C71" s="320" t="s">
        <v>517</v>
      </c>
      <c r="D71" s="323" t="s">
        <v>437</v>
      </c>
      <c r="E71" s="376">
        <v>-162396.69</v>
      </c>
      <c r="F71" s="375"/>
      <c r="G71" s="375"/>
      <c r="H71" s="375">
        <v>-148595.77999999997</v>
      </c>
      <c r="I71" s="376">
        <f t="shared" si="3"/>
        <v>-310992.46999999997</v>
      </c>
    </row>
    <row r="72" spans="1:9" x14ac:dyDescent="0.25">
      <c r="A72" s="304" t="s">
        <v>485</v>
      </c>
      <c r="B72" s="303" t="s">
        <v>518</v>
      </c>
      <c r="C72" s="320" t="s">
        <v>519</v>
      </c>
      <c r="D72" s="323" t="s">
        <v>437</v>
      </c>
      <c r="E72" s="376">
        <v>-161857.89000000001</v>
      </c>
      <c r="F72" s="375"/>
      <c r="G72" s="375"/>
      <c r="H72" s="375">
        <v>-149656.06</v>
      </c>
      <c r="I72" s="376">
        <f t="shared" si="3"/>
        <v>-311513.95</v>
      </c>
    </row>
    <row r="73" spans="1:9" x14ac:dyDescent="0.25">
      <c r="A73" s="304" t="s">
        <v>485</v>
      </c>
      <c r="B73" s="303" t="s">
        <v>520</v>
      </c>
      <c r="C73" s="320" t="s">
        <v>521</v>
      </c>
      <c r="D73" s="323" t="s">
        <v>437</v>
      </c>
      <c r="E73" s="376">
        <v>-216370.66</v>
      </c>
      <c r="F73" s="375"/>
      <c r="G73" s="375"/>
      <c r="H73" s="375">
        <v>-209094.24000000002</v>
      </c>
      <c r="I73" s="376">
        <f t="shared" si="3"/>
        <v>-425464.9</v>
      </c>
    </row>
    <row r="74" spans="1:9" ht="22" customHeight="1" x14ac:dyDescent="0.25">
      <c r="A74" s="304" t="s">
        <v>485</v>
      </c>
      <c r="B74" s="303" t="s">
        <v>522</v>
      </c>
      <c r="C74" s="320" t="s">
        <v>523</v>
      </c>
      <c r="D74" s="323" t="s">
        <v>437</v>
      </c>
      <c r="E74" s="376">
        <v>0</v>
      </c>
      <c r="F74" s="375"/>
      <c r="G74" s="375"/>
      <c r="H74" s="375">
        <v>0</v>
      </c>
      <c r="I74" s="376">
        <f t="shared" si="3"/>
        <v>0</v>
      </c>
    </row>
    <row r="75" spans="1:9" x14ac:dyDescent="0.25">
      <c r="A75" s="304"/>
      <c r="B75" s="325"/>
      <c r="C75" s="322"/>
      <c r="D75" s="326"/>
      <c r="E75" s="376"/>
      <c r="F75" s="375"/>
      <c r="G75" s="375"/>
      <c r="H75" s="375"/>
      <c r="I75" s="375"/>
    </row>
    <row r="76" spans="1:9" ht="13" thickBot="1" x14ac:dyDescent="0.3">
      <c r="A76" s="327" t="s">
        <v>524</v>
      </c>
      <c r="B76" s="317"/>
      <c r="C76" s="318"/>
      <c r="D76" s="324" t="s">
        <v>524</v>
      </c>
      <c r="E76" s="380">
        <f>SUM(E56:E75)</f>
        <v>-12399130.920000002</v>
      </c>
      <c r="F76" s="380">
        <f t="shared" ref="F76:I76" si="4">SUM(F56:F75)</f>
        <v>2360400.94</v>
      </c>
      <c r="G76" s="380">
        <f t="shared" si="4"/>
        <v>1266438.56</v>
      </c>
      <c r="H76" s="380">
        <f t="shared" si="4"/>
        <v>-14403087.029999999</v>
      </c>
      <c r="I76" s="380">
        <f t="shared" si="4"/>
        <v>-23175378.449999999</v>
      </c>
    </row>
    <row r="77" spans="1:9" ht="13" thickTop="1" x14ac:dyDescent="0.25">
      <c r="A77" s="328"/>
      <c r="B77" s="325"/>
      <c r="C77" s="322"/>
      <c r="D77" s="326"/>
      <c r="E77" s="376"/>
      <c r="F77" s="375"/>
      <c r="G77" s="375"/>
      <c r="H77" s="375"/>
      <c r="I77" s="375"/>
    </row>
    <row r="78" spans="1:9" ht="13" thickBot="1" x14ac:dyDescent="0.3">
      <c r="A78" s="316" t="s">
        <v>525</v>
      </c>
      <c r="B78" s="329"/>
      <c r="C78" s="330"/>
      <c r="D78" s="316" t="s">
        <v>526</v>
      </c>
      <c r="E78" s="381">
        <v>324331162.20009404</v>
      </c>
      <c r="F78" s="381">
        <f>F50+F76</f>
        <v>-2597416.7799999998</v>
      </c>
      <c r="G78" s="381">
        <f>G50+G76</f>
        <v>-114970.60999999987</v>
      </c>
      <c r="H78" s="381">
        <f t="shared" ref="H78:I78" si="5">H50+H76</f>
        <v>28495878.609999999</v>
      </c>
      <c r="I78" s="381">
        <f t="shared" si="5"/>
        <v>350114653.41937751</v>
      </c>
    </row>
    <row r="79" spans="1:9" ht="13" thickTop="1" x14ac:dyDescent="0.25">
      <c r="A79" s="304"/>
      <c r="B79" s="325"/>
      <c r="C79" s="322"/>
      <c r="D79" s="326"/>
      <c r="E79" s="375"/>
      <c r="F79" s="375"/>
      <c r="G79" s="375"/>
      <c r="H79" s="375"/>
      <c r="I79" s="375"/>
    </row>
    <row r="80" spans="1:9" x14ac:dyDescent="0.25">
      <c r="A80" s="304"/>
      <c r="B80" s="325"/>
      <c r="C80" s="322"/>
      <c r="D80" s="326"/>
      <c r="E80" s="375"/>
      <c r="F80" s="375"/>
      <c r="G80" s="375"/>
      <c r="H80" s="375"/>
      <c r="I80" s="375"/>
    </row>
    <row r="81" spans="1:9" ht="13" thickBot="1" x14ac:dyDescent="0.3">
      <c r="A81" s="316" t="s">
        <v>412</v>
      </c>
      <c r="B81" s="317" t="s">
        <v>411</v>
      </c>
      <c r="C81" s="318" t="s">
        <v>527</v>
      </c>
      <c r="D81" s="331" t="s">
        <v>412</v>
      </c>
      <c r="E81" s="380">
        <v>3639417.61</v>
      </c>
      <c r="F81" s="380">
        <v>0</v>
      </c>
      <c r="G81" s="380">
        <v>0</v>
      </c>
      <c r="H81" s="380">
        <v>359867.45000000019</v>
      </c>
      <c r="I81" s="380">
        <f>SUM(E81:H81)</f>
        <v>3999285.06</v>
      </c>
    </row>
    <row r="82" spans="1:9" ht="13" thickTop="1" x14ac:dyDescent="0.25">
      <c r="A82" s="304"/>
      <c r="B82" s="303"/>
      <c r="C82" s="320"/>
      <c r="D82" s="323"/>
      <c r="E82" s="376"/>
      <c r="F82" s="376"/>
      <c r="G82" s="376"/>
      <c r="H82" s="375"/>
      <c r="I82" s="375"/>
    </row>
    <row r="83" spans="1:9" ht="13" thickBot="1" x14ac:dyDescent="0.3">
      <c r="A83" s="316" t="s">
        <v>415</v>
      </c>
      <c r="B83" s="317" t="s">
        <v>413</v>
      </c>
      <c r="C83" s="318" t="s">
        <v>414</v>
      </c>
      <c r="D83" s="316" t="s">
        <v>415</v>
      </c>
      <c r="E83" s="380">
        <v>5711090.1100000003</v>
      </c>
      <c r="F83" s="380">
        <v>0</v>
      </c>
      <c r="G83" s="380">
        <v>0</v>
      </c>
      <c r="H83" s="380">
        <v>2204799.0090000015</v>
      </c>
      <c r="I83" s="380">
        <f>SUM(E83:H83)</f>
        <v>7915889.1190000018</v>
      </c>
    </row>
    <row r="84" spans="1:9" ht="13" thickTop="1" x14ac:dyDescent="0.25">
      <c r="A84" s="304"/>
      <c r="B84" s="303"/>
      <c r="C84" s="320"/>
      <c r="D84" s="323"/>
      <c r="E84" s="376"/>
      <c r="F84" s="375"/>
      <c r="G84" s="375"/>
      <c r="H84" s="375"/>
      <c r="I84" s="375"/>
    </row>
    <row r="85" spans="1:9" ht="13" thickBot="1" x14ac:dyDescent="0.3">
      <c r="A85" s="332" t="s">
        <v>528</v>
      </c>
      <c r="B85" s="333"/>
      <c r="C85" s="334"/>
      <c r="D85" s="335"/>
      <c r="E85" s="382">
        <v>348016932.71009409</v>
      </c>
      <c r="F85" s="382">
        <f>F6+F78+F81+F83</f>
        <v>-2597416.7799999998</v>
      </c>
      <c r="G85" s="382">
        <f>G6+G78+G81+G83</f>
        <v>-114970.60999999987</v>
      </c>
      <c r="H85" s="382">
        <f>H6+H78+H81+H83</f>
        <v>38171359.689000003</v>
      </c>
      <c r="I85" s="382">
        <f>I6+I78+I81+I83</f>
        <v>383475905.00837755</v>
      </c>
    </row>
    <row r="86" spans="1:9" x14ac:dyDescent="0.25">
      <c r="A86" s="304"/>
      <c r="B86" s="325"/>
      <c r="C86" s="322"/>
      <c r="D86" s="326"/>
      <c r="E86" s="375"/>
      <c r="F86" s="375"/>
      <c r="G86" s="375"/>
      <c r="H86" s="375"/>
      <c r="I86" s="375"/>
    </row>
    <row r="87" spans="1:9" x14ac:dyDescent="0.25">
      <c r="A87" s="304"/>
      <c r="B87" s="325" t="s">
        <v>418</v>
      </c>
      <c r="C87" s="322" t="s">
        <v>419</v>
      </c>
      <c r="D87" s="336"/>
      <c r="E87" s="376">
        <v>-7924951.5300000003</v>
      </c>
      <c r="F87" s="376"/>
      <c r="G87" s="376"/>
      <c r="H87" s="376">
        <v>-8916338.4899999984</v>
      </c>
      <c r="I87" s="376">
        <f t="shared" ref="I87:I88" si="6">SUM(E87:H87)</f>
        <v>-16841290.02</v>
      </c>
    </row>
    <row r="88" spans="1:9" x14ac:dyDescent="0.25">
      <c r="A88" s="304"/>
      <c r="B88" s="325" t="s">
        <v>421</v>
      </c>
      <c r="C88" s="322" t="s">
        <v>422</v>
      </c>
      <c r="D88" s="336"/>
      <c r="E88" s="376">
        <v>-6631733.0999999996</v>
      </c>
      <c r="F88" s="376"/>
      <c r="G88" s="376"/>
      <c r="H88" s="376">
        <v>-3460645.8900000006</v>
      </c>
      <c r="I88" s="376">
        <f t="shared" si="6"/>
        <v>-10092378.99</v>
      </c>
    </row>
    <row r="89" spans="1:9" x14ac:dyDescent="0.25">
      <c r="A89" s="316" t="s">
        <v>226</v>
      </c>
      <c r="B89" s="317"/>
      <c r="C89" s="318"/>
      <c r="D89" s="319" t="s">
        <v>226</v>
      </c>
      <c r="E89" s="373">
        <f>SUM(E87:E88)</f>
        <v>-14556684.629999999</v>
      </c>
      <c r="F89" s="373">
        <f t="shared" ref="F89:I89" si="7">SUM(F87:F88)</f>
        <v>0</v>
      </c>
      <c r="G89" s="373">
        <f t="shared" si="7"/>
        <v>0</v>
      </c>
      <c r="H89" s="373">
        <f t="shared" si="7"/>
        <v>-12376984.379999999</v>
      </c>
      <c r="I89" s="373">
        <f t="shared" si="7"/>
        <v>-26933669.009999998</v>
      </c>
    </row>
    <row r="90" spans="1:9" x14ac:dyDescent="0.25">
      <c r="A90" s="304"/>
      <c r="B90" s="303"/>
      <c r="C90" s="320"/>
      <c r="D90" s="304"/>
      <c r="E90" s="374"/>
      <c r="F90" s="375"/>
      <c r="G90" s="375"/>
      <c r="H90" s="375"/>
      <c r="I90" s="375"/>
    </row>
    <row r="91" spans="1:9" x14ac:dyDescent="0.25">
      <c r="A91" s="304"/>
      <c r="B91" s="325" t="s">
        <v>418</v>
      </c>
      <c r="C91" s="322" t="s">
        <v>419</v>
      </c>
      <c r="D91" s="336"/>
      <c r="E91" s="375">
        <v>252372.65</v>
      </c>
      <c r="F91" s="375"/>
      <c r="G91" s="375"/>
      <c r="H91" s="375">
        <v>383264.9</v>
      </c>
      <c r="I91" s="375">
        <f t="shared" ref="I91:I92" si="8">SUM(E91:H91)</f>
        <v>635637.55000000005</v>
      </c>
    </row>
    <row r="92" spans="1:9" x14ac:dyDescent="0.25">
      <c r="A92" s="304"/>
      <c r="B92" s="325" t="s">
        <v>421</v>
      </c>
      <c r="C92" s="322" t="s">
        <v>422</v>
      </c>
      <c r="D92" s="336"/>
      <c r="E92" s="375">
        <v>290027.90000000002</v>
      </c>
      <c r="F92" s="375"/>
      <c r="G92" s="375"/>
      <c r="H92" s="375">
        <v>221603.58</v>
      </c>
      <c r="I92" s="375">
        <f t="shared" si="8"/>
        <v>511631.48</v>
      </c>
    </row>
    <row r="93" spans="1:9" x14ac:dyDescent="0.25">
      <c r="A93" s="316" t="s">
        <v>529</v>
      </c>
      <c r="B93" s="317"/>
      <c r="C93" s="318" t="s">
        <v>530</v>
      </c>
      <c r="D93" s="319" t="s">
        <v>437</v>
      </c>
      <c r="E93" s="373">
        <f>SUM(E91:E92)</f>
        <v>542400.55000000005</v>
      </c>
      <c r="F93" s="373">
        <f t="shared" ref="F93:I93" si="9">SUM(F91:F92)</f>
        <v>0</v>
      </c>
      <c r="G93" s="373">
        <f t="shared" si="9"/>
        <v>0</v>
      </c>
      <c r="H93" s="373">
        <f t="shared" si="9"/>
        <v>604868.48</v>
      </c>
      <c r="I93" s="373">
        <f t="shared" si="9"/>
        <v>1147269.03</v>
      </c>
    </row>
    <row r="94" spans="1:9" x14ac:dyDescent="0.25">
      <c r="A94" s="304"/>
      <c r="B94" s="303"/>
      <c r="C94" s="320"/>
      <c r="D94" s="304"/>
      <c r="E94" s="376"/>
      <c r="F94" s="375"/>
      <c r="G94" s="375"/>
      <c r="H94" s="375"/>
      <c r="I94" s="375"/>
    </row>
    <row r="95" spans="1:9" ht="13" thickBot="1" x14ac:dyDescent="0.3">
      <c r="A95" s="316" t="s">
        <v>531</v>
      </c>
      <c r="B95" s="317"/>
      <c r="C95" s="318"/>
      <c r="D95" s="316" t="s">
        <v>531</v>
      </c>
      <c r="E95" s="377">
        <f t="shared" ref="E95:H95" si="10">E89+E93</f>
        <v>-14014284.079999998</v>
      </c>
      <c r="F95" s="377">
        <f t="shared" si="10"/>
        <v>0</v>
      </c>
      <c r="G95" s="377">
        <f t="shared" si="10"/>
        <v>0</v>
      </c>
      <c r="H95" s="377">
        <f t="shared" si="10"/>
        <v>-11772115.899999999</v>
      </c>
      <c r="I95" s="377">
        <f>I89+I93</f>
        <v>-25786399.979999997</v>
      </c>
    </row>
    <row r="96" spans="1:9" ht="13" thickTop="1" x14ac:dyDescent="0.25">
      <c r="A96" s="304"/>
      <c r="B96" s="325"/>
      <c r="C96" s="322"/>
      <c r="D96" s="326"/>
      <c r="E96" s="375"/>
      <c r="F96" s="375"/>
      <c r="G96" s="375"/>
      <c r="H96" s="375"/>
      <c r="I96" s="375"/>
    </row>
    <row r="97" spans="1:9" ht="13" thickBot="1" x14ac:dyDescent="0.3">
      <c r="A97" s="332" t="s">
        <v>532</v>
      </c>
      <c r="B97" s="333"/>
      <c r="C97" s="334"/>
      <c r="D97" s="335"/>
      <c r="E97" s="382">
        <f t="shared" ref="E97:H97" si="11">+E85+E95</f>
        <v>334002648.63009411</v>
      </c>
      <c r="F97" s="382">
        <f t="shared" si="11"/>
        <v>-2597416.7799999998</v>
      </c>
      <c r="G97" s="382">
        <f t="shared" si="11"/>
        <v>-114970.60999999987</v>
      </c>
      <c r="H97" s="382">
        <f t="shared" si="11"/>
        <v>26399243.789000005</v>
      </c>
      <c r="I97" s="382">
        <f>+I85+I95</f>
        <v>357689505.02837753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68FA3-485F-4093-A42A-38B6BC68DCF7}">
  <sheetPr codeName="Sheet7"/>
  <dimension ref="B1:N86"/>
  <sheetViews>
    <sheetView zoomScale="90" zoomScaleNormal="90" workbookViewId="0">
      <pane ySplit="8" topLeftCell="A66" activePane="bottomLeft" state="frozen"/>
      <selection activeCell="E49" sqref="E49"/>
      <selection pane="bottomLeft" activeCell="Q23" sqref="Q23"/>
    </sheetView>
  </sheetViews>
  <sheetFormatPr defaultColWidth="9.1796875" defaultRowHeight="14.5" x14ac:dyDescent="0.35"/>
  <cols>
    <col min="1" max="1" width="7.54296875" style="339" customWidth="1"/>
    <col min="2" max="2" width="15.7265625" style="338" bestFit="1" customWidth="1"/>
    <col min="3" max="3" width="5.81640625" style="338" customWidth="1"/>
    <col min="4" max="4" width="44.1796875" style="338" customWidth="1"/>
    <col min="5" max="5" width="17.54296875" style="386" customWidth="1"/>
    <col min="6" max="6" width="16.26953125" style="386" customWidth="1"/>
    <col min="7" max="7" width="16.1796875" style="386" customWidth="1"/>
    <col min="8" max="8" width="20.1796875" style="386" customWidth="1"/>
    <col min="9" max="9" width="1.81640625" style="386" customWidth="1"/>
    <col min="10" max="10" width="17.54296875" style="386" customWidth="1"/>
    <col min="11" max="11" width="14.81640625" style="386" customWidth="1"/>
    <col min="12" max="12" width="14.453125" style="386" customWidth="1"/>
    <col min="13" max="14" width="17.54296875" style="386" customWidth="1"/>
    <col min="15" max="16384" width="9.1796875" style="339"/>
  </cols>
  <sheetData>
    <row r="1" spans="2:14" x14ac:dyDescent="0.35">
      <c r="B1" s="361"/>
      <c r="C1" s="361"/>
      <c r="D1" s="361"/>
      <c r="E1" s="385"/>
      <c r="F1" s="385"/>
      <c r="G1" s="385"/>
      <c r="H1" s="385"/>
      <c r="I1" s="385"/>
      <c r="J1" s="385"/>
      <c r="K1" s="385"/>
      <c r="L1" s="385"/>
      <c r="M1" s="385"/>
      <c r="N1" s="385"/>
    </row>
    <row r="2" spans="2:14" x14ac:dyDescent="0.35">
      <c r="B2" s="363"/>
    </row>
    <row r="3" spans="2:14" x14ac:dyDescent="0.35">
      <c r="B3" s="421" t="s">
        <v>533</v>
      </c>
      <c r="C3" s="421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</row>
    <row r="4" spans="2:14" x14ac:dyDescent="0.35">
      <c r="B4" s="421" t="s">
        <v>346</v>
      </c>
      <c r="C4" s="421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</row>
    <row r="5" spans="2:14" x14ac:dyDescent="0.35">
      <c r="B5" s="422" t="s">
        <v>695</v>
      </c>
      <c r="C5" s="421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</row>
    <row r="6" spans="2:14" x14ac:dyDescent="0.35">
      <c r="B6" s="365"/>
      <c r="C6" s="364"/>
      <c r="D6" s="366"/>
      <c r="E6" s="385"/>
      <c r="F6" s="385"/>
      <c r="G6" s="385"/>
      <c r="H6" s="385"/>
      <c r="I6" s="387"/>
      <c r="J6" s="385"/>
      <c r="K6" s="385"/>
      <c r="L6" s="385"/>
      <c r="M6" s="385"/>
      <c r="N6" s="387"/>
    </row>
    <row r="7" spans="2:14" x14ac:dyDescent="0.35">
      <c r="B7" s="369" t="s">
        <v>535</v>
      </c>
      <c r="C7" s="369"/>
      <c r="D7" s="368"/>
      <c r="E7" s="423" t="s">
        <v>536</v>
      </c>
      <c r="F7" s="423"/>
      <c r="G7" s="423"/>
      <c r="H7" s="423"/>
      <c r="I7" s="385"/>
      <c r="J7" s="423" t="s">
        <v>537</v>
      </c>
      <c r="K7" s="423"/>
      <c r="L7" s="423"/>
      <c r="M7" s="423"/>
      <c r="N7" s="388"/>
    </row>
    <row r="8" spans="2:14" ht="32.5" x14ac:dyDescent="0.35">
      <c r="B8" s="354" t="s">
        <v>538</v>
      </c>
      <c r="C8" s="354" t="s">
        <v>539</v>
      </c>
      <c r="D8" s="354" t="s">
        <v>540</v>
      </c>
      <c r="E8" s="389" t="s">
        <v>603</v>
      </c>
      <c r="F8" s="389" t="s">
        <v>18</v>
      </c>
      <c r="G8" s="389" t="s">
        <v>21</v>
      </c>
      <c r="H8" s="389" t="s">
        <v>604</v>
      </c>
      <c r="I8" s="390"/>
      <c r="J8" s="389" t="s">
        <v>603</v>
      </c>
      <c r="K8" s="389" t="s">
        <v>18</v>
      </c>
      <c r="L8" s="389" t="s">
        <v>21</v>
      </c>
      <c r="M8" s="389" t="s">
        <v>604</v>
      </c>
      <c r="N8" s="389" t="s">
        <v>526</v>
      </c>
    </row>
    <row r="9" spans="2:14" x14ac:dyDescent="0.35">
      <c r="B9" s="355" t="s">
        <v>322</v>
      </c>
      <c r="C9" s="355" t="s">
        <v>361</v>
      </c>
      <c r="D9" s="356" t="s">
        <v>605</v>
      </c>
      <c r="E9" s="391">
        <v>414741.44999999995</v>
      </c>
      <c r="F9" s="391">
        <v>0</v>
      </c>
      <c r="G9" s="391">
        <v>0</v>
      </c>
      <c r="H9" s="391">
        <f>SUM(E9:G9)</f>
        <v>414741.44999999995</v>
      </c>
      <c r="I9" s="390"/>
      <c r="J9" s="391">
        <v>0</v>
      </c>
      <c r="K9" s="391">
        <v>0</v>
      </c>
      <c r="L9" s="391">
        <v>0</v>
      </c>
      <c r="M9" s="391">
        <f>SUM(J9:L9)</f>
        <v>0</v>
      </c>
      <c r="N9" s="391">
        <f>H9-M9</f>
        <v>414741.44999999995</v>
      </c>
    </row>
    <row r="10" spans="2:14" x14ac:dyDescent="0.35">
      <c r="B10" s="355" t="s">
        <v>337</v>
      </c>
      <c r="C10" s="355" t="s">
        <v>365</v>
      </c>
      <c r="D10" s="356" t="s">
        <v>606</v>
      </c>
      <c r="E10" s="391">
        <v>850332.86000000022</v>
      </c>
      <c r="F10" s="391">
        <v>0</v>
      </c>
      <c r="G10" s="391">
        <v>0</v>
      </c>
      <c r="H10" s="391">
        <f t="shared" ref="H10:H59" si="0">SUM(E10:G10)</f>
        <v>850332.86000000022</v>
      </c>
      <c r="I10" s="390"/>
      <c r="J10" s="391">
        <v>333558.03999999992</v>
      </c>
      <c r="K10" s="391">
        <v>54822.33</v>
      </c>
      <c r="L10" s="391">
        <v>0</v>
      </c>
      <c r="M10" s="391">
        <f t="shared" ref="M10:M59" si="1">SUM(J10:L10)</f>
        <v>388380.36999999994</v>
      </c>
      <c r="N10" s="391">
        <f t="shared" ref="N10:N59" si="2">H10-M10</f>
        <v>461952.49000000028</v>
      </c>
    </row>
    <row r="11" spans="2:14" x14ac:dyDescent="0.35">
      <c r="B11" s="355" t="s">
        <v>607</v>
      </c>
      <c r="C11" s="355" t="s">
        <v>608</v>
      </c>
      <c r="D11" s="356" t="s">
        <v>609</v>
      </c>
      <c r="E11" s="391">
        <v>0.01</v>
      </c>
      <c r="F11" s="391">
        <v>0</v>
      </c>
      <c r="G11" s="391">
        <v>0</v>
      </c>
      <c r="H11" s="391">
        <f t="shared" si="0"/>
        <v>0.01</v>
      </c>
      <c r="I11" s="390"/>
      <c r="J11" s="391">
        <v>0.01</v>
      </c>
      <c r="K11" s="391">
        <v>0</v>
      </c>
      <c r="L11" s="391">
        <v>0</v>
      </c>
      <c r="M11" s="391">
        <f t="shared" si="1"/>
        <v>0.01</v>
      </c>
      <c r="N11" s="391">
        <f t="shared" si="2"/>
        <v>0</v>
      </c>
    </row>
    <row r="12" spans="2:14" x14ac:dyDescent="0.35">
      <c r="B12" s="355" t="s">
        <v>337</v>
      </c>
      <c r="C12" s="355" t="s">
        <v>444</v>
      </c>
      <c r="D12" s="356" t="s">
        <v>610</v>
      </c>
      <c r="E12" s="391">
        <v>1278581.6500000001</v>
      </c>
      <c r="F12" s="391">
        <v>182939.71</v>
      </c>
      <c r="G12" s="391">
        <v>0</v>
      </c>
      <c r="H12" s="391">
        <f t="shared" si="0"/>
        <v>1461521.36</v>
      </c>
      <c r="I12" s="390"/>
      <c r="J12" s="391">
        <v>166447.95000000004</v>
      </c>
      <c r="K12" s="391">
        <v>37740.03</v>
      </c>
      <c r="L12" s="391">
        <v>0</v>
      </c>
      <c r="M12" s="391">
        <f t="shared" si="1"/>
        <v>204187.98000000004</v>
      </c>
      <c r="N12" s="391">
        <f t="shared" si="2"/>
        <v>1257333.3800000001</v>
      </c>
    </row>
    <row r="13" spans="2:14" x14ac:dyDescent="0.35">
      <c r="B13" s="355" t="s">
        <v>337</v>
      </c>
      <c r="C13" s="355" t="s">
        <v>611</v>
      </c>
      <c r="D13" s="356" t="s">
        <v>612</v>
      </c>
      <c r="E13" s="391">
        <v>6416231.9399999948</v>
      </c>
      <c r="F13" s="391">
        <v>129922.13</v>
      </c>
      <c r="G13" s="391">
        <v>0</v>
      </c>
      <c r="H13" s="391">
        <f t="shared" si="0"/>
        <v>6546154.0699999947</v>
      </c>
      <c r="I13" s="390"/>
      <c r="J13" s="391">
        <v>545127.45000000042</v>
      </c>
      <c r="K13" s="391">
        <v>163295.28</v>
      </c>
      <c r="L13" s="391">
        <v>0</v>
      </c>
      <c r="M13" s="391">
        <f t="shared" si="1"/>
        <v>708422.73000000045</v>
      </c>
      <c r="N13" s="391">
        <f t="shared" si="2"/>
        <v>5837731.3399999943</v>
      </c>
    </row>
    <row r="14" spans="2:14" x14ac:dyDescent="0.35">
      <c r="B14" s="355" t="s">
        <v>337</v>
      </c>
      <c r="C14" s="355" t="s">
        <v>613</v>
      </c>
      <c r="D14" s="356" t="s">
        <v>614</v>
      </c>
      <c r="E14" s="391">
        <v>4956726.2999999942</v>
      </c>
      <c r="F14" s="391">
        <v>114085.09</v>
      </c>
      <c r="G14" s="391">
        <v>0</v>
      </c>
      <c r="H14" s="391">
        <f t="shared" si="0"/>
        <v>5070811.3899999941</v>
      </c>
      <c r="I14" s="390"/>
      <c r="J14" s="391">
        <v>372124.85000000009</v>
      </c>
      <c r="K14" s="391">
        <v>128448.2</v>
      </c>
      <c r="L14" s="391">
        <v>0</v>
      </c>
      <c r="M14" s="391">
        <f t="shared" si="1"/>
        <v>500573.0500000001</v>
      </c>
      <c r="N14" s="391">
        <f t="shared" si="2"/>
        <v>4570238.3399999943</v>
      </c>
    </row>
    <row r="15" spans="2:14" x14ac:dyDescent="0.35">
      <c r="B15" s="355" t="s">
        <v>615</v>
      </c>
      <c r="C15" s="355" t="s">
        <v>446</v>
      </c>
      <c r="D15" s="356" t="s">
        <v>616</v>
      </c>
      <c r="E15" s="391">
        <v>22778992.869999945</v>
      </c>
      <c r="F15" s="391">
        <v>5492922</v>
      </c>
      <c r="G15" s="391">
        <v>-83019.09</v>
      </c>
      <c r="H15" s="391">
        <f t="shared" si="0"/>
        <v>28188895.779999945</v>
      </c>
      <c r="I15" s="390"/>
      <c r="J15" s="391">
        <v>1881563.7099999974</v>
      </c>
      <c r="K15" s="391">
        <v>521979.85</v>
      </c>
      <c r="L15" s="391">
        <v>-10553.5</v>
      </c>
      <c r="M15" s="391">
        <f t="shared" si="1"/>
        <v>2392990.0599999973</v>
      </c>
      <c r="N15" s="391">
        <f t="shared" si="2"/>
        <v>25795905.719999947</v>
      </c>
    </row>
    <row r="16" spans="2:14" x14ac:dyDescent="0.35">
      <c r="B16" s="355" t="s">
        <v>337</v>
      </c>
      <c r="C16" s="355" t="s">
        <v>617</v>
      </c>
      <c r="D16" s="356" t="s">
        <v>618</v>
      </c>
      <c r="E16" s="391">
        <v>58783720.949999489</v>
      </c>
      <c r="F16" s="391">
        <v>4323534.5</v>
      </c>
      <c r="G16" s="391">
        <v>-435533.17000000004</v>
      </c>
      <c r="H16" s="391">
        <f t="shared" si="0"/>
        <v>62671722.279999487</v>
      </c>
      <c r="I16" s="390"/>
      <c r="J16" s="391">
        <v>6720334.3999999501</v>
      </c>
      <c r="K16" s="391">
        <v>1678492.2799999998</v>
      </c>
      <c r="L16" s="391">
        <v>-69912.03</v>
      </c>
      <c r="M16" s="391">
        <f t="shared" si="1"/>
        <v>8328914.6499999491</v>
      </c>
      <c r="N16" s="391">
        <f t="shared" si="2"/>
        <v>54342807.629999541</v>
      </c>
    </row>
    <row r="17" spans="2:14" x14ac:dyDescent="0.35">
      <c r="B17" s="355" t="s">
        <v>615</v>
      </c>
      <c r="C17" s="355" t="s">
        <v>448</v>
      </c>
      <c r="D17" s="356" t="s">
        <v>619</v>
      </c>
      <c r="E17" s="391">
        <v>24651267.000000004</v>
      </c>
      <c r="F17" s="391">
        <v>2657510.2799999998</v>
      </c>
      <c r="G17" s="391">
        <v>-361869.37</v>
      </c>
      <c r="H17" s="391">
        <f t="shared" si="0"/>
        <v>26946907.910000004</v>
      </c>
      <c r="I17" s="390"/>
      <c r="J17" s="391">
        <v>2116456.56</v>
      </c>
      <c r="K17" s="391">
        <v>552869.01</v>
      </c>
      <c r="L17" s="391">
        <v>-45089.549999999996</v>
      </c>
      <c r="M17" s="391">
        <f t="shared" si="1"/>
        <v>2624236.0200000005</v>
      </c>
      <c r="N17" s="391">
        <f t="shared" si="2"/>
        <v>24322671.890000004</v>
      </c>
    </row>
    <row r="18" spans="2:14" x14ac:dyDescent="0.35">
      <c r="B18" s="355" t="s">
        <v>337</v>
      </c>
      <c r="C18" s="355" t="s">
        <v>620</v>
      </c>
      <c r="D18" s="356" t="s">
        <v>621</v>
      </c>
      <c r="E18" s="391">
        <v>22647644.36000032</v>
      </c>
      <c r="F18" s="391">
        <v>2198893.02</v>
      </c>
      <c r="G18" s="391">
        <v>-184574.46000000002</v>
      </c>
      <c r="H18" s="391">
        <f t="shared" si="0"/>
        <v>24661962.920000318</v>
      </c>
      <c r="I18" s="390"/>
      <c r="J18" s="391">
        <v>2712390.1900000041</v>
      </c>
      <c r="K18" s="391">
        <v>684658.5</v>
      </c>
      <c r="L18" s="391">
        <v>-31783.69</v>
      </c>
      <c r="M18" s="391">
        <f t="shared" si="1"/>
        <v>3365265.0000000042</v>
      </c>
      <c r="N18" s="391">
        <f t="shared" si="2"/>
        <v>21296697.920000315</v>
      </c>
    </row>
    <row r="19" spans="2:14" x14ac:dyDescent="0.35">
      <c r="B19" s="355" t="s">
        <v>622</v>
      </c>
      <c r="C19" s="355" t="s">
        <v>623</v>
      </c>
      <c r="D19" s="356" t="s">
        <v>624</v>
      </c>
      <c r="E19" s="391">
        <v>110744.54000000001</v>
      </c>
      <c r="F19" s="391">
        <v>22425.57</v>
      </c>
      <c r="G19" s="391">
        <v>0</v>
      </c>
      <c r="H19" s="391">
        <f t="shared" si="0"/>
        <v>133170.11000000002</v>
      </c>
      <c r="I19" s="390"/>
      <c r="J19" s="391">
        <v>14480.79</v>
      </c>
      <c r="K19" s="391">
        <v>4084.3800000000006</v>
      </c>
      <c r="L19" s="391">
        <v>0</v>
      </c>
      <c r="M19" s="391">
        <f t="shared" si="1"/>
        <v>18565.170000000002</v>
      </c>
      <c r="N19" s="391">
        <f t="shared" si="2"/>
        <v>114604.94000000002</v>
      </c>
    </row>
    <row r="20" spans="2:14" x14ac:dyDescent="0.35">
      <c r="B20" s="355" t="s">
        <v>615</v>
      </c>
      <c r="C20" s="355" t="s">
        <v>625</v>
      </c>
      <c r="D20" s="356" t="s">
        <v>626</v>
      </c>
      <c r="E20" s="391">
        <v>14057212.890000001</v>
      </c>
      <c r="F20" s="391">
        <v>1564199.64</v>
      </c>
      <c r="G20" s="391">
        <v>-739339.27</v>
      </c>
      <c r="H20" s="391">
        <f t="shared" si="0"/>
        <v>14882073.260000002</v>
      </c>
      <c r="I20" s="390"/>
      <c r="J20" s="391">
        <v>1380247.4999999995</v>
      </c>
      <c r="K20" s="391">
        <v>324245.49</v>
      </c>
      <c r="L20" s="391">
        <v>-96731.34</v>
      </c>
      <c r="M20" s="391">
        <f t="shared" si="1"/>
        <v>1607761.6499999994</v>
      </c>
      <c r="N20" s="391">
        <f t="shared" si="2"/>
        <v>13274311.610000003</v>
      </c>
    </row>
    <row r="21" spans="2:14" x14ac:dyDescent="0.35">
      <c r="B21" s="355" t="s">
        <v>337</v>
      </c>
      <c r="C21" s="355" t="s">
        <v>627</v>
      </c>
      <c r="D21" s="356" t="s">
        <v>628</v>
      </c>
      <c r="E21" s="391">
        <v>75538753.450000018</v>
      </c>
      <c r="F21" s="391">
        <v>6014564.8899999997</v>
      </c>
      <c r="G21" s="391">
        <v>-31301.829999999998</v>
      </c>
      <c r="H21" s="391">
        <f t="shared" si="0"/>
        <v>81522016.51000002</v>
      </c>
      <c r="I21" s="390"/>
      <c r="J21" s="391">
        <v>10411203.160000004</v>
      </c>
      <c r="K21" s="391">
        <v>2483259.7599999998</v>
      </c>
      <c r="L21" s="391">
        <v>-5079.59</v>
      </c>
      <c r="M21" s="391">
        <f t="shared" si="1"/>
        <v>12889383.330000004</v>
      </c>
      <c r="N21" s="391">
        <f t="shared" si="2"/>
        <v>68632633.180000022</v>
      </c>
    </row>
    <row r="22" spans="2:14" x14ac:dyDescent="0.35">
      <c r="B22" s="355" t="s">
        <v>629</v>
      </c>
      <c r="C22" s="355" t="s">
        <v>630</v>
      </c>
      <c r="D22" s="356" t="s">
        <v>631</v>
      </c>
      <c r="E22" s="391">
        <v>34682109.309999995</v>
      </c>
      <c r="F22" s="391">
        <v>3438906.54</v>
      </c>
      <c r="G22" s="391">
        <v>-63766.670000000006</v>
      </c>
      <c r="H22" s="391">
        <f t="shared" si="0"/>
        <v>38057249.179999992</v>
      </c>
      <c r="I22" s="390"/>
      <c r="J22" s="391">
        <v>2711500.2600000007</v>
      </c>
      <c r="K22" s="391">
        <v>603238.25000000012</v>
      </c>
      <c r="L22" s="391">
        <v>-5918.5</v>
      </c>
      <c r="M22" s="391">
        <f t="shared" si="1"/>
        <v>3308820.0100000007</v>
      </c>
      <c r="N22" s="391">
        <f t="shared" si="2"/>
        <v>34748429.169999994</v>
      </c>
    </row>
    <row r="23" spans="2:14" x14ac:dyDescent="0.35">
      <c r="B23" s="355" t="s">
        <v>337</v>
      </c>
      <c r="C23" s="355" t="s">
        <v>450</v>
      </c>
      <c r="D23" s="356" t="s">
        <v>632</v>
      </c>
      <c r="E23" s="391">
        <v>24065833.700000014</v>
      </c>
      <c r="F23" s="391">
        <v>4511716.1099999994</v>
      </c>
      <c r="G23" s="391">
        <v>-406200.00999999995</v>
      </c>
      <c r="H23" s="391">
        <f t="shared" si="0"/>
        <v>28171349.800000012</v>
      </c>
      <c r="I23" s="390"/>
      <c r="J23" s="391">
        <v>3391675.7599999993</v>
      </c>
      <c r="K23" s="391">
        <v>805220.05999999994</v>
      </c>
      <c r="L23" s="391">
        <v>-70079.23000000001</v>
      </c>
      <c r="M23" s="391">
        <f t="shared" si="1"/>
        <v>4126816.5899999994</v>
      </c>
      <c r="N23" s="391">
        <f t="shared" si="2"/>
        <v>24044533.210000012</v>
      </c>
    </row>
    <row r="24" spans="2:14" x14ac:dyDescent="0.35">
      <c r="B24" s="355" t="s">
        <v>337</v>
      </c>
      <c r="C24" s="355" t="s">
        <v>452</v>
      </c>
      <c r="D24" s="356" t="s">
        <v>633</v>
      </c>
      <c r="E24" s="391">
        <v>23112650.679999989</v>
      </c>
      <c r="F24" s="391">
        <v>3664830.67</v>
      </c>
      <c r="G24" s="391">
        <v>-15710.02</v>
      </c>
      <c r="H24" s="391">
        <f t="shared" si="0"/>
        <v>26761771.329999987</v>
      </c>
      <c r="I24" s="390"/>
      <c r="J24" s="391">
        <v>1983189.0099999981</v>
      </c>
      <c r="K24" s="391">
        <v>676747.1</v>
      </c>
      <c r="L24" s="391">
        <v>-2870.93</v>
      </c>
      <c r="M24" s="391">
        <f t="shared" si="1"/>
        <v>2657065.1799999978</v>
      </c>
      <c r="N24" s="391">
        <f t="shared" si="2"/>
        <v>24104706.149999991</v>
      </c>
    </row>
    <row r="25" spans="2:14" x14ac:dyDescent="0.35">
      <c r="B25" s="355" t="s">
        <v>634</v>
      </c>
      <c r="C25" s="355" t="s">
        <v>635</v>
      </c>
      <c r="D25" s="356" t="s">
        <v>636</v>
      </c>
      <c r="E25" s="391">
        <v>3643051.1999999983</v>
      </c>
      <c r="F25" s="391">
        <v>336010.01</v>
      </c>
      <c r="G25" s="391">
        <v>-35643.600000000006</v>
      </c>
      <c r="H25" s="391">
        <f t="shared" si="0"/>
        <v>3943417.609999998</v>
      </c>
      <c r="I25" s="390"/>
      <c r="J25" s="391">
        <v>1505923.35</v>
      </c>
      <c r="K25" s="391">
        <v>221439.05000000002</v>
      </c>
      <c r="L25" s="391">
        <v>-10210.57</v>
      </c>
      <c r="M25" s="391">
        <f t="shared" si="1"/>
        <v>1717151.83</v>
      </c>
      <c r="N25" s="391">
        <f t="shared" si="2"/>
        <v>2226265.7799999979</v>
      </c>
    </row>
    <row r="26" spans="2:14" x14ac:dyDescent="0.35">
      <c r="B26" s="355" t="s">
        <v>634</v>
      </c>
      <c r="C26" s="355" t="s">
        <v>637</v>
      </c>
      <c r="D26" s="356" t="s">
        <v>638</v>
      </c>
      <c r="E26" s="391">
        <v>10752004.239999978</v>
      </c>
      <c r="F26" s="391">
        <v>1983924.89</v>
      </c>
      <c r="G26" s="391">
        <v>-122075.33</v>
      </c>
      <c r="H26" s="391">
        <f t="shared" si="0"/>
        <v>12613853.799999978</v>
      </c>
      <c r="I26" s="390"/>
      <c r="J26" s="391">
        <v>2930875.529999997</v>
      </c>
      <c r="K26" s="391">
        <v>553611.31999999995</v>
      </c>
      <c r="L26" s="391">
        <v>-37555.71</v>
      </c>
      <c r="M26" s="391">
        <f t="shared" si="1"/>
        <v>3446931.1399999969</v>
      </c>
      <c r="N26" s="391">
        <f t="shared" si="2"/>
        <v>9166922.6599999815</v>
      </c>
    </row>
    <row r="27" spans="2:14" x14ac:dyDescent="0.35">
      <c r="B27" s="355" t="s">
        <v>337</v>
      </c>
      <c r="C27" s="355" t="s">
        <v>454</v>
      </c>
      <c r="D27" s="356" t="s">
        <v>639</v>
      </c>
      <c r="E27" s="391">
        <v>40469833.850000426</v>
      </c>
      <c r="F27" s="391">
        <v>3758147.71</v>
      </c>
      <c r="G27" s="391">
        <v>-763182.51</v>
      </c>
      <c r="H27" s="391">
        <f t="shared" si="0"/>
        <v>43464799.050000429</v>
      </c>
      <c r="I27" s="390"/>
      <c r="J27" s="391">
        <v>5211585.7399999248</v>
      </c>
      <c r="K27" s="391">
        <v>1253680.02</v>
      </c>
      <c r="L27" s="391">
        <v>-115005.78</v>
      </c>
      <c r="M27" s="391">
        <f t="shared" si="1"/>
        <v>6350259.979999925</v>
      </c>
      <c r="N27" s="391">
        <f t="shared" si="2"/>
        <v>37114539.070000507</v>
      </c>
    </row>
    <row r="28" spans="2:14" x14ac:dyDescent="0.35">
      <c r="B28" s="355" t="s">
        <v>622</v>
      </c>
      <c r="C28" s="355" t="s">
        <v>456</v>
      </c>
      <c r="D28" s="356" t="s">
        <v>640</v>
      </c>
      <c r="E28" s="391">
        <v>34720260.710001424</v>
      </c>
      <c r="F28" s="391">
        <v>3707467.7300000004</v>
      </c>
      <c r="G28" s="391">
        <v>-232208.22</v>
      </c>
      <c r="H28" s="391">
        <f t="shared" si="0"/>
        <v>38195520.220001429</v>
      </c>
      <c r="I28" s="390"/>
      <c r="J28" s="391">
        <v>6234717.6399999978</v>
      </c>
      <c r="K28" s="391">
        <v>1471597.31</v>
      </c>
      <c r="L28" s="391">
        <v>-53493.83</v>
      </c>
      <c r="M28" s="391">
        <f t="shared" si="1"/>
        <v>7652821.1199999973</v>
      </c>
      <c r="N28" s="391">
        <f t="shared" si="2"/>
        <v>30542699.100001432</v>
      </c>
    </row>
    <row r="29" spans="2:14" x14ac:dyDescent="0.35">
      <c r="B29" s="355" t="s">
        <v>615</v>
      </c>
      <c r="C29" s="355" t="s">
        <v>460</v>
      </c>
      <c r="D29" s="356" t="s">
        <v>385</v>
      </c>
      <c r="E29" s="391">
        <v>20627714.609999999</v>
      </c>
      <c r="F29" s="391">
        <v>1399045</v>
      </c>
      <c r="G29" s="391">
        <v>0</v>
      </c>
      <c r="H29" s="391">
        <f t="shared" si="0"/>
        <v>22026759.609999999</v>
      </c>
      <c r="I29" s="390"/>
      <c r="J29" s="391">
        <v>2089689.2200000011</v>
      </c>
      <c r="K29" s="391">
        <v>470479.5</v>
      </c>
      <c r="L29" s="391">
        <v>0</v>
      </c>
      <c r="M29" s="391">
        <f t="shared" si="1"/>
        <v>2560168.7200000011</v>
      </c>
      <c r="N29" s="391">
        <f t="shared" si="2"/>
        <v>19466590.889999997</v>
      </c>
    </row>
    <row r="30" spans="2:14" x14ac:dyDescent="0.35">
      <c r="B30" s="355" t="s">
        <v>634</v>
      </c>
      <c r="C30" s="355" t="s">
        <v>386</v>
      </c>
      <c r="D30" s="356" t="s">
        <v>641</v>
      </c>
      <c r="E30" s="391">
        <v>17713130.859999996</v>
      </c>
      <c r="F30" s="391">
        <v>501817.59</v>
      </c>
      <c r="G30" s="391">
        <v>0</v>
      </c>
      <c r="H30" s="391">
        <f t="shared" si="0"/>
        <v>18214948.449999996</v>
      </c>
      <c r="I30" s="390"/>
      <c r="J30" s="391">
        <v>2978342.7299999995</v>
      </c>
      <c r="K30" s="391">
        <v>796252.06999999983</v>
      </c>
      <c r="L30" s="391">
        <v>0</v>
      </c>
      <c r="M30" s="391">
        <f t="shared" si="1"/>
        <v>3774594.7999999993</v>
      </c>
      <c r="N30" s="391">
        <f t="shared" si="2"/>
        <v>14440353.649999997</v>
      </c>
    </row>
    <row r="31" spans="2:14" x14ac:dyDescent="0.35">
      <c r="B31" s="355" t="s">
        <v>338</v>
      </c>
      <c r="C31" s="355" t="s">
        <v>642</v>
      </c>
      <c r="D31" s="356" t="s">
        <v>643</v>
      </c>
      <c r="E31" s="391">
        <v>20065729.920000006</v>
      </c>
      <c r="F31" s="391">
        <v>31665.99</v>
      </c>
      <c r="G31" s="391">
        <v>-310000.19999999995</v>
      </c>
      <c r="H31" s="391">
        <f t="shared" si="0"/>
        <v>19787395.710000005</v>
      </c>
      <c r="I31" s="390"/>
      <c r="J31" s="391">
        <v>7769965.5100000007</v>
      </c>
      <c r="K31" s="391">
        <v>1595665.42</v>
      </c>
      <c r="L31" s="391">
        <v>-147014.97</v>
      </c>
      <c r="M31" s="391">
        <f t="shared" si="1"/>
        <v>9218615.959999999</v>
      </c>
      <c r="N31" s="391">
        <f t="shared" si="2"/>
        <v>10568779.750000006</v>
      </c>
    </row>
    <row r="32" spans="2:14" x14ac:dyDescent="0.35">
      <c r="B32" s="355" t="s">
        <v>338</v>
      </c>
      <c r="C32" s="355" t="s">
        <v>644</v>
      </c>
      <c r="D32" s="356" t="s">
        <v>645</v>
      </c>
      <c r="E32" s="391">
        <v>6538513.8499999978</v>
      </c>
      <c r="F32" s="391">
        <v>358478.99</v>
      </c>
      <c r="G32" s="391">
        <v>-89558.34</v>
      </c>
      <c r="H32" s="391">
        <f t="shared" si="0"/>
        <v>6807434.4999999981</v>
      </c>
      <c r="I32" s="390"/>
      <c r="J32" s="391">
        <v>1418591.9600000002</v>
      </c>
      <c r="K32" s="391">
        <v>447506.55000000005</v>
      </c>
      <c r="L32" s="391">
        <v>-42429.34</v>
      </c>
      <c r="M32" s="391">
        <f t="shared" si="1"/>
        <v>1823669.1700000002</v>
      </c>
      <c r="N32" s="391">
        <f t="shared" si="2"/>
        <v>4983765.3299999982</v>
      </c>
    </row>
    <row r="33" spans="2:14" x14ac:dyDescent="0.35">
      <c r="B33" s="355" t="s">
        <v>634</v>
      </c>
      <c r="C33" s="357" t="s">
        <v>646</v>
      </c>
      <c r="D33" s="356" t="s">
        <v>647</v>
      </c>
      <c r="E33" s="391">
        <v>0</v>
      </c>
      <c r="F33" s="391">
        <v>1188963.8799999999</v>
      </c>
      <c r="G33" s="391">
        <v>0</v>
      </c>
      <c r="H33" s="391">
        <f t="shared" si="0"/>
        <v>1188963.8799999999</v>
      </c>
      <c r="I33" s="390"/>
      <c r="J33" s="391">
        <v>0</v>
      </c>
      <c r="K33" s="391">
        <v>11761.3</v>
      </c>
      <c r="L33" s="391">
        <v>0</v>
      </c>
      <c r="M33" s="391">
        <f t="shared" si="1"/>
        <v>11761.3</v>
      </c>
      <c r="N33" s="391">
        <f t="shared" si="2"/>
        <v>1177202.5799999998</v>
      </c>
    </row>
    <row r="34" spans="2:14" x14ac:dyDescent="0.35">
      <c r="B34" s="355" t="s">
        <v>634</v>
      </c>
      <c r="C34" s="355" t="s">
        <v>648</v>
      </c>
      <c r="D34" s="356" t="s">
        <v>387</v>
      </c>
      <c r="E34" s="391">
        <v>7291816.6500000004</v>
      </c>
      <c r="F34" s="391">
        <v>0</v>
      </c>
      <c r="G34" s="391">
        <v>0</v>
      </c>
      <c r="H34" s="391">
        <f t="shared" si="0"/>
        <v>7291816.6500000004</v>
      </c>
      <c r="I34" s="390"/>
      <c r="J34" s="391">
        <v>2430605.7599999998</v>
      </c>
      <c r="K34" s="391">
        <v>2430605.7599999998</v>
      </c>
      <c r="L34" s="391">
        <v>0</v>
      </c>
      <c r="M34" s="391">
        <f t="shared" si="1"/>
        <v>4861211.5199999996</v>
      </c>
      <c r="N34" s="391">
        <f t="shared" si="2"/>
        <v>2430605.1300000008</v>
      </c>
    </row>
    <row r="35" spans="2:14" x14ac:dyDescent="0.35">
      <c r="B35" s="355" t="s">
        <v>322</v>
      </c>
      <c r="C35" s="355" t="s">
        <v>649</v>
      </c>
      <c r="D35" s="356" t="s">
        <v>28</v>
      </c>
      <c r="E35" s="391">
        <v>1067629.4099999999</v>
      </c>
      <c r="F35" s="391">
        <v>0</v>
      </c>
      <c r="G35" s="391">
        <v>0</v>
      </c>
      <c r="H35" s="391">
        <f t="shared" si="0"/>
        <v>1067629.4099999999</v>
      </c>
      <c r="I35" s="390"/>
      <c r="J35" s="391">
        <v>0</v>
      </c>
      <c r="K35" s="391">
        <v>0</v>
      </c>
      <c r="L35" s="391">
        <v>0</v>
      </c>
      <c r="M35" s="391">
        <f t="shared" si="1"/>
        <v>0</v>
      </c>
      <c r="N35" s="391">
        <f t="shared" si="2"/>
        <v>1067629.4099999999</v>
      </c>
    </row>
    <row r="36" spans="2:14" x14ac:dyDescent="0.35">
      <c r="B36" s="355" t="s">
        <v>615</v>
      </c>
      <c r="C36" s="355" t="s">
        <v>650</v>
      </c>
      <c r="D36" s="356" t="s">
        <v>364</v>
      </c>
      <c r="E36" s="391">
        <v>90487.12</v>
      </c>
      <c r="F36" s="391">
        <v>0</v>
      </c>
      <c r="G36" s="391">
        <v>0</v>
      </c>
      <c r="H36" s="391">
        <f t="shared" si="0"/>
        <v>90487.12</v>
      </c>
      <c r="I36" s="390"/>
      <c r="J36" s="391">
        <v>16684.199999999997</v>
      </c>
      <c r="K36" s="391">
        <v>3336.8399999999997</v>
      </c>
      <c r="L36" s="391">
        <v>0</v>
      </c>
      <c r="M36" s="391">
        <f t="shared" si="1"/>
        <v>20021.039999999997</v>
      </c>
      <c r="N36" s="391">
        <f t="shared" si="2"/>
        <v>70466.080000000002</v>
      </c>
    </row>
    <row r="37" spans="2:14" x14ac:dyDescent="0.35">
      <c r="B37" s="355" t="s">
        <v>622</v>
      </c>
      <c r="C37" s="355" t="s">
        <v>390</v>
      </c>
      <c r="D37" s="356" t="s">
        <v>366</v>
      </c>
      <c r="E37" s="391">
        <v>28692804.440000005</v>
      </c>
      <c r="F37" s="391">
        <v>3333584.96</v>
      </c>
      <c r="G37" s="391">
        <v>0</v>
      </c>
      <c r="H37" s="391">
        <f t="shared" si="0"/>
        <v>32026389.400000006</v>
      </c>
      <c r="I37" s="390"/>
      <c r="J37" s="391">
        <v>5474754.3100000005</v>
      </c>
      <c r="K37" s="391">
        <v>1177642.6300000001</v>
      </c>
      <c r="L37" s="391">
        <v>0</v>
      </c>
      <c r="M37" s="391">
        <f t="shared" si="1"/>
        <v>6652396.9400000004</v>
      </c>
      <c r="N37" s="391">
        <f t="shared" si="2"/>
        <v>25373992.460000005</v>
      </c>
    </row>
    <row r="38" spans="2:14" x14ac:dyDescent="0.35">
      <c r="B38" s="355" t="s">
        <v>607</v>
      </c>
      <c r="C38" s="355" t="s">
        <v>651</v>
      </c>
      <c r="D38" s="356" t="s">
        <v>609</v>
      </c>
      <c r="E38" s="391">
        <v>0</v>
      </c>
      <c r="F38" s="391">
        <v>0</v>
      </c>
      <c r="G38" s="391">
        <v>0</v>
      </c>
      <c r="H38" s="391">
        <f t="shared" si="0"/>
        <v>0</v>
      </c>
      <c r="I38" s="390"/>
      <c r="J38" s="391">
        <v>0</v>
      </c>
      <c r="K38" s="391">
        <v>0</v>
      </c>
      <c r="L38" s="391">
        <v>0</v>
      </c>
      <c r="M38" s="391">
        <f t="shared" si="1"/>
        <v>0</v>
      </c>
      <c r="N38" s="391">
        <f t="shared" si="2"/>
        <v>0</v>
      </c>
    </row>
    <row r="39" spans="2:14" x14ac:dyDescent="0.35">
      <c r="B39" s="355" t="s">
        <v>652</v>
      </c>
      <c r="C39" s="355" t="s">
        <v>392</v>
      </c>
      <c r="D39" s="356" t="s">
        <v>653</v>
      </c>
      <c r="E39" s="391">
        <v>4413295.5699999994</v>
      </c>
      <c r="F39" s="391">
        <v>31900.95</v>
      </c>
      <c r="G39" s="391">
        <v>0</v>
      </c>
      <c r="H39" s="391">
        <v>4445196.5199999996</v>
      </c>
      <c r="I39" s="390"/>
      <c r="J39" s="391">
        <v>1729064.89</v>
      </c>
      <c r="K39" s="391">
        <v>463196.85000000003</v>
      </c>
      <c r="L39" s="391">
        <v>0</v>
      </c>
      <c r="M39" s="391">
        <f t="shared" si="1"/>
        <v>2192261.7399999998</v>
      </c>
      <c r="N39" s="391">
        <f t="shared" si="2"/>
        <v>2252934.7799999998</v>
      </c>
    </row>
    <row r="40" spans="2:14" x14ac:dyDescent="0.35">
      <c r="B40" s="355" t="s">
        <v>654</v>
      </c>
      <c r="C40" s="355" t="s">
        <v>395</v>
      </c>
      <c r="D40" s="356" t="s">
        <v>655</v>
      </c>
      <c r="E40" s="391">
        <v>4065302.6099999882</v>
      </c>
      <c r="F40" s="391">
        <v>558194.93000000005</v>
      </c>
      <c r="G40" s="391">
        <v>0</v>
      </c>
      <c r="H40" s="391">
        <f t="shared" si="0"/>
        <v>4623497.5399999879</v>
      </c>
      <c r="I40" s="390"/>
      <c r="J40" s="391">
        <v>2527477.390000002</v>
      </c>
      <c r="K40" s="391">
        <v>817716.51</v>
      </c>
      <c r="L40" s="391">
        <v>0</v>
      </c>
      <c r="M40" s="391">
        <f t="shared" si="1"/>
        <v>3345193.9000000022</v>
      </c>
      <c r="N40" s="391">
        <f t="shared" si="2"/>
        <v>1278303.6399999857</v>
      </c>
    </row>
    <row r="41" spans="2:14" x14ac:dyDescent="0.35">
      <c r="B41" s="355" t="s">
        <v>607</v>
      </c>
      <c r="C41" s="355" t="s">
        <v>656</v>
      </c>
      <c r="D41" s="356" t="s">
        <v>657</v>
      </c>
      <c r="E41" s="391">
        <v>9520.9400000000023</v>
      </c>
      <c r="F41" s="391">
        <v>0</v>
      </c>
      <c r="G41" s="391">
        <v>0</v>
      </c>
      <c r="H41" s="391">
        <f t="shared" si="0"/>
        <v>9520.9400000000023</v>
      </c>
      <c r="I41" s="390"/>
      <c r="J41" s="391">
        <v>9520.9400000000023</v>
      </c>
      <c r="K41" s="391">
        <v>0</v>
      </c>
      <c r="L41" s="391">
        <v>0</v>
      </c>
      <c r="M41" s="391">
        <f t="shared" si="1"/>
        <v>9520.9400000000023</v>
      </c>
      <c r="N41" s="391">
        <f t="shared" si="2"/>
        <v>0</v>
      </c>
    </row>
    <row r="42" spans="2:14" x14ac:dyDescent="0.35">
      <c r="B42" s="355" t="s">
        <v>607</v>
      </c>
      <c r="C42" s="355" t="s">
        <v>658</v>
      </c>
      <c r="D42" s="356" t="s">
        <v>659</v>
      </c>
      <c r="E42" s="391">
        <v>4540128.7200000016</v>
      </c>
      <c r="F42" s="391">
        <v>99224</v>
      </c>
      <c r="G42" s="391">
        <v>0</v>
      </c>
      <c r="H42" s="391">
        <f t="shared" si="0"/>
        <v>4639352.7200000016</v>
      </c>
      <c r="I42" s="390"/>
      <c r="J42" s="391">
        <v>3243786.5000000009</v>
      </c>
      <c r="K42" s="391">
        <v>610662.05999999994</v>
      </c>
      <c r="L42" s="391">
        <v>0</v>
      </c>
      <c r="M42" s="391">
        <f t="shared" si="1"/>
        <v>3854448.560000001</v>
      </c>
      <c r="N42" s="391">
        <f t="shared" si="2"/>
        <v>784904.16000000061</v>
      </c>
    </row>
    <row r="43" spans="2:14" x14ac:dyDescent="0.35">
      <c r="B43" s="355" t="s">
        <v>338</v>
      </c>
      <c r="C43" s="355" t="s">
        <v>397</v>
      </c>
      <c r="D43" s="356" t="s">
        <v>660</v>
      </c>
      <c r="E43" s="391">
        <v>6848654.8299999936</v>
      </c>
      <c r="F43" s="391">
        <v>276368.82</v>
      </c>
      <c r="G43" s="391">
        <v>-0.03</v>
      </c>
      <c r="H43" s="391">
        <f t="shared" si="0"/>
        <v>7125023.6199999936</v>
      </c>
      <c r="I43" s="390"/>
      <c r="J43" s="391">
        <v>3649992.0800000005</v>
      </c>
      <c r="K43" s="391">
        <v>514962.77</v>
      </c>
      <c r="L43" s="391">
        <v>-0.03</v>
      </c>
      <c r="M43" s="391">
        <f t="shared" si="1"/>
        <v>4164954.8200000008</v>
      </c>
      <c r="N43" s="391">
        <f t="shared" si="2"/>
        <v>2960068.7999999928</v>
      </c>
    </row>
    <row r="44" spans="2:14" x14ac:dyDescent="0.35">
      <c r="B44" s="355" t="s">
        <v>661</v>
      </c>
      <c r="C44" s="355" t="s">
        <v>662</v>
      </c>
      <c r="D44" s="356" t="s">
        <v>663</v>
      </c>
      <c r="E44" s="391">
        <v>2349823.02</v>
      </c>
      <c r="F44" s="391">
        <v>309977</v>
      </c>
      <c r="G44" s="391">
        <v>-0.04</v>
      </c>
      <c r="H44" s="391">
        <f t="shared" si="0"/>
        <v>2659799.98</v>
      </c>
      <c r="I44" s="390"/>
      <c r="J44" s="391">
        <v>1825616.4700000002</v>
      </c>
      <c r="K44" s="391">
        <v>211419.02000000002</v>
      </c>
      <c r="L44" s="391">
        <v>-0.04</v>
      </c>
      <c r="M44" s="391">
        <f t="shared" si="1"/>
        <v>2037035.4500000002</v>
      </c>
      <c r="N44" s="391">
        <f t="shared" si="2"/>
        <v>622764.5299999998</v>
      </c>
    </row>
    <row r="45" spans="2:14" x14ac:dyDescent="0.35">
      <c r="B45" s="355" t="s">
        <v>607</v>
      </c>
      <c r="C45" s="355" t="s">
        <v>664</v>
      </c>
      <c r="D45" s="356" t="s">
        <v>665</v>
      </c>
      <c r="E45" s="391">
        <v>264417.65999999997</v>
      </c>
      <c r="F45" s="391">
        <v>28536</v>
      </c>
      <c r="G45" s="391">
        <v>-0.01</v>
      </c>
      <c r="H45" s="391">
        <f t="shared" si="0"/>
        <v>292953.64999999997</v>
      </c>
      <c r="I45" s="390"/>
      <c r="J45" s="391">
        <v>161912.25</v>
      </c>
      <c r="K45" s="391">
        <v>38147.560000000005</v>
      </c>
      <c r="L45" s="391">
        <v>-0.01</v>
      </c>
      <c r="M45" s="391">
        <f t="shared" si="1"/>
        <v>200059.8</v>
      </c>
      <c r="N45" s="391">
        <f t="shared" si="2"/>
        <v>92893.849999999977</v>
      </c>
    </row>
    <row r="46" spans="2:14" x14ac:dyDescent="0.35">
      <c r="B46" s="355" t="s">
        <v>652</v>
      </c>
      <c r="C46" s="355" t="s">
        <v>400</v>
      </c>
      <c r="D46" s="356" t="s">
        <v>401</v>
      </c>
      <c r="E46" s="391">
        <v>421165.68000000005</v>
      </c>
      <c r="F46" s="391">
        <v>166178</v>
      </c>
      <c r="G46" s="391">
        <v>0</v>
      </c>
      <c r="H46" s="391">
        <f t="shared" si="0"/>
        <v>587343.68000000005</v>
      </c>
      <c r="I46" s="390"/>
      <c r="J46" s="391">
        <v>260881.46999999997</v>
      </c>
      <c r="K46" s="391">
        <v>51366.32</v>
      </c>
      <c r="L46" s="391">
        <v>0</v>
      </c>
      <c r="M46" s="391">
        <f t="shared" si="1"/>
        <v>312247.78999999998</v>
      </c>
      <c r="N46" s="391">
        <f t="shared" si="2"/>
        <v>275095.89000000007</v>
      </c>
    </row>
    <row r="47" spans="2:14" x14ac:dyDescent="0.35">
      <c r="B47" s="355" t="s">
        <v>652</v>
      </c>
      <c r="C47" s="355" t="s">
        <v>402</v>
      </c>
      <c r="D47" s="356" t="s">
        <v>666</v>
      </c>
      <c r="E47" s="391">
        <v>4276978.1900000041</v>
      </c>
      <c r="F47" s="391">
        <v>297718.85000000003</v>
      </c>
      <c r="G47" s="391">
        <v>0</v>
      </c>
      <c r="H47" s="391">
        <f t="shared" si="0"/>
        <v>4574697.0400000038</v>
      </c>
      <c r="I47" s="390"/>
      <c r="J47" s="391">
        <v>1860246.1799999985</v>
      </c>
      <c r="K47" s="391">
        <v>431673.05</v>
      </c>
      <c r="L47" s="391">
        <v>0</v>
      </c>
      <c r="M47" s="391">
        <f t="shared" si="1"/>
        <v>2291919.2299999986</v>
      </c>
      <c r="N47" s="391">
        <f t="shared" si="2"/>
        <v>2282777.8100000052</v>
      </c>
    </row>
    <row r="48" spans="2:14" x14ac:dyDescent="0.35">
      <c r="B48" s="355" t="s">
        <v>652</v>
      </c>
      <c r="C48" s="355" t="s">
        <v>667</v>
      </c>
      <c r="D48" s="356" t="s">
        <v>668</v>
      </c>
      <c r="E48" s="391">
        <v>1134334.0189999996</v>
      </c>
      <c r="F48" s="391">
        <v>219310.7</v>
      </c>
      <c r="G48" s="391">
        <v>0</v>
      </c>
      <c r="H48" s="391">
        <f t="shared" si="0"/>
        <v>1353644.7189999996</v>
      </c>
      <c r="I48" s="390"/>
      <c r="J48" s="391">
        <v>564333.55999999971</v>
      </c>
      <c r="K48" s="391">
        <v>109115.92</v>
      </c>
      <c r="L48" s="391">
        <v>0</v>
      </c>
      <c r="M48" s="391">
        <f t="shared" si="1"/>
        <v>673449.47999999975</v>
      </c>
      <c r="N48" s="391">
        <f t="shared" si="2"/>
        <v>680195.23899999983</v>
      </c>
    </row>
    <row r="49" spans="2:14" x14ac:dyDescent="0.35">
      <c r="B49" s="355" t="s">
        <v>652</v>
      </c>
      <c r="C49" s="355" t="s">
        <v>468</v>
      </c>
      <c r="D49" s="356" t="s">
        <v>469</v>
      </c>
      <c r="E49" s="391">
        <v>35360.079999999994</v>
      </c>
      <c r="F49" s="391">
        <v>0</v>
      </c>
      <c r="G49" s="391">
        <v>0</v>
      </c>
      <c r="H49" s="391">
        <f t="shared" si="0"/>
        <v>35360.079999999994</v>
      </c>
      <c r="I49" s="390"/>
      <c r="J49" s="391">
        <v>35360.079999999994</v>
      </c>
      <c r="K49" s="391">
        <v>0</v>
      </c>
      <c r="L49" s="391">
        <v>0</v>
      </c>
      <c r="M49" s="391">
        <f t="shared" si="1"/>
        <v>35360.079999999994</v>
      </c>
      <c r="N49" s="391">
        <f t="shared" si="2"/>
        <v>0</v>
      </c>
    </row>
    <row r="50" spans="2:14" x14ac:dyDescent="0.35">
      <c r="B50" s="355" t="s">
        <v>652</v>
      </c>
      <c r="C50" s="355" t="s">
        <v>404</v>
      </c>
      <c r="D50" s="356" t="s">
        <v>669</v>
      </c>
      <c r="E50" s="391">
        <v>1884620.8100000008</v>
      </c>
      <c r="F50" s="391">
        <v>17622.57</v>
      </c>
      <c r="G50" s="391">
        <v>0</v>
      </c>
      <c r="H50" s="391">
        <f t="shared" si="0"/>
        <v>1902243.3800000008</v>
      </c>
      <c r="I50" s="390"/>
      <c r="J50" s="391">
        <v>1033428.5299999999</v>
      </c>
      <c r="K50" s="391">
        <v>221094.29</v>
      </c>
      <c r="L50" s="391">
        <v>0</v>
      </c>
      <c r="M50" s="391">
        <f t="shared" si="1"/>
        <v>1254522.8199999998</v>
      </c>
      <c r="N50" s="391">
        <f t="shared" si="2"/>
        <v>647720.56000000099</v>
      </c>
    </row>
    <row r="51" spans="2:14" x14ac:dyDescent="0.35">
      <c r="B51" s="355" t="s">
        <v>661</v>
      </c>
      <c r="C51" s="355" t="s">
        <v>670</v>
      </c>
      <c r="D51" s="356" t="s">
        <v>671</v>
      </c>
      <c r="E51" s="391">
        <v>312338.08</v>
      </c>
      <c r="F51" s="391">
        <v>0</v>
      </c>
      <c r="G51" s="391">
        <v>0</v>
      </c>
      <c r="H51" s="391">
        <f t="shared" si="0"/>
        <v>312338.08</v>
      </c>
      <c r="I51" s="390"/>
      <c r="J51" s="391">
        <v>258012.60000000003</v>
      </c>
      <c r="K51" s="391">
        <v>48824.42</v>
      </c>
      <c r="L51" s="391">
        <v>0</v>
      </c>
      <c r="M51" s="391">
        <f t="shared" si="1"/>
        <v>306837.02</v>
      </c>
      <c r="N51" s="391">
        <f t="shared" si="2"/>
        <v>5501.0599999999977</v>
      </c>
    </row>
    <row r="52" spans="2:14" x14ac:dyDescent="0.35">
      <c r="B52" s="355" t="s">
        <v>672</v>
      </c>
      <c r="C52" s="355" t="s">
        <v>673</v>
      </c>
      <c r="D52" s="356" t="s">
        <v>674</v>
      </c>
      <c r="E52" s="391">
        <v>0</v>
      </c>
      <c r="F52" s="391">
        <v>0</v>
      </c>
      <c r="G52" s="391">
        <v>0</v>
      </c>
      <c r="H52" s="391">
        <f t="shared" si="0"/>
        <v>0</v>
      </c>
      <c r="I52" s="390"/>
      <c r="J52" s="391">
        <v>0</v>
      </c>
      <c r="K52" s="391">
        <v>0</v>
      </c>
      <c r="L52" s="391">
        <v>0</v>
      </c>
      <c r="M52" s="391">
        <f t="shared" si="1"/>
        <v>0</v>
      </c>
      <c r="N52" s="391">
        <f t="shared" si="2"/>
        <v>0</v>
      </c>
    </row>
    <row r="53" spans="2:14" x14ac:dyDescent="0.35">
      <c r="B53" s="355" t="s">
        <v>672</v>
      </c>
      <c r="C53" s="355" t="s">
        <v>675</v>
      </c>
      <c r="D53" s="356" t="s">
        <v>676</v>
      </c>
      <c r="E53" s="391">
        <v>0</v>
      </c>
      <c r="F53" s="391">
        <v>0</v>
      </c>
      <c r="G53" s="391">
        <v>0</v>
      </c>
      <c r="H53" s="391">
        <f t="shared" si="0"/>
        <v>0</v>
      </c>
      <c r="I53" s="390"/>
      <c r="J53" s="391">
        <v>0</v>
      </c>
      <c r="K53" s="391">
        <v>0</v>
      </c>
      <c r="L53" s="391">
        <v>0</v>
      </c>
      <c r="M53" s="391">
        <f t="shared" si="1"/>
        <v>0</v>
      </c>
      <c r="N53" s="391">
        <f t="shared" si="2"/>
        <v>0</v>
      </c>
    </row>
    <row r="54" spans="2:14" x14ac:dyDescent="0.35">
      <c r="B54" s="355" t="s">
        <v>338</v>
      </c>
      <c r="C54" s="355" t="s">
        <v>677</v>
      </c>
      <c r="D54" s="356" t="s">
        <v>678</v>
      </c>
      <c r="E54" s="391">
        <v>300312.95000000007</v>
      </c>
      <c r="F54" s="391">
        <v>0</v>
      </c>
      <c r="G54" s="391">
        <v>0</v>
      </c>
      <c r="H54" s="391">
        <f t="shared" si="0"/>
        <v>300312.95000000007</v>
      </c>
      <c r="I54" s="390"/>
      <c r="J54" s="391">
        <v>133904.75</v>
      </c>
      <c r="K54" s="391">
        <v>24214.539999999997</v>
      </c>
      <c r="L54" s="391">
        <v>0</v>
      </c>
      <c r="M54" s="391">
        <f t="shared" si="1"/>
        <v>158119.29</v>
      </c>
      <c r="N54" s="391">
        <f t="shared" si="2"/>
        <v>142193.66000000006</v>
      </c>
    </row>
    <row r="55" spans="2:14" x14ac:dyDescent="0.35">
      <c r="B55" s="355" t="s">
        <v>338</v>
      </c>
      <c r="C55" s="355" t="s">
        <v>679</v>
      </c>
      <c r="D55" s="356" t="s">
        <v>680</v>
      </c>
      <c r="E55" s="391">
        <v>689392.89000000013</v>
      </c>
      <c r="F55" s="391">
        <v>0</v>
      </c>
      <c r="G55" s="391">
        <v>0</v>
      </c>
      <c r="H55" s="391">
        <f t="shared" si="0"/>
        <v>689392.89000000013</v>
      </c>
      <c r="I55" s="390"/>
      <c r="J55" s="391">
        <v>337171.21</v>
      </c>
      <c r="K55" s="391">
        <v>51894.080000000002</v>
      </c>
      <c r="L55" s="391">
        <v>0</v>
      </c>
      <c r="M55" s="391">
        <f t="shared" si="1"/>
        <v>389065.29000000004</v>
      </c>
      <c r="N55" s="391">
        <f t="shared" si="2"/>
        <v>300327.60000000009</v>
      </c>
    </row>
    <row r="56" spans="2:14" x14ac:dyDescent="0.35">
      <c r="B56" s="355" t="s">
        <v>661</v>
      </c>
      <c r="C56" s="355" t="s">
        <v>681</v>
      </c>
      <c r="D56" s="356" t="s">
        <v>682</v>
      </c>
      <c r="E56" s="391">
        <v>0</v>
      </c>
      <c r="F56" s="391">
        <v>0</v>
      </c>
      <c r="G56" s="391">
        <v>0</v>
      </c>
      <c r="H56" s="391">
        <f t="shared" si="0"/>
        <v>0</v>
      </c>
      <c r="I56" s="390"/>
      <c r="J56" s="391">
        <v>0</v>
      </c>
      <c r="K56" s="391">
        <v>0</v>
      </c>
      <c r="L56" s="391">
        <v>0</v>
      </c>
      <c r="M56" s="391">
        <f t="shared" si="1"/>
        <v>0</v>
      </c>
      <c r="N56" s="391">
        <f t="shared" si="2"/>
        <v>0</v>
      </c>
    </row>
    <row r="57" spans="2:14" x14ac:dyDescent="0.35">
      <c r="B57" s="355" t="e">
        <f ca="1">_xll.DBRA("CXMD:Fixed Asset Components",#REF!,"Useful Life")</f>
        <v>#NAME?</v>
      </c>
      <c r="C57" s="355" t="s">
        <v>470</v>
      </c>
      <c r="D57" s="356" t="s">
        <v>683</v>
      </c>
      <c r="E57" s="391">
        <v>-34882612.159999967</v>
      </c>
      <c r="F57" s="391">
        <v>0</v>
      </c>
      <c r="G57" s="391">
        <v>552948</v>
      </c>
      <c r="H57" s="391">
        <f t="shared" si="0"/>
        <v>-34329664.159999967</v>
      </c>
      <c r="I57" s="390"/>
      <c r="J57" s="391">
        <v>-8104787.1100000003</v>
      </c>
      <c r="K57" s="391">
        <v>-1607579.88</v>
      </c>
      <c r="L57" s="391">
        <v>88472</v>
      </c>
      <c r="M57" s="391">
        <f t="shared" si="1"/>
        <v>-9623894.9900000002</v>
      </c>
      <c r="N57" s="391">
        <f t="shared" si="2"/>
        <v>-24705769.169999965</v>
      </c>
    </row>
    <row r="58" spans="2:14" x14ac:dyDescent="0.35">
      <c r="B58" s="355" t="e">
        <f ca="1">_xll.DBRA("CXMD:Fixed Asset Components",#REF!,"Useful Life")</f>
        <v>#NAME?</v>
      </c>
      <c r="C58" s="355" t="s">
        <v>472</v>
      </c>
      <c r="D58" s="356" t="s">
        <v>684</v>
      </c>
      <c r="E58" s="391">
        <v>7956729.5200000005</v>
      </c>
      <c r="F58" s="391">
        <v>0</v>
      </c>
      <c r="G58" s="391">
        <v>0</v>
      </c>
      <c r="H58" s="391">
        <f t="shared" si="0"/>
        <v>7956729.5200000005</v>
      </c>
      <c r="I58" s="390"/>
      <c r="J58" s="391">
        <v>1861520.7199999997</v>
      </c>
      <c r="K58" s="391">
        <v>357112.18</v>
      </c>
      <c r="L58" s="391">
        <v>0</v>
      </c>
      <c r="M58" s="391">
        <f t="shared" si="1"/>
        <v>2218632.9</v>
      </c>
      <c r="N58" s="391">
        <f t="shared" si="2"/>
        <v>5738096.620000001</v>
      </c>
    </row>
    <row r="59" spans="2:14" x14ac:dyDescent="0.35">
      <c r="B59" s="355" t="e">
        <f ca="1">_xll.DBRA("CXMD:Fixed Asset Components",#REF!,"Useful Life")</f>
        <v>#NAME?</v>
      </c>
      <c r="C59" s="355" t="s">
        <v>685</v>
      </c>
      <c r="D59" s="356" t="s">
        <v>587</v>
      </c>
      <c r="E59" s="391">
        <v>825340.65</v>
      </c>
      <c r="F59" s="391">
        <v>-825340.65</v>
      </c>
      <c r="G59" s="391">
        <v>0</v>
      </c>
      <c r="H59" s="391">
        <f t="shared" si="0"/>
        <v>0</v>
      </c>
      <c r="I59" s="390"/>
      <c r="J59" s="391">
        <v>0</v>
      </c>
      <c r="K59" s="391">
        <v>0</v>
      </c>
      <c r="L59" s="391">
        <v>0</v>
      </c>
      <c r="M59" s="391">
        <f t="shared" si="1"/>
        <v>0</v>
      </c>
      <c r="N59" s="391">
        <f t="shared" si="2"/>
        <v>0</v>
      </c>
    </row>
    <row r="60" spans="2:14" x14ac:dyDescent="0.35">
      <c r="B60" s="348"/>
      <c r="C60" s="347"/>
      <c r="D60" s="349" t="s">
        <v>686</v>
      </c>
      <c r="E60" s="392">
        <f>SUM(E9:E59)</f>
        <v>511463624.87900162</v>
      </c>
      <c r="F60" s="392">
        <f t="shared" ref="F60:H60" si="3">SUM(F9:F59)</f>
        <v>52095248.070000015</v>
      </c>
      <c r="G60" s="392">
        <f t="shared" si="3"/>
        <v>-3321034.1699999995</v>
      </c>
      <c r="H60" s="392">
        <f t="shared" si="3"/>
        <v>560237838.77900159</v>
      </c>
      <c r="I60" s="393"/>
      <c r="J60" s="392">
        <f t="shared" ref="J60:N60" si="4">SUM(J9:J59)</f>
        <v>84189478.09999986</v>
      </c>
      <c r="K60" s="392">
        <f t="shared" si="4"/>
        <v>21496497.98</v>
      </c>
      <c r="L60" s="392">
        <f t="shared" si="4"/>
        <v>-655256.6399999999</v>
      </c>
      <c r="M60" s="392">
        <f t="shared" si="4"/>
        <v>105030719.43999988</v>
      </c>
      <c r="N60" s="392">
        <f t="shared" si="4"/>
        <v>455207119.33900172</v>
      </c>
    </row>
    <row r="61" spans="2:14" x14ac:dyDescent="0.35">
      <c r="B61" s="355" t="e">
        <f ca="1">_xll.DBRA("CXMD:Fixed Asset Components",#REF!,"Useful Life")</f>
        <v>#NAME?</v>
      </c>
      <c r="C61" s="355">
        <v>2055</v>
      </c>
      <c r="D61" s="356" t="s">
        <v>588</v>
      </c>
      <c r="E61" s="391">
        <v>6140224.1499999911</v>
      </c>
      <c r="F61" s="391">
        <v>-1424344.7699999998</v>
      </c>
      <c r="G61" s="391">
        <v>0</v>
      </c>
      <c r="H61" s="391">
        <f t="shared" ref="H61:H63" si="5">SUM(E61:G61)</f>
        <v>4715879.3799999915</v>
      </c>
      <c r="I61" s="390"/>
      <c r="J61" s="391">
        <v>0</v>
      </c>
      <c r="K61" s="391">
        <v>0</v>
      </c>
      <c r="L61" s="391">
        <v>0</v>
      </c>
      <c r="M61" s="391">
        <f t="shared" ref="M61:M63" si="6">SUM(J61:L61)</f>
        <v>0</v>
      </c>
      <c r="N61" s="391">
        <f t="shared" ref="N61:N63" si="7">H61-M61</f>
        <v>4715879.3799999915</v>
      </c>
    </row>
    <row r="62" spans="2:14" x14ac:dyDescent="0.35">
      <c r="B62" s="355" t="e">
        <f ca="1">_xll.DBRA("CXMD:Fixed Asset Components",#REF!,"Useful Life")</f>
        <v>#NAME?</v>
      </c>
      <c r="C62" s="355">
        <v>2055</v>
      </c>
      <c r="D62" s="356" t="s">
        <v>590</v>
      </c>
      <c r="E62" s="391">
        <v>408415.02</v>
      </c>
      <c r="F62" s="391">
        <v>-261591.48</v>
      </c>
      <c r="G62" s="391">
        <v>0</v>
      </c>
      <c r="H62" s="391">
        <f t="shared" si="5"/>
        <v>146823.54</v>
      </c>
      <c r="I62" s="390"/>
      <c r="J62" s="391">
        <v>0</v>
      </c>
      <c r="K62" s="391">
        <v>0</v>
      </c>
      <c r="L62" s="391">
        <v>0</v>
      </c>
      <c r="M62" s="391">
        <f t="shared" si="6"/>
        <v>0</v>
      </c>
      <c r="N62" s="391">
        <f t="shared" si="7"/>
        <v>146823.54</v>
      </c>
    </row>
    <row r="63" spans="2:14" x14ac:dyDescent="0.35">
      <c r="B63" s="355" t="e">
        <f ca="1">_xll.DBRA("CXMD:Fixed Asset Components",#REF!,"Useful Life")</f>
        <v>#NAME?</v>
      </c>
      <c r="C63" s="355">
        <v>2055</v>
      </c>
      <c r="D63" s="356" t="s">
        <v>589</v>
      </c>
      <c r="E63" s="391">
        <v>-825340.65</v>
      </c>
      <c r="F63" s="391">
        <v>825340.65</v>
      </c>
      <c r="G63" s="391">
        <v>0</v>
      </c>
      <c r="H63" s="391">
        <f t="shared" si="5"/>
        <v>0</v>
      </c>
      <c r="I63" s="390"/>
      <c r="J63" s="391">
        <v>0</v>
      </c>
      <c r="K63" s="391">
        <v>0</v>
      </c>
      <c r="L63" s="391">
        <v>0</v>
      </c>
      <c r="M63" s="391">
        <f t="shared" si="6"/>
        <v>0</v>
      </c>
      <c r="N63" s="391">
        <f t="shared" si="7"/>
        <v>0</v>
      </c>
    </row>
    <row r="64" spans="2:14" x14ac:dyDescent="0.35">
      <c r="B64" s="348"/>
      <c r="C64" s="347"/>
      <c r="D64" s="349" t="s">
        <v>591</v>
      </c>
      <c r="E64" s="392">
        <f>SUM(E60:E63)</f>
        <v>517186923.3990016</v>
      </c>
      <c r="F64" s="392">
        <f t="shared" ref="F64:H64" si="8">SUM(F60:F63)</f>
        <v>51234652.470000014</v>
      </c>
      <c r="G64" s="392">
        <f t="shared" si="8"/>
        <v>-3321034.1699999995</v>
      </c>
      <c r="H64" s="392">
        <f t="shared" si="8"/>
        <v>565100541.69900155</v>
      </c>
      <c r="I64" s="393"/>
      <c r="J64" s="392">
        <f t="shared" ref="J64:N64" si="9">SUM(J60:J63)</f>
        <v>84189478.09999986</v>
      </c>
      <c r="K64" s="392">
        <f t="shared" si="9"/>
        <v>21496497.98</v>
      </c>
      <c r="L64" s="392">
        <f t="shared" si="9"/>
        <v>-655256.6399999999</v>
      </c>
      <c r="M64" s="392">
        <f t="shared" si="9"/>
        <v>105030719.43999988</v>
      </c>
      <c r="N64" s="392">
        <f t="shared" si="9"/>
        <v>460069822.25900173</v>
      </c>
    </row>
    <row r="65" spans="2:14" x14ac:dyDescent="0.35">
      <c r="B65" s="358"/>
      <c r="C65" s="358"/>
      <c r="D65" s="359" t="s">
        <v>199</v>
      </c>
      <c r="E65" s="394"/>
      <c r="F65" s="394"/>
      <c r="G65" s="394"/>
      <c r="H65" s="394"/>
      <c r="I65" s="390"/>
      <c r="J65" s="394"/>
      <c r="K65" s="394"/>
      <c r="L65" s="394"/>
      <c r="M65" s="394"/>
      <c r="N65" s="394"/>
    </row>
    <row r="66" spans="2:14" x14ac:dyDescent="0.35">
      <c r="B66" s="355" t="e">
        <f ca="1">_xll.DBRA("CXMD:Fixed Asset Components",#REF!,"Useful Life")</f>
        <v>#NAME?</v>
      </c>
      <c r="C66" s="355" t="s">
        <v>687</v>
      </c>
      <c r="D66" s="356" t="s">
        <v>688</v>
      </c>
      <c r="E66" s="391">
        <v>19045847.300000001</v>
      </c>
      <c r="F66" s="391">
        <v>-504000</v>
      </c>
      <c r="G66" s="391">
        <v>0</v>
      </c>
      <c r="H66" s="391">
        <f t="shared" ref="H66:H68" si="10">SUM(E66:G66)</f>
        <v>18541847.300000001</v>
      </c>
      <c r="I66" s="390"/>
      <c r="J66" s="391">
        <v>2252757.9299999997</v>
      </c>
      <c r="K66" s="391">
        <v>985321.79</v>
      </c>
      <c r="L66" s="391">
        <v>0</v>
      </c>
      <c r="M66" s="391">
        <f t="shared" ref="M66:M68" si="11">SUM(J66:L66)</f>
        <v>3238079.7199999997</v>
      </c>
      <c r="N66" s="391">
        <f t="shared" ref="N66:N68" si="12">H66-M66</f>
        <v>15303767.580000002</v>
      </c>
    </row>
    <row r="67" spans="2:14" x14ac:dyDescent="0.35">
      <c r="B67" s="355" t="s">
        <v>654</v>
      </c>
      <c r="C67" s="355" t="s">
        <v>689</v>
      </c>
      <c r="D67" s="356" t="s">
        <v>690</v>
      </c>
      <c r="E67" s="391">
        <v>6756089.0399999991</v>
      </c>
      <c r="F67" s="391">
        <v>404430.62</v>
      </c>
      <c r="G67" s="391">
        <v>0</v>
      </c>
      <c r="H67" s="391">
        <f t="shared" si="10"/>
        <v>7160519.6599999992</v>
      </c>
      <c r="I67" s="390"/>
      <c r="J67" s="391">
        <v>4895525.8100000005</v>
      </c>
      <c r="K67" s="391">
        <v>994577.58</v>
      </c>
      <c r="L67" s="391">
        <v>0</v>
      </c>
      <c r="M67" s="391">
        <f t="shared" si="11"/>
        <v>5890103.3900000006</v>
      </c>
      <c r="N67" s="391">
        <f t="shared" si="12"/>
        <v>1270416.2699999986</v>
      </c>
    </row>
    <row r="68" spans="2:14" x14ac:dyDescent="0.35">
      <c r="B68" s="355" t="s">
        <v>607</v>
      </c>
      <c r="C68" s="355" t="s">
        <v>691</v>
      </c>
      <c r="D68" s="356" t="s">
        <v>692</v>
      </c>
      <c r="E68" s="391">
        <v>8894770.5499999989</v>
      </c>
      <c r="F68" s="391">
        <v>65528.85</v>
      </c>
      <c r="G68" s="391">
        <v>0</v>
      </c>
      <c r="H68" s="391">
        <f t="shared" si="10"/>
        <v>8960299.3999999985</v>
      </c>
      <c r="I68" s="390"/>
      <c r="J68" s="391">
        <v>4270593.1500000004</v>
      </c>
      <c r="K68" s="391">
        <v>1342491.02</v>
      </c>
      <c r="L68" s="391">
        <v>0</v>
      </c>
      <c r="M68" s="391">
        <f t="shared" si="11"/>
        <v>5613084.1699999999</v>
      </c>
      <c r="N68" s="391">
        <f t="shared" si="12"/>
        <v>3347215.2299999986</v>
      </c>
    </row>
    <row r="69" spans="2:14" x14ac:dyDescent="0.35">
      <c r="B69" s="348"/>
      <c r="C69" s="347"/>
      <c r="D69" s="349" t="s">
        <v>595</v>
      </c>
      <c r="E69" s="392">
        <f>SUM(E66:E68)</f>
        <v>34696706.890000001</v>
      </c>
      <c r="F69" s="392">
        <f t="shared" ref="F69:H69" si="13">SUM(F66:F68)</f>
        <v>-34040.530000000006</v>
      </c>
      <c r="G69" s="392">
        <f t="shared" si="13"/>
        <v>0</v>
      </c>
      <c r="H69" s="392">
        <f t="shared" si="13"/>
        <v>34662666.359999999</v>
      </c>
      <c r="I69" s="393"/>
      <c r="J69" s="392">
        <f t="shared" ref="J69:N69" si="14">SUM(J66:J68)</f>
        <v>11418876.890000001</v>
      </c>
      <c r="K69" s="392">
        <f t="shared" si="14"/>
        <v>3322390.39</v>
      </c>
      <c r="L69" s="392">
        <f t="shared" si="14"/>
        <v>0</v>
      </c>
      <c r="M69" s="392">
        <f t="shared" si="14"/>
        <v>14741267.279999999</v>
      </c>
      <c r="N69" s="392">
        <f t="shared" si="14"/>
        <v>19921399.079999998</v>
      </c>
    </row>
    <row r="70" spans="2:14" x14ac:dyDescent="0.35">
      <c r="B70" s="358"/>
      <c r="C70" s="358"/>
      <c r="D70" s="359" t="s">
        <v>596</v>
      </c>
      <c r="E70" s="394"/>
      <c r="F70" s="394"/>
      <c r="G70" s="394"/>
      <c r="H70" s="394"/>
      <c r="I70" s="390"/>
      <c r="J70" s="394"/>
      <c r="K70" s="394"/>
      <c r="L70" s="394"/>
      <c r="M70" s="394"/>
      <c r="N70" s="394"/>
    </row>
    <row r="71" spans="2:14" x14ac:dyDescent="0.35">
      <c r="B71" s="355" t="s">
        <v>654</v>
      </c>
      <c r="C71" s="355" t="s">
        <v>474</v>
      </c>
      <c r="D71" s="356" t="s">
        <v>693</v>
      </c>
      <c r="E71" s="391">
        <v>1283363.3700000001</v>
      </c>
      <c r="F71" s="391">
        <v>0</v>
      </c>
      <c r="G71" s="391">
        <v>0</v>
      </c>
      <c r="H71" s="391">
        <f>SUM(E71:G71)</f>
        <v>1283363.3700000001</v>
      </c>
      <c r="I71" s="390"/>
      <c r="J71" s="391">
        <v>820130</v>
      </c>
      <c r="K71" s="391">
        <v>139109.16</v>
      </c>
      <c r="L71" s="391">
        <v>0</v>
      </c>
      <c r="M71" s="391">
        <f>SUM(J71:L71)</f>
        <v>959239.16</v>
      </c>
      <c r="N71" s="391">
        <f>H71-M71</f>
        <v>324124.21000000008</v>
      </c>
    </row>
    <row r="72" spans="2:14" x14ac:dyDescent="0.35">
      <c r="B72" s="348"/>
      <c r="C72" s="347"/>
      <c r="D72" s="349" t="s">
        <v>598</v>
      </c>
      <c r="E72" s="392">
        <f>E71</f>
        <v>1283363.3700000001</v>
      </c>
      <c r="F72" s="392">
        <f t="shared" ref="F72:H72" si="15">F71</f>
        <v>0</v>
      </c>
      <c r="G72" s="392">
        <f t="shared" si="15"/>
        <v>0</v>
      </c>
      <c r="H72" s="392">
        <f t="shared" si="15"/>
        <v>1283363.3700000001</v>
      </c>
      <c r="I72" s="393"/>
      <c r="J72" s="392">
        <f t="shared" ref="J72:N72" si="16">J71</f>
        <v>820130</v>
      </c>
      <c r="K72" s="392">
        <f t="shared" si="16"/>
        <v>139109.16</v>
      </c>
      <c r="L72" s="392">
        <f t="shared" si="16"/>
        <v>0</v>
      </c>
      <c r="M72" s="392">
        <f t="shared" si="16"/>
        <v>959239.16</v>
      </c>
      <c r="N72" s="392">
        <f t="shared" si="16"/>
        <v>324124.21000000008</v>
      </c>
    </row>
    <row r="73" spans="2:14" x14ac:dyDescent="0.35">
      <c r="B73" s="358"/>
      <c r="C73" s="358"/>
      <c r="D73" s="360"/>
      <c r="E73" s="394"/>
      <c r="F73" s="394"/>
      <c r="G73" s="394"/>
      <c r="H73" s="394"/>
      <c r="I73" s="390"/>
      <c r="J73" s="394"/>
      <c r="K73" s="394"/>
      <c r="L73" s="394"/>
      <c r="M73" s="394"/>
      <c r="N73" s="394"/>
    </row>
    <row r="74" spans="2:14" x14ac:dyDescent="0.35">
      <c r="B74" s="348"/>
      <c r="C74" s="347"/>
      <c r="D74" s="349" t="s">
        <v>599</v>
      </c>
      <c r="E74" s="392">
        <f>E72+E69+E64</f>
        <v>553166993.65900159</v>
      </c>
      <c r="F74" s="392">
        <f t="shared" ref="F74:H74" si="17">F72+F69+F64</f>
        <v>51200611.940000013</v>
      </c>
      <c r="G74" s="392">
        <f t="shared" si="17"/>
        <v>-3321034.1699999995</v>
      </c>
      <c r="H74" s="392">
        <f t="shared" si="17"/>
        <v>601046571.42900157</v>
      </c>
      <c r="I74" s="393"/>
      <c r="J74" s="392">
        <f t="shared" ref="J74:N74" si="18">J72+J69+J64</f>
        <v>96428484.989999861</v>
      </c>
      <c r="K74" s="392">
        <f t="shared" si="18"/>
        <v>24957997.530000001</v>
      </c>
      <c r="L74" s="392">
        <f t="shared" si="18"/>
        <v>-655256.6399999999</v>
      </c>
      <c r="M74" s="392">
        <f t="shared" si="18"/>
        <v>120731225.87999988</v>
      </c>
      <c r="N74" s="392">
        <f t="shared" si="18"/>
        <v>480315345.54900175</v>
      </c>
    </row>
    <row r="75" spans="2:14" x14ac:dyDescent="0.35">
      <c r="B75" s="358"/>
      <c r="C75" s="358"/>
      <c r="D75" s="359"/>
      <c r="E75" s="394"/>
      <c r="F75" s="394"/>
      <c r="G75" s="394"/>
      <c r="H75" s="394"/>
      <c r="I75" s="390"/>
      <c r="J75" s="394"/>
      <c r="K75" s="394"/>
      <c r="L75" s="394"/>
      <c r="M75" s="394"/>
      <c r="N75" s="394"/>
    </row>
    <row r="76" spans="2:14" x14ac:dyDescent="0.35">
      <c r="B76" s="355"/>
      <c r="C76" s="355">
        <v>2440</v>
      </c>
      <c r="D76" s="356" t="s">
        <v>600</v>
      </c>
      <c r="E76" s="391">
        <v>-31800938.800000001</v>
      </c>
      <c r="F76" s="391">
        <v>-12187807.280000011</v>
      </c>
      <c r="G76" s="391">
        <v>0</v>
      </c>
      <c r="H76" s="391">
        <f t="shared" ref="H76:H77" si="19">SUM(E76:G76)</f>
        <v>-43988746.080000013</v>
      </c>
      <c r="I76" s="390"/>
      <c r="J76" s="391">
        <v>-2062696.2999999998</v>
      </c>
      <c r="K76" s="391">
        <f>-2043540.31</f>
        <v>-2043540.31</v>
      </c>
      <c r="L76" s="391">
        <v>0</v>
      </c>
      <c r="M76" s="391">
        <f t="shared" ref="M76:M77" si="20">SUM(J76:L76)</f>
        <v>-4106236.61</v>
      </c>
      <c r="N76" s="391">
        <f>H76-M76</f>
        <v>-39882509.470000014</v>
      </c>
    </row>
    <row r="77" spans="2:14" x14ac:dyDescent="0.35">
      <c r="B77" s="355"/>
      <c r="C77" s="355">
        <v>2440</v>
      </c>
      <c r="D77" s="356" t="s">
        <v>601</v>
      </c>
      <c r="E77" s="391">
        <v>0</v>
      </c>
      <c r="F77" s="391">
        <v>-207870.40999999997</v>
      </c>
      <c r="G77" s="391">
        <v>0</v>
      </c>
      <c r="H77" s="391">
        <f t="shared" si="19"/>
        <v>-207870.40999999997</v>
      </c>
      <c r="I77" s="390"/>
      <c r="J77" s="391">
        <v>0</v>
      </c>
      <c r="K77" s="391">
        <v>0</v>
      </c>
      <c r="L77" s="391">
        <v>0</v>
      </c>
      <c r="M77" s="391">
        <f t="shared" si="20"/>
        <v>0</v>
      </c>
      <c r="N77" s="391">
        <f t="shared" ref="N77" si="21">H77-M77</f>
        <v>-207870.40999999997</v>
      </c>
    </row>
    <row r="78" spans="2:14" x14ac:dyDescent="0.35">
      <c r="B78" s="348"/>
      <c r="C78" s="347"/>
      <c r="D78" s="349" t="s">
        <v>602</v>
      </c>
      <c r="E78" s="392">
        <f>SUM(E76:E77)</f>
        <v>-31800938.800000001</v>
      </c>
      <c r="F78" s="392">
        <f t="shared" ref="F78:H78" si="22">SUM(F76:F77)</f>
        <v>-12395677.690000011</v>
      </c>
      <c r="G78" s="392">
        <f t="shared" si="22"/>
        <v>0</v>
      </c>
      <c r="H78" s="392">
        <f t="shared" si="22"/>
        <v>-44196616.49000001</v>
      </c>
      <c r="I78" s="393"/>
      <c r="J78" s="392">
        <f t="shared" ref="J78:N78" si="23">SUM(J76:J77)</f>
        <v>-2062696.2999999998</v>
      </c>
      <c r="K78" s="392">
        <f t="shared" si="23"/>
        <v>-2043540.31</v>
      </c>
      <c r="L78" s="392">
        <f t="shared" si="23"/>
        <v>0</v>
      </c>
      <c r="M78" s="392">
        <f t="shared" si="23"/>
        <v>-4106236.61</v>
      </c>
      <c r="N78" s="392">
        <f t="shared" si="23"/>
        <v>-40090379.88000001</v>
      </c>
    </row>
    <row r="79" spans="2:14" x14ac:dyDescent="0.35">
      <c r="C79" s="398"/>
      <c r="D79" s="399"/>
      <c r="E79" s="385"/>
      <c r="F79" s="385"/>
      <c r="G79" s="385"/>
      <c r="H79" s="385"/>
      <c r="I79" s="385"/>
      <c r="J79" s="385"/>
      <c r="K79" s="385"/>
      <c r="L79" s="385"/>
      <c r="M79" s="385"/>
      <c r="N79" s="385"/>
    </row>
    <row r="80" spans="2:14" x14ac:dyDescent="0.35">
      <c r="B80" s="355"/>
      <c r="C80" s="355"/>
      <c r="D80" s="356" t="s">
        <v>696</v>
      </c>
      <c r="E80" s="391">
        <v>-7291817.2800000003</v>
      </c>
      <c r="F80" s="391"/>
      <c r="G80" s="391"/>
      <c r="H80" s="391">
        <f t="shared" ref="H80" si="24">SUM(E80:G80)</f>
        <v>-7291817.2800000003</v>
      </c>
      <c r="I80" s="390"/>
      <c r="J80" s="391">
        <f>-10375517.38</f>
        <v>-10375517.380000001</v>
      </c>
      <c r="K80" s="391"/>
      <c r="L80" s="391"/>
      <c r="M80" s="391">
        <f t="shared" ref="M80:M81" si="25">SUM(J80:L80)</f>
        <v>-10375517.380000001</v>
      </c>
      <c r="N80" s="391">
        <f t="shared" ref="N80:N81" si="26">H80-M80</f>
        <v>3083700.1000000006</v>
      </c>
    </row>
    <row r="81" spans="2:14" x14ac:dyDescent="0.35">
      <c r="B81" s="355"/>
      <c r="C81" s="355"/>
      <c r="D81" s="356"/>
      <c r="E81" s="391"/>
      <c r="F81" s="391"/>
      <c r="G81" s="391"/>
      <c r="H81" s="391"/>
      <c r="I81" s="390"/>
      <c r="J81" s="391">
        <f>3083699.62</f>
        <v>3083699.62</v>
      </c>
      <c r="K81" s="391"/>
      <c r="L81" s="391"/>
      <c r="M81" s="391">
        <f t="shared" si="25"/>
        <v>3083699.62</v>
      </c>
      <c r="N81" s="391">
        <f t="shared" si="26"/>
        <v>-3083699.62</v>
      </c>
    </row>
    <row r="82" spans="2:14" x14ac:dyDescent="0.35">
      <c r="B82" s="395"/>
      <c r="C82" s="396"/>
      <c r="D82" s="397"/>
      <c r="E82" s="392">
        <f>SUM(E80:E81)</f>
        <v>-7291817.2800000003</v>
      </c>
      <c r="F82" s="392">
        <f t="shared" ref="F82:H82" si="27">SUM(F80:F81)</f>
        <v>0</v>
      </c>
      <c r="G82" s="392">
        <f t="shared" si="27"/>
        <v>0</v>
      </c>
      <c r="H82" s="392">
        <f t="shared" si="27"/>
        <v>-7291817.2800000003</v>
      </c>
      <c r="I82" s="393"/>
      <c r="J82" s="392">
        <f>SUM(J80:J81)</f>
        <v>-7291817.7600000007</v>
      </c>
      <c r="K82" s="392">
        <f t="shared" ref="K82" si="28">SUM(K80:K81)</f>
        <v>0</v>
      </c>
      <c r="L82" s="392">
        <f t="shared" ref="L82" si="29">SUM(L80:L81)</f>
        <v>0</v>
      </c>
      <c r="M82" s="392">
        <f t="shared" ref="M82" si="30">SUM(M80:M81)</f>
        <v>-7291817.7600000007</v>
      </c>
      <c r="N82" s="392">
        <f>SUM(N80:N81)</f>
        <v>0.48000000044703484</v>
      </c>
    </row>
    <row r="84" spans="2:14" x14ac:dyDescent="0.35">
      <c r="B84" s="348"/>
      <c r="C84" s="347"/>
      <c r="D84" s="349" t="s">
        <v>591</v>
      </c>
      <c r="E84" s="392">
        <f>E78+E74+E82</f>
        <v>514074237.57900161</v>
      </c>
      <c r="F84" s="392">
        <f t="shared" ref="F84:N84" si="31">F78+F74+F82</f>
        <v>38804934.25</v>
      </c>
      <c r="G84" s="392">
        <f t="shared" si="31"/>
        <v>-3321034.1699999995</v>
      </c>
      <c r="H84" s="392">
        <f t="shared" si="31"/>
        <v>549558137.65900159</v>
      </c>
      <c r="I84" s="393">
        <v>0</v>
      </c>
      <c r="J84" s="392">
        <f t="shared" si="31"/>
        <v>87073970.929999858</v>
      </c>
      <c r="K84" s="392">
        <f t="shared" si="31"/>
        <v>22914457.220000003</v>
      </c>
      <c r="L84" s="392">
        <f t="shared" si="31"/>
        <v>-655256.6399999999</v>
      </c>
      <c r="M84" s="392">
        <f>M78+M74+M82</f>
        <v>109333171.50999987</v>
      </c>
      <c r="N84" s="392">
        <f t="shared" si="31"/>
        <v>440224966.14900178</v>
      </c>
    </row>
    <row r="85" spans="2:14" x14ac:dyDescent="0.35">
      <c r="D85" s="338" t="s">
        <v>697</v>
      </c>
      <c r="E85" s="386">
        <f>+'HZ - 2015'!H82</f>
        <v>514074237.54900008</v>
      </c>
      <c r="J85" s="386">
        <f>'HZ - 2015'!M82</f>
        <v>87073970.899999976</v>
      </c>
    </row>
    <row r="86" spans="2:14" x14ac:dyDescent="0.35">
      <c r="E86" s="386">
        <f>E84-E85</f>
        <v>3.0001521110534668E-2</v>
      </c>
      <c r="J86" s="386">
        <f>J84-J85</f>
        <v>2.9999881982803345E-2</v>
      </c>
    </row>
  </sheetData>
  <mergeCells count="5">
    <mergeCell ref="B3:N3"/>
    <mergeCell ref="B4:N4"/>
    <mergeCell ref="B5:N5"/>
    <mergeCell ref="E7:H7"/>
    <mergeCell ref="J7:M7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4D528-ED0C-4E76-A6EF-CC7EC56DEA61}">
  <sheetPr codeName="Sheet6"/>
  <dimension ref="B1:N82"/>
  <sheetViews>
    <sheetView zoomScale="90" zoomScaleNormal="90" workbookViewId="0">
      <pane xSplit="4" ySplit="8" topLeftCell="E63" activePane="bottomRight" state="frozen"/>
      <selection pane="topRight" activeCell="E1" sqref="E1"/>
      <selection pane="bottomLeft" activeCell="A9" sqref="A9"/>
      <selection pane="bottomRight" activeCell="J87" sqref="J87"/>
    </sheetView>
  </sheetViews>
  <sheetFormatPr defaultColWidth="9.1796875" defaultRowHeight="14.5" x14ac:dyDescent="0.35"/>
  <cols>
    <col min="1" max="1" width="7.54296875" style="339" customWidth="1"/>
    <col min="2" max="2" width="7" style="338" bestFit="1" customWidth="1"/>
    <col min="3" max="3" width="5.81640625" style="338" customWidth="1"/>
    <col min="4" max="4" width="59.453125" style="338" customWidth="1"/>
    <col min="5" max="5" width="17.54296875" style="353" customWidth="1"/>
    <col min="6" max="6" width="16.26953125" style="353" customWidth="1"/>
    <col min="7" max="7" width="14.81640625" style="353" customWidth="1"/>
    <col min="8" max="8" width="17.54296875" style="353" customWidth="1"/>
    <col min="9" max="9" width="1.81640625" style="353" customWidth="1"/>
    <col min="10" max="10" width="17.54296875" style="353" customWidth="1"/>
    <col min="11" max="11" width="16" style="353" customWidth="1"/>
    <col min="12" max="12" width="14.453125" style="353" customWidth="1"/>
    <col min="13" max="14" width="17.54296875" style="353" customWidth="1"/>
    <col min="15" max="16384" width="9.1796875" style="339"/>
  </cols>
  <sheetData>
    <row r="1" spans="2:14" x14ac:dyDescent="0.35"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</row>
    <row r="2" spans="2:14" x14ac:dyDescent="0.35">
      <c r="B2" s="363"/>
    </row>
    <row r="3" spans="2:14" x14ac:dyDescent="0.35">
      <c r="B3" s="421" t="s">
        <v>694</v>
      </c>
      <c r="C3" s="421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</row>
    <row r="4" spans="2:14" x14ac:dyDescent="0.35">
      <c r="B4" s="421" t="s">
        <v>346</v>
      </c>
      <c r="C4" s="421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</row>
    <row r="5" spans="2:14" x14ac:dyDescent="0.35">
      <c r="B5" s="421" t="s">
        <v>534</v>
      </c>
      <c r="C5" s="421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</row>
    <row r="6" spans="2:14" x14ac:dyDescent="0.35">
      <c r="B6" s="365"/>
      <c r="C6" s="364"/>
      <c r="D6" s="366"/>
      <c r="E6" s="361"/>
      <c r="F6" s="361"/>
      <c r="G6" s="361"/>
      <c r="H6" s="361"/>
      <c r="I6" s="362"/>
      <c r="J6" s="361"/>
      <c r="K6" s="361"/>
      <c r="L6" s="361"/>
      <c r="M6" s="361"/>
      <c r="N6" s="362"/>
    </row>
    <row r="7" spans="2:14" x14ac:dyDescent="0.35">
      <c r="B7" s="369" t="s">
        <v>535</v>
      </c>
      <c r="C7" s="369"/>
      <c r="D7" s="368"/>
      <c r="E7" s="424" t="s">
        <v>536</v>
      </c>
      <c r="F7" s="424"/>
      <c r="G7" s="424"/>
      <c r="H7" s="424"/>
      <c r="I7" s="361"/>
      <c r="J7" s="424" t="s">
        <v>537</v>
      </c>
      <c r="K7" s="424"/>
      <c r="L7" s="424"/>
      <c r="M7" s="424"/>
      <c r="N7" s="367"/>
    </row>
    <row r="8" spans="2:14" ht="32.5" x14ac:dyDescent="0.35">
      <c r="B8" s="342" t="s">
        <v>538</v>
      </c>
      <c r="C8" s="342" t="s">
        <v>539</v>
      </c>
      <c r="D8" s="342" t="s">
        <v>540</v>
      </c>
      <c r="E8" s="342" t="s">
        <v>541</v>
      </c>
      <c r="F8" s="342" t="s">
        <v>18</v>
      </c>
      <c r="G8" s="342" t="s">
        <v>21</v>
      </c>
      <c r="H8" s="342" t="s">
        <v>542</v>
      </c>
      <c r="I8" s="343"/>
      <c r="J8" s="342" t="s">
        <v>541</v>
      </c>
      <c r="K8" s="342" t="s">
        <v>18</v>
      </c>
      <c r="L8" s="342" t="s">
        <v>21</v>
      </c>
      <c r="M8" s="342" t="s">
        <v>542</v>
      </c>
      <c r="N8" s="342" t="s">
        <v>526</v>
      </c>
    </row>
    <row r="9" spans="2:14" x14ac:dyDescent="0.35">
      <c r="B9" s="344">
        <v>25</v>
      </c>
      <c r="C9" s="344">
        <v>1675</v>
      </c>
      <c r="D9" s="345" t="s">
        <v>543</v>
      </c>
      <c r="E9" s="346">
        <v>0</v>
      </c>
      <c r="F9" s="346">
        <v>0</v>
      </c>
      <c r="G9" s="346">
        <v>0</v>
      </c>
      <c r="H9" s="346">
        <f>SUM(E9:G9)</f>
        <v>0</v>
      </c>
      <c r="I9" s="341"/>
      <c r="J9" s="346">
        <v>0</v>
      </c>
      <c r="K9" s="346">
        <v>0</v>
      </c>
      <c r="L9" s="346">
        <v>0</v>
      </c>
      <c r="M9" s="346">
        <f>SUM(J9:L9)</f>
        <v>0</v>
      </c>
      <c r="N9" s="346">
        <f>H9-M9</f>
        <v>0</v>
      </c>
    </row>
    <row r="10" spans="2:14" x14ac:dyDescent="0.35">
      <c r="B10" s="344" t="s">
        <v>544</v>
      </c>
      <c r="C10" s="344">
        <v>1805</v>
      </c>
      <c r="D10" s="345" t="s">
        <v>545</v>
      </c>
      <c r="E10" s="346">
        <v>414741.45</v>
      </c>
      <c r="F10" s="346">
        <v>0</v>
      </c>
      <c r="G10" s="346">
        <v>0</v>
      </c>
      <c r="H10" s="346">
        <f t="shared" ref="H10:H61" si="0">SUM(E10:G10)</f>
        <v>414741.45</v>
      </c>
      <c r="I10" s="341"/>
      <c r="J10" s="346">
        <v>0</v>
      </c>
      <c r="K10" s="346">
        <v>0</v>
      </c>
      <c r="L10" s="346">
        <v>0</v>
      </c>
      <c r="M10" s="346">
        <f t="shared" ref="M10:M71" si="1">SUM(J10:L10)</f>
        <v>0</v>
      </c>
      <c r="N10" s="346">
        <f t="shared" ref="N10:N71" si="2">H10-M10</f>
        <v>414741.45</v>
      </c>
    </row>
    <row r="11" spans="2:14" x14ac:dyDescent="0.35">
      <c r="B11" s="344">
        <v>40</v>
      </c>
      <c r="C11" s="344">
        <v>1808</v>
      </c>
      <c r="D11" s="345" t="s">
        <v>546</v>
      </c>
      <c r="E11" s="346">
        <v>880969.47000000009</v>
      </c>
      <c r="F11" s="346">
        <v>-30636.609999999986</v>
      </c>
      <c r="G11" s="346">
        <v>0</v>
      </c>
      <c r="H11" s="346">
        <f t="shared" si="0"/>
        <v>850332.8600000001</v>
      </c>
      <c r="I11" s="341"/>
      <c r="J11" s="346">
        <v>294855.56000000006</v>
      </c>
      <c r="K11" s="346">
        <v>38702.479999999981</v>
      </c>
      <c r="L11" s="346">
        <v>0</v>
      </c>
      <c r="M11" s="346">
        <f t="shared" si="1"/>
        <v>333558.04000000004</v>
      </c>
      <c r="N11" s="346">
        <f t="shared" si="2"/>
        <v>516774.82000000007</v>
      </c>
    </row>
    <row r="12" spans="2:14" x14ac:dyDescent="0.35">
      <c r="B12" s="344">
        <v>5</v>
      </c>
      <c r="C12" s="344">
        <v>1810</v>
      </c>
      <c r="D12" s="345" t="s">
        <v>547</v>
      </c>
      <c r="E12" s="346">
        <v>0.01</v>
      </c>
      <c r="F12" s="346">
        <v>0</v>
      </c>
      <c r="G12" s="346">
        <v>0</v>
      </c>
      <c r="H12" s="346">
        <f t="shared" si="0"/>
        <v>0.01</v>
      </c>
      <c r="I12" s="341"/>
      <c r="J12" s="346">
        <v>0.01</v>
      </c>
      <c r="K12" s="346">
        <v>0</v>
      </c>
      <c r="L12" s="346">
        <v>0</v>
      </c>
      <c r="M12" s="346">
        <f t="shared" si="1"/>
        <v>0.01</v>
      </c>
      <c r="N12" s="346">
        <f t="shared" si="2"/>
        <v>0</v>
      </c>
    </row>
    <row r="13" spans="2:14" x14ac:dyDescent="0.35">
      <c r="B13" s="344">
        <v>40</v>
      </c>
      <c r="C13" s="344">
        <v>1821</v>
      </c>
      <c r="D13" s="345" t="s">
        <v>548</v>
      </c>
      <c r="E13" s="346">
        <v>1278581.6499999999</v>
      </c>
      <c r="F13" s="346">
        <v>0</v>
      </c>
      <c r="G13" s="346">
        <v>0</v>
      </c>
      <c r="H13" s="346">
        <f t="shared" si="0"/>
        <v>1278581.6499999999</v>
      </c>
      <c r="I13" s="341"/>
      <c r="J13" s="346">
        <v>130714.35</v>
      </c>
      <c r="K13" s="346">
        <v>35733.600000000013</v>
      </c>
      <c r="L13" s="346">
        <v>0</v>
      </c>
      <c r="M13" s="346">
        <f t="shared" si="1"/>
        <v>166447.95000000001</v>
      </c>
      <c r="N13" s="346">
        <f t="shared" si="2"/>
        <v>1112133.7</v>
      </c>
    </row>
    <row r="14" spans="2:14" x14ac:dyDescent="0.35">
      <c r="B14" s="344">
        <v>40</v>
      </c>
      <c r="C14" s="344">
        <v>1822</v>
      </c>
      <c r="D14" s="345" t="s">
        <v>549</v>
      </c>
      <c r="E14" s="346">
        <v>6362309.0099999998</v>
      </c>
      <c r="F14" s="346">
        <v>53922.929999999702</v>
      </c>
      <c r="G14" s="346">
        <v>0</v>
      </c>
      <c r="H14" s="346">
        <f t="shared" si="0"/>
        <v>6416231.9399999995</v>
      </c>
      <c r="I14" s="341"/>
      <c r="J14" s="346">
        <v>388670.8</v>
      </c>
      <c r="K14" s="346">
        <v>156456.65000000005</v>
      </c>
      <c r="L14" s="346">
        <v>0</v>
      </c>
      <c r="M14" s="346">
        <f t="shared" si="1"/>
        <v>545127.45000000007</v>
      </c>
      <c r="N14" s="346">
        <f t="shared" si="2"/>
        <v>5871104.4899999993</v>
      </c>
    </row>
    <row r="15" spans="2:14" x14ac:dyDescent="0.35">
      <c r="B15" s="344">
        <v>40</v>
      </c>
      <c r="C15" s="344">
        <v>1823</v>
      </c>
      <c r="D15" s="345" t="s">
        <v>550</v>
      </c>
      <c r="E15" s="346">
        <v>4742657.8600000003</v>
      </c>
      <c r="F15" s="346">
        <v>214068.43999999983</v>
      </c>
      <c r="G15" s="346">
        <v>0</v>
      </c>
      <c r="H15" s="346">
        <f t="shared" si="0"/>
        <v>4956726.3</v>
      </c>
      <c r="I15" s="341"/>
      <c r="J15" s="346">
        <v>245960.34999999998</v>
      </c>
      <c r="K15" s="346">
        <v>126164.50000000001</v>
      </c>
      <c r="L15" s="346">
        <v>0</v>
      </c>
      <c r="M15" s="346">
        <f t="shared" si="1"/>
        <v>372124.85</v>
      </c>
      <c r="N15" s="346">
        <f t="shared" si="2"/>
        <v>4584601.45</v>
      </c>
    </row>
    <row r="16" spans="2:14" x14ac:dyDescent="0.35">
      <c r="B16" s="344">
        <v>50</v>
      </c>
      <c r="C16" s="344">
        <v>1831</v>
      </c>
      <c r="D16" s="345" t="s">
        <v>551</v>
      </c>
      <c r="E16" s="346">
        <v>20130983.190000001</v>
      </c>
      <c r="F16" s="346">
        <v>2682898.2599999979</v>
      </c>
      <c r="G16" s="346">
        <v>-34888.58</v>
      </c>
      <c r="H16" s="346">
        <f t="shared" si="0"/>
        <v>22778992.870000001</v>
      </c>
      <c r="I16" s="341"/>
      <c r="J16" s="346">
        <v>1414433.88</v>
      </c>
      <c r="K16" s="346">
        <v>470131.81000000011</v>
      </c>
      <c r="L16" s="346">
        <v>-3001.98</v>
      </c>
      <c r="M16" s="346">
        <f t="shared" si="1"/>
        <v>1881563.71</v>
      </c>
      <c r="N16" s="346">
        <f t="shared" si="2"/>
        <v>20897429.16</v>
      </c>
    </row>
    <row r="17" spans="2:14" x14ac:dyDescent="0.35">
      <c r="B17" s="344">
        <v>40</v>
      </c>
      <c r="C17" s="344">
        <v>1832</v>
      </c>
      <c r="D17" s="345" t="s">
        <v>552</v>
      </c>
      <c r="E17" s="346">
        <v>54431104.619999997</v>
      </c>
      <c r="F17" s="346">
        <v>4659128.3800000064</v>
      </c>
      <c r="G17" s="346">
        <v>-306512.05000000005</v>
      </c>
      <c r="H17" s="346">
        <f t="shared" si="0"/>
        <v>58783720.950000003</v>
      </c>
      <c r="I17" s="341"/>
      <c r="J17" s="346">
        <v>5179132.8900000006</v>
      </c>
      <c r="K17" s="346">
        <v>1581855.9999999991</v>
      </c>
      <c r="L17" s="346">
        <v>-40654.490000000005</v>
      </c>
      <c r="M17" s="346">
        <f t="shared" si="1"/>
        <v>6720334.3999999994</v>
      </c>
      <c r="N17" s="346">
        <f t="shared" si="2"/>
        <v>52063386.550000004</v>
      </c>
    </row>
    <row r="18" spans="2:14" x14ac:dyDescent="0.35">
      <c r="B18" s="344">
        <v>50</v>
      </c>
      <c r="C18" s="344">
        <v>1836</v>
      </c>
      <c r="D18" s="345" t="s">
        <v>553</v>
      </c>
      <c r="E18" s="346">
        <v>22578802.379999999</v>
      </c>
      <c r="F18" s="346">
        <v>2223641.580000001</v>
      </c>
      <c r="G18" s="346">
        <v>-151176.96000000002</v>
      </c>
      <c r="H18" s="346">
        <f t="shared" si="0"/>
        <v>24651267</v>
      </c>
      <c r="I18" s="341"/>
      <c r="J18" s="346">
        <v>1621236.33</v>
      </c>
      <c r="K18" s="346">
        <v>525227.25999999989</v>
      </c>
      <c r="L18" s="346">
        <v>-30007.030000000006</v>
      </c>
      <c r="M18" s="346">
        <f t="shared" si="1"/>
        <v>2116456.56</v>
      </c>
      <c r="N18" s="346">
        <f t="shared" si="2"/>
        <v>22534810.440000001</v>
      </c>
    </row>
    <row r="19" spans="2:14" x14ac:dyDescent="0.35">
      <c r="B19" s="344">
        <v>40</v>
      </c>
      <c r="C19" s="344">
        <v>1837</v>
      </c>
      <c r="D19" s="345" t="s">
        <v>554</v>
      </c>
      <c r="E19" s="346">
        <v>20593153.920000002</v>
      </c>
      <c r="F19" s="346">
        <v>2271216.379999998</v>
      </c>
      <c r="G19" s="346">
        <v>-216725.94</v>
      </c>
      <c r="H19" s="346">
        <f t="shared" si="0"/>
        <v>22647644.359999999</v>
      </c>
      <c r="I19" s="341"/>
      <c r="J19" s="346">
        <v>2107624.4700000002</v>
      </c>
      <c r="K19" s="346">
        <f>633050.4+58</f>
        <v>633108.4</v>
      </c>
      <c r="L19" s="346">
        <v>-28342.679999999997</v>
      </c>
      <c r="M19" s="346">
        <f t="shared" si="1"/>
        <v>2712390.19</v>
      </c>
      <c r="N19" s="346">
        <f t="shared" si="2"/>
        <v>19935254.169999998</v>
      </c>
    </row>
    <row r="20" spans="2:14" x14ac:dyDescent="0.35">
      <c r="B20" s="344">
        <v>30</v>
      </c>
      <c r="C20" s="344">
        <v>1838</v>
      </c>
      <c r="D20" s="345" t="s">
        <v>555</v>
      </c>
      <c r="E20" s="346">
        <v>110744.54000000001</v>
      </c>
      <c r="F20" s="346">
        <v>0</v>
      </c>
      <c r="G20" s="346">
        <v>0</v>
      </c>
      <c r="H20" s="346">
        <f t="shared" si="0"/>
        <v>110744.54000000001</v>
      </c>
      <c r="I20" s="341"/>
      <c r="J20" s="346">
        <v>10816.29</v>
      </c>
      <c r="K20" s="346">
        <v>3664.5000000000009</v>
      </c>
      <c r="L20" s="346">
        <v>0</v>
      </c>
      <c r="M20" s="346">
        <f t="shared" si="1"/>
        <v>14480.79</v>
      </c>
      <c r="N20" s="346">
        <f t="shared" si="2"/>
        <v>96263.75</v>
      </c>
    </row>
    <row r="21" spans="2:14" x14ac:dyDescent="0.35">
      <c r="B21" s="344">
        <v>50</v>
      </c>
      <c r="C21" s="344">
        <v>1839</v>
      </c>
      <c r="D21" s="345" t="s">
        <v>556</v>
      </c>
      <c r="E21" s="346">
        <v>13830320.059999999</v>
      </c>
      <c r="F21" s="346">
        <v>746096.98999999929</v>
      </c>
      <c r="G21" s="346">
        <v>-519204.16000000003</v>
      </c>
      <c r="H21" s="346">
        <f t="shared" si="0"/>
        <v>14057212.889999997</v>
      </c>
      <c r="I21" s="341"/>
      <c r="J21" s="346">
        <v>1127925.58</v>
      </c>
      <c r="K21" s="346">
        <v>321339.95999999996</v>
      </c>
      <c r="L21" s="346">
        <v>-69018.039999999994</v>
      </c>
      <c r="M21" s="346">
        <f t="shared" si="1"/>
        <v>1380247.5</v>
      </c>
      <c r="N21" s="346">
        <f t="shared" si="2"/>
        <v>12676965.389999997</v>
      </c>
    </row>
    <row r="22" spans="2:14" x14ac:dyDescent="0.35">
      <c r="B22" s="344">
        <v>40</v>
      </c>
      <c r="C22" s="344">
        <v>1843</v>
      </c>
      <c r="D22" s="345" t="s">
        <v>557</v>
      </c>
      <c r="E22" s="346">
        <v>69273725</v>
      </c>
      <c r="F22" s="346">
        <v>6267621.8499999978</v>
      </c>
      <c r="G22" s="346">
        <v>-2593.3999999999992</v>
      </c>
      <c r="H22" s="346">
        <f t="shared" si="0"/>
        <v>75538753.449999988</v>
      </c>
      <c r="I22" s="341"/>
      <c r="J22" s="346">
        <v>8088912.7300000004</v>
      </c>
      <c r="K22" s="346">
        <v>2324491.6599999974</v>
      </c>
      <c r="L22" s="346">
        <v>-2201.2300000000005</v>
      </c>
      <c r="M22" s="346">
        <f t="shared" si="1"/>
        <v>10411203.159999996</v>
      </c>
      <c r="N22" s="346">
        <f t="shared" si="2"/>
        <v>65127550.289999992</v>
      </c>
    </row>
    <row r="23" spans="2:14" x14ac:dyDescent="0.35">
      <c r="B23" s="344">
        <v>70</v>
      </c>
      <c r="C23" s="344">
        <v>1844</v>
      </c>
      <c r="D23" s="345" t="s">
        <v>558</v>
      </c>
      <c r="E23" s="346">
        <v>33639376.380000003</v>
      </c>
      <c r="F23" s="346">
        <v>1263027.6299999971</v>
      </c>
      <c r="G23" s="346">
        <v>-220294.70000000004</v>
      </c>
      <c r="H23" s="346">
        <f t="shared" si="0"/>
        <v>34682109.309999995</v>
      </c>
      <c r="I23" s="341"/>
      <c r="J23" s="346">
        <v>2154615.9</v>
      </c>
      <c r="K23" s="346">
        <v>579593.47</v>
      </c>
      <c r="L23" s="346">
        <v>-22709.11</v>
      </c>
      <c r="M23" s="346">
        <f t="shared" si="1"/>
        <v>2711500.2600000002</v>
      </c>
      <c r="N23" s="346">
        <f t="shared" si="2"/>
        <v>31970609.049999993</v>
      </c>
    </row>
    <row r="24" spans="2:14" x14ac:dyDescent="0.35">
      <c r="B24" s="344">
        <v>40</v>
      </c>
      <c r="C24" s="344">
        <v>1846</v>
      </c>
      <c r="D24" s="345" t="s">
        <v>559</v>
      </c>
      <c r="E24" s="346">
        <v>22028680.310000002</v>
      </c>
      <c r="F24" s="346">
        <v>2042048.3200000017</v>
      </c>
      <c r="G24" s="346">
        <v>-4894.9300000000048</v>
      </c>
      <c r="H24" s="346">
        <f t="shared" si="0"/>
        <v>24065833.700000003</v>
      </c>
      <c r="I24" s="341"/>
      <c r="J24" s="346">
        <v>2668748.56</v>
      </c>
      <c r="K24" s="346">
        <v>752352.47999999952</v>
      </c>
      <c r="L24" s="346">
        <v>-29425.279999999999</v>
      </c>
      <c r="M24" s="346">
        <f t="shared" si="1"/>
        <v>3391675.76</v>
      </c>
      <c r="N24" s="346">
        <f t="shared" si="2"/>
        <v>20674157.940000005</v>
      </c>
    </row>
    <row r="25" spans="2:14" x14ac:dyDescent="0.35">
      <c r="B25" s="344">
        <v>40</v>
      </c>
      <c r="C25" s="344">
        <v>1847</v>
      </c>
      <c r="D25" s="345" t="s">
        <v>560</v>
      </c>
      <c r="E25" s="346">
        <v>20206679.359999999</v>
      </c>
      <c r="F25" s="346">
        <v>2906103.9699999969</v>
      </c>
      <c r="G25" s="346">
        <v>-132.65000000000009</v>
      </c>
      <c r="H25" s="346">
        <f t="shared" si="0"/>
        <v>23112650.68</v>
      </c>
      <c r="I25" s="341"/>
      <c r="J25" s="346">
        <v>1382704.7999999998</v>
      </c>
      <c r="K25" s="346">
        <v>600777.5700000003</v>
      </c>
      <c r="L25" s="346">
        <v>-293.3599999999999</v>
      </c>
      <c r="M25" s="346">
        <f t="shared" si="1"/>
        <v>1983189.01</v>
      </c>
      <c r="N25" s="346">
        <f t="shared" si="2"/>
        <v>21129461.669999998</v>
      </c>
    </row>
    <row r="26" spans="2:14" x14ac:dyDescent="0.35">
      <c r="B26" s="344">
        <v>25</v>
      </c>
      <c r="C26" s="344">
        <v>1848</v>
      </c>
      <c r="D26" s="345" t="s">
        <v>561</v>
      </c>
      <c r="E26" s="346">
        <v>3674980.47</v>
      </c>
      <c r="F26" s="346">
        <v>0</v>
      </c>
      <c r="G26" s="346">
        <v>-31929.269999999997</v>
      </c>
      <c r="H26" s="346">
        <f t="shared" si="0"/>
        <v>3643051.2</v>
      </c>
      <c r="I26" s="341"/>
      <c r="J26" s="346">
        <v>1295548.9600000002</v>
      </c>
      <c r="K26" s="346">
        <v>225963.08999999994</v>
      </c>
      <c r="L26" s="346">
        <v>-15588.7</v>
      </c>
      <c r="M26" s="346">
        <f t="shared" si="1"/>
        <v>1505923.35</v>
      </c>
      <c r="N26" s="346">
        <f t="shared" si="2"/>
        <v>2137127.85</v>
      </c>
    </row>
    <row r="27" spans="2:14" x14ac:dyDescent="0.35">
      <c r="B27" s="344">
        <v>25</v>
      </c>
      <c r="C27" s="344">
        <v>1849</v>
      </c>
      <c r="D27" s="345" t="s">
        <v>562</v>
      </c>
      <c r="E27" s="346">
        <v>9287382.1099999994</v>
      </c>
      <c r="F27" s="346">
        <v>1464622.13</v>
      </c>
      <c r="G27" s="346">
        <v>0</v>
      </c>
      <c r="H27" s="346">
        <f t="shared" si="0"/>
        <v>10752004.239999998</v>
      </c>
      <c r="I27" s="341"/>
      <c r="J27" s="346">
        <v>2421999.1100000003</v>
      </c>
      <c r="K27" s="346">
        <v>508876.41999999993</v>
      </c>
      <c r="L27" s="346">
        <v>0</v>
      </c>
      <c r="M27" s="346">
        <f t="shared" si="1"/>
        <v>2930875.5300000003</v>
      </c>
      <c r="N27" s="346">
        <f t="shared" si="2"/>
        <v>7821128.7099999981</v>
      </c>
    </row>
    <row r="28" spans="2:14" x14ac:dyDescent="0.35">
      <c r="B28" s="344">
        <v>40</v>
      </c>
      <c r="C28" s="344">
        <v>1851</v>
      </c>
      <c r="D28" s="345" t="s">
        <v>563</v>
      </c>
      <c r="E28" s="346">
        <v>37378549.009999998</v>
      </c>
      <c r="F28" s="346">
        <v>3603654.8500000015</v>
      </c>
      <c r="G28" s="346">
        <v>-512370.01</v>
      </c>
      <c r="H28" s="346">
        <f t="shared" si="0"/>
        <v>40469833.850000001</v>
      </c>
      <c r="I28" s="341"/>
      <c r="J28" s="346">
        <v>4098493.82</v>
      </c>
      <c r="K28" s="346">
        <v>1186200.44</v>
      </c>
      <c r="L28" s="346">
        <v>-73108.51999999999</v>
      </c>
      <c r="M28" s="346">
        <f t="shared" si="1"/>
        <v>5211585.74</v>
      </c>
      <c r="N28" s="346">
        <f t="shared" si="2"/>
        <v>35258248.109999999</v>
      </c>
    </row>
    <row r="29" spans="2:14" x14ac:dyDescent="0.35">
      <c r="B29" s="344">
        <v>30</v>
      </c>
      <c r="C29" s="344">
        <v>1852</v>
      </c>
      <c r="D29" s="345" t="s">
        <v>564</v>
      </c>
      <c r="E29" s="346">
        <v>32740592.91</v>
      </c>
      <c r="F29" s="346">
        <v>2193770.6400000015</v>
      </c>
      <c r="G29" s="346">
        <v>-214102.84</v>
      </c>
      <c r="H29" s="346">
        <f t="shared" si="0"/>
        <v>34720260.710000001</v>
      </c>
      <c r="I29" s="341"/>
      <c r="J29" s="346">
        <v>4873541.16</v>
      </c>
      <c r="K29" s="346">
        <v>1402267.8699999996</v>
      </c>
      <c r="L29" s="346">
        <v>-41091.389999999992</v>
      </c>
      <c r="M29" s="346">
        <f t="shared" si="1"/>
        <v>6234717.6399999997</v>
      </c>
      <c r="N29" s="346">
        <f t="shared" si="2"/>
        <v>28485543.07</v>
      </c>
    </row>
    <row r="30" spans="2:14" x14ac:dyDescent="0.35">
      <c r="B30" s="344">
        <v>50</v>
      </c>
      <c r="C30" s="344">
        <v>1856</v>
      </c>
      <c r="D30" s="345" t="s">
        <v>385</v>
      </c>
      <c r="E30" s="346">
        <v>19674315.170000002</v>
      </c>
      <c r="F30" s="346">
        <v>953399.44000000041</v>
      </c>
      <c r="G30" s="346">
        <v>0</v>
      </c>
      <c r="H30" s="346">
        <f t="shared" si="0"/>
        <v>20627714.610000003</v>
      </c>
      <c r="I30" s="341"/>
      <c r="J30" s="346">
        <v>1641242.29</v>
      </c>
      <c r="K30" s="346">
        <v>448446.9299999997</v>
      </c>
      <c r="L30" s="346">
        <v>0</v>
      </c>
      <c r="M30" s="346">
        <f t="shared" si="1"/>
        <v>2089689.2199999997</v>
      </c>
      <c r="N30" s="346">
        <f t="shared" si="2"/>
        <v>18538025.390000004</v>
      </c>
    </row>
    <row r="31" spans="2:14" x14ac:dyDescent="0.35">
      <c r="B31" s="344">
        <v>25</v>
      </c>
      <c r="C31" s="344">
        <v>1860</v>
      </c>
      <c r="D31" s="345" t="s">
        <v>387</v>
      </c>
      <c r="E31" s="346">
        <v>16339153.059999999</v>
      </c>
      <c r="F31" s="346">
        <v>1373977.7999999998</v>
      </c>
      <c r="G31" s="346">
        <v>0</v>
      </c>
      <c r="H31" s="346">
        <f t="shared" si="0"/>
        <v>17713130.859999999</v>
      </c>
      <c r="I31" s="341"/>
      <c r="J31" s="346">
        <v>2241464.21</v>
      </c>
      <c r="K31" s="346">
        <v>736878.52000000014</v>
      </c>
      <c r="L31" s="346">
        <v>0</v>
      </c>
      <c r="M31" s="346">
        <f t="shared" si="1"/>
        <v>2978342.73</v>
      </c>
      <c r="N31" s="346">
        <f t="shared" si="2"/>
        <v>14734788.129999999</v>
      </c>
    </row>
    <row r="32" spans="2:14" x14ac:dyDescent="0.35">
      <c r="B32" s="344">
        <v>25</v>
      </c>
      <c r="C32" s="344">
        <v>1865</v>
      </c>
      <c r="D32" s="345" t="s">
        <v>565</v>
      </c>
      <c r="E32" s="346">
        <v>0</v>
      </c>
      <c r="F32" s="346">
        <v>0</v>
      </c>
      <c r="G32" s="346">
        <v>0</v>
      </c>
      <c r="H32" s="346">
        <f t="shared" si="0"/>
        <v>0</v>
      </c>
      <c r="I32" s="341"/>
      <c r="J32" s="346">
        <v>0</v>
      </c>
      <c r="K32" s="346">
        <v>0</v>
      </c>
      <c r="L32" s="346">
        <v>0</v>
      </c>
      <c r="M32" s="346">
        <f t="shared" si="1"/>
        <v>0</v>
      </c>
      <c r="N32" s="346">
        <f t="shared" si="2"/>
        <v>0</v>
      </c>
    </row>
    <row r="33" spans="2:14" x14ac:dyDescent="0.35">
      <c r="B33" s="344">
        <v>25</v>
      </c>
      <c r="C33" s="344">
        <v>1869</v>
      </c>
      <c r="D33" s="345" t="s">
        <v>387</v>
      </c>
      <c r="E33" s="346">
        <v>7291816.6500000004</v>
      </c>
      <c r="F33" s="346">
        <v>0</v>
      </c>
      <c r="G33" s="346">
        <v>0</v>
      </c>
      <c r="H33" s="346">
        <f t="shared" si="0"/>
        <v>7291816.6500000004</v>
      </c>
      <c r="I33" s="341"/>
      <c r="J33" s="346">
        <v>0</v>
      </c>
      <c r="K33" s="346">
        <v>2430605.7599999998</v>
      </c>
      <c r="L33" s="346">
        <v>0</v>
      </c>
      <c r="M33" s="346">
        <f t="shared" si="1"/>
        <v>2430605.7599999998</v>
      </c>
      <c r="N33" s="346">
        <f t="shared" si="2"/>
        <v>4861210.8900000006</v>
      </c>
    </row>
    <row r="34" spans="2:14" x14ac:dyDescent="0.35">
      <c r="B34" s="344">
        <v>15</v>
      </c>
      <c r="C34" s="344">
        <v>1862</v>
      </c>
      <c r="D34" s="345" t="s">
        <v>566</v>
      </c>
      <c r="E34" s="346">
        <v>20136513.789999999</v>
      </c>
      <c r="F34" s="346">
        <v>75369.570000004023</v>
      </c>
      <c r="G34" s="346">
        <v>-146153.44</v>
      </c>
      <c r="H34" s="346">
        <f t="shared" si="0"/>
        <v>20065729.920000002</v>
      </c>
      <c r="I34" s="341"/>
      <c r="J34" s="346">
        <v>6226759.1599999992</v>
      </c>
      <c r="K34" s="346">
        <v>1600343.9200000018</v>
      </c>
      <c r="L34" s="346">
        <v>-57137.570000000007</v>
      </c>
      <c r="M34" s="346">
        <f t="shared" si="1"/>
        <v>7769965.5100000007</v>
      </c>
      <c r="N34" s="346">
        <f t="shared" si="2"/>
        <v>12295764.41</v>
      </c>
    </row>
    <row r="35" spans="2:14" x14ac:dyDescent="0.35">
      <c r="B35" s="344">
        <v>15</v>
      </c>
      <c r="C35" s="344">
        <v>1863</v>
      </c>
      <c r="D35" s="345" t="s">
        <v>567</v>
      </c>
      <c r="E35" s="346">
        <v>5708545.8300000001</v>
      </c>
      <c r="F35" s="346">
        <v>832250.10999999964</v>
      </c>
      <c r="G35" s="346">
        <v>-2282.09</v>
      </c>
      <c r="H35" s="346">
        <f t="shared" si="0"/>
        <v>6538513.8499999996</v>
      </c>
      <c r="I35" s="341"/>
      <c r="J35" s="346">
        <v>1023423.13</v>
      </c>
      <c r="K35" s="346">
        <v>396018.62999999995</v>
      </c>
      <c r="L35" s="346">
        <v>-849.8</v>
      </c>
      <c r="M35" s="346">
        <f t="shared" si="1"/>
        <v>1418591.96</v>
      </c>
      <c r="N35" s="346">
        <f t="shared" si="2"/>
        <v>5119921.8899999997</v>
      </c>
    </row>
    <row r="36" spans="2:14" x14ac:dyDescent="0.35">
      <c r="B36" s="344" t="s">
        <v>544</v>
      </c>
      <c r="C36" s="344">
        <v>1905</v>
      </c>
      <c r="D36" s="345" t="s">
        <v>28</v>
      </c>
      <c r="E36" s="346">
        <v>1067629.4099999999</v>
      </c>
      <c r="F36" s="346">
        <v>0</v>
      </c>
      <c r="G36" s="346">
        <v>0</v>
      </c>
      <c r="H36" s="346">
        <f t="shared" si="0"/>
        <v>1067629.4099999999</v>
      </c>
      <c r="I36" s="341"/>
      <c r="J36" s="346">
        <v>0</v>
      </c>
      <c r="K36" s="346">
        <v>0</v>
      </c>
      <c r="L36" s="346">
        <v>0</v>
      </c>
      <c r="M36" s="346">
        <f t="shared" si="1"/>
        <v>0</v>
      </c>
      <c r="N36" s="346">
        <f t="shared" si="2"/>
        <v>1067629.4099999999</v>
      </c>
    </row>
    <row r="37" spans="2:14" x14ac:dyDescent="0.35">
      <c r="B37" s="344">
        <v>50</v>
      </c>
      <c r="C37" s="344">
        <v>1906</v>
      </c>
      <c r="D37" s="345" t="s">
        <v>568</v>
      </c>
      <c r="E37" s="346">
        <v>90487.12</v>
      </c>
      <c r="F37" s="346">
        <v>0</v>
      </c>
      <c r="G37" s="346">
        <v>0</v>
      </c>
      <c r="H37" s="346">
        <f t="shared" si="0"/>
        <v>90487.12</v>
      </c>
      <c r="I37" s="341"/>
      <c r="J37" s="346">
        <v>13347.359999999999</v>
      </c>
      <c r="K37" s="346">
        <v>3336.8399999999997</v>
      </c>
      <c r="L37" s="346">
        <v>0</v>
      </c>
      <c r="M37" s="346">
        <f t="shared" si="1"/>
        <v>16684.199999999997</v>
      </c>
      <c r="N37" s="346">
        <f t="shared" si="2"/>
        <v>73802.92</v>
      </c>
    </row>
    <row r="38" spans="2:14" x14ac:dyDescent="0.35">
      <c r="B38" s="344">
        <v>30</v>
      </c>
      <c r="C38" s="344">
        <v>1908</v>
      </c>
      <c r="D38" s="345" t="s">
        <v>569</v>
      </c>
      <c r="E38" s="346">
        <v>24819792.440000001</v>
      </c>
      <c r="F38" s="346">
        <v>4212686.5599999977</v>
      </c>
      <c r="G38" s="346">
        <v>-339674.56</v>
      </c>
      <c r="H38" s="346">
        <f t="shared" si="0"/>
        <v>28692804.440000001</v>
      </c>
      <c r="I38" s="341"/>
      <c r="J38" s="346">
        <v>4564535.72</v>
      </c>
      <c r="K38" s="346">
        <v>1249893.1499999997</v>
      </c>
      <c r="L38" s="346">
        <v>-339674.56</v>
      </c>
      <c r="M38" s="346">
        <f t="shared" si="1"/>
        <v>5474754.3099999996</v>
      </c>
      <c r="N38" s="346">
        <f t="shared" si="2"/>
        <v>23218050.130000003</v>
      </c>
    </row>
    <row r="39" spans="2:14" x14ac:dyDescent="0.35">
      <c r="B39" s="344">
        <v>5</v>
      </c>
      <c r="C39" s="344">
        <v>1910</v>
      </c>
      <c r="D39" s="345" t="s">
        <v>547</v>
      </c>
      <c r="E39" s="346">
        <v>0</v>
      </c>
      <c r="F39" s="346">
        <v>0</v>
      </c>
      <c r="G39" s="346">
        <v>0</v>
      </c>
      <c r="H39" s="346">
        <f t="shared" si="0"/>
        <v>0</v>
      </c>
      <c r="I39" s="341"/>
      <c r="J39" s="346">
        <v>0</v>
      </c>
      <c r="K39" s="346">
        <v>0</v>
      </c>
      <c r="L39" s="346">
        <v>0</v>
      </c>
      <c r="M39" s="346">
        <f t="shared" si="1"/>
        <v>0</v>
      </c>
      <c r="N39" s="346">
        <f t="shared" si="2"/>
        <v>0</v>
      </c>
    </row>
    <row r="40" spans="2:14" x14ac:dyDescent="0.35">
      <c r="B40" s="344">
        <v>10</v>
      </c>
      <c r="C40" s="344">
        <v>1915</v>
      </c>
      <c r="D40" s="345" t="s">
        <v>570</v>
      </c>
      <c r="E40" s="346">
        <v>4012921.46</v>
      </c>
      <c r="F40" s="346">
        <v>400374.1100000001</v>
      </c>
      <c r="G40" s="346">
        <v>0</v>
      </c>
      <c r="H40" s="346">
        <f t="shared" si="0"/>
        <v>4413295.57</v>
      </c>
      <c r="I40" s="341"/>
      <c r="J40" s="346">
        <v>1281114.5899999999</v>
      </c>
      <c r="K40" s="346">
        <v>447950.3000000001</v>
      </c>
      <c r="L40" s="346">
        <v>0</v>
      </c>
      <c r="M40" s="346">
        <f t="shared" si="1"/>
        <v>1729064.89</v>
      </c>
      <c r="N40" s="346">
        <f t="shared" si="2"/>
        <v>2684230.6800000006</v>
      </c>
    </row>
    <row r="41" spans="2:14" x14ac:dyDescent="0.35">
      <c r="B41" s="344">
        <v>3</v>
      </c>
      <c r="C41" s="344">
        <v>1920</v>
      </c>
      <c r="D41" s="345" t="s">
        <v>571</v>
      </c>
      <c r="E41" s="346">
        <v>3000028.0699999994</v>
      </c>
      <c r="F41" s="346">
        <v>1065274.540000001</v>
      </c>
      <c r="G41" s="346">
        <v>0</v>
      </c>
      <c r="H41" s="346">
        <v>4065302.6100000003</v>
      </c>
      <c r="I41" s="341"/>
      <c r="J41" s="346">
        <v>1895739.8500000003</v>
      </c>
      <c r="K41" s="346">
        <v>631737.53999999969</v>
      </c>
      <c r="L41" s="346">
        <v>0</v>
      </c>
      <c r="M41" s="346">
        <f t="shared" si="1"/>
        <v>2527477.39</v>
      </c>
      <c r="N41" s="346">
        <f t="shared" si="2"/>
        <v>1537825.2200000002</v>
      </c>
    </row>
    <row r="42" spans="2:14" x14ac:dyDescent="0.35">
      <c r="B42" s="344">
        <v>5</v>
      </c>
      <c r="C42" s="344">
        <v>1921</v>
      </c>
      <c r="D42" s="345" t="s">
        <v>572</v>
      </c>
      <c r="E42" s="346">
        <v>9520.91</v>
      </c>
      <c r="F42" s="346">
        <v>0</v>
      </c>
      <c r="G42" s="346">
        <v>0</v>
      </c>
      <c r="H42" s="346">
        <f t="shared" si="0"/>
        <v>9520.91</v>
      </c>
      <c r="I42" s="341"/>
      <c r="J42" s="346">
        <v>9520.91</v>
      </c>
      <c r="K42" s="346">
        <v>0</v>
      </c>
      <c r="L42" s="346">
        <v>0</v>
      </c>
      <c r="M42" s="346">
        <f t="shared" si="1"/>
        <v>9520.91</v>
      </c>
      <c r="N42" s="346">
        <f t="shared" si="2"/>
        <v>0</v>
      </c>
    </row>
    <row r="43" spans="2:14" x14ac:dyDescent="0.35">
      <c r="B43" s="344">
        <v>5</v>
      </c>
      <c r="C43" s="344">
        <v>1922</v>
      </c>
      <c r="D43" s="345" t="s">
        <v>573</v>
      </c>
      <c r="E43" s="346">
        <v>4463119.9300000025</v>
      </c>
      <c r="F43" s="346">
        <v>77008.789999998175</v>
      </c>
      <c r="G43" s="346">
        <v>0</v>
      </c>
      <c r="H43" s="346">
        <f t="shared" si="0"/>
        <v>4540128.7200000007</v>
      </c>
      <c r="I43" s="341"/>
      <c r="J43" s="346">
        <v>2478605.7700000014</v>
      </c>
      <c r="K43" s="346">
        <v>765180.72999999858</v>
      </c>
      <c r="L43" s="346">
        <v>0</v>
      </c>
      <c r="M43" s="346">
        <f t="shared" si="1"/>
        <v>3243786.5</v>
      </c>
      <c r="N43" s="346">
        <f t="shared" si="2"/>
        <v>1296342.2200000007</v>
      </c>
    </row>
    <row r="44" spans="2:14" x14ac:dyDescent="0.35">
      <c r="B44" s="344">
        <v>15</v>
      </c>
      <c r="C44" s="344">
        <v>1930</v>
      </c>
      <c r="D44" s="345" t="s">
        <v>574</v>
      </c>
      <c r="E44" s="346">
        <v>6365989.8100000005</v>
      </c>
      <c r="F44" s="346">
        <v>482665.01999999955</v>
      </c>
      <c r="G44" s="346">
        <v>0</v>
      </c>
      <c r="H44" s="346">
        <f t="shared" si="0"/>
        <v>6848654.8300000001</v>
      </c>
      <c r="I44" s="341"/>
      <c r="J44" s="346">
        <v>3003199</v>
      </c>
      <c r="K44" s="346">
        <v>646793.07999999984</v>
      </c>
      <c r="L44" s="346">
        <v>0</v>
      </c>
      <c r="M44" s="346">
        <f t="shared" si="1"/>
        <v>3649992.08</v>
      </c>
      <c r="N44" s="346">
        <f t="shared" si="2"/>
        <v>3198662.75</v>
      </c>
    </row>
    <row r="45" spans="2:14" x14ac:dyDescent="0.35">
      <c r="B45" s="344">
        <v>8</v>
      </c>
      <c r="C45" s="344">
        <v>1931</v>
      </c>
      <c r="D45" s="345" t="s">
        <v>575</v>
      </c>
      <c r="E45" s="346">
        <v>2177138.44</v>
      </c>
      <c r="F45" s="346">
        <v>172684.60000000009</v>
      </c>
      <c r="G45" s="346">
        <v>-0.02</v>
      </c>
      <c r="H45" s="346">
        <f t="shared" si="0"/>
        <v>2349823.02</v>
      </c>
      <c r="I45" s="341"/>
      <c r="J45" s="346">
        <v>1534055.87</v>
      </c>
      <c r="K45" s="346">
        <v>291560.61999999988</v>
      </c>
      <c r="L45" s="346">
        <v>-0.02</v>
      </c>
      <c r="M45" s="346">
        <f t="shared" si="1"/>
        <v>1825616.47</v>
      </c>
      <c r="N45" s="346">
        <f t="shared" si="2"/>
        <v>524206.55000000005</v>
      </c>
    </row>
    <row r="46" spans="2:14" x14ac:dyDescent="0.35">
      <c r="B46" s="344">
        <v>5</v>
      </c>
      <c r="C46" s="344">
        <v>1932</v>
      </c>
      <c r="D46" s="345" t="s">
        <v>576</v>
      </c>
      <c r="E46" s="346">
        <v>264417.66000000003</v>
      </c>
      <c r="F46" s="346">
        <v>0</v>
      </c>
      <c r="G46" s="346">
        <v>0</v>
      </c>
      <c r="H46" s="346">
        <f t="shared" si="0"/>
        <v>264417.66000000003</v>
      </c>
      <c r="I46" s="341"/>
      <c r="J46" s="346">
        <v>125418.05</v>
      </c>
      <c r="K46" s="346">
        <v>36494.199999999997</v>
      </c>
      <c r="L46" s="346">
        <v>0</v>
      </c>
      <c r="M46" s="346">
        <f t="shared" si="1"/>
        <v>161912.25</v>
      </c>
      <c r="N46" s="346">
        <f t="shared" si="2"/>
        <v>102505.41000000003</v>
      </c>
    </row>
    <row r="47" spans="2:14" x14ac:dyDescent="0.35">
      <c r="B47" s="344">
        <v>10</v>
      </c>
      <c r="C47" s="344">
        <v>1935</v>
      </c>
      <c r="D47" s="345" t="s">
        <v>577</v>
      </c>
      <c r="E47" s="346">
        <v>421165.68000000005</v>
      </c>
      <c r="F47" s="346">
        <v>0</v>
      </c>
      <c r="G47" s="346">
        <v>0</v>
      </c>
      <c r="H47" s="346">
        <f t="shared" si="0"/>
        <v>421165.68000000005</v>
      </c>
      <c r="I47" s="341"/>
      <c r="J47" s="346">
        <v>212444.76</v>
      </c>
      <c r="K47" s="346">
        <v>48436.710000000006</v>
      </c>
      <c r="L47" s="346">
        <v>0</v>
      </c>
      <c r="M47" s="346">
        <f t="shared" si="1"/>
        <v>260881.47000000003</v>
      </c>
      <c r="N47" s="346">
        <f t="shared" si="2"/>
        <v>160284.21000000002</v>
      </c>
    </row>
    <row r="48" spans="2:14" x14ac:dyDescent="0.35">
      <c r="B48" s="344">
        <v>10</v>
      </c>
      <c r="C48" s="344">
        <v>1940</v>
      </c>
      <c r="D48" s="345" t="s">
        <v>578</v>
      </c>
      <c r="E48" s="346">
        <v>3893997.23</v>
      </c>
      <c r="F48" s="346">
        <v>382980.9600000002</v>
      </c>
      <c r="G48" s="346">
        <v>0</v>
      </c>
      <c r="H48" s="346">
        <v>4276978.1900000004</v>
      </c>
      <c r="I48" s="341"/>
      <c r="J48" s="346">
        <v>1432250.79</v>
      </c>
      <c r="K48" s="346">
        <v>427995.39000000007</v>
      </c>
      <c r="L48" s="346">
        <v>0</v>
      </c>
      <c r="M48" s="346">
        <f t="shared" si="1"/>
        <v>1860246.1800000002</v>
      </c>
      <c r="N48" s="346">
        <f t="shared" si="2"/>
        <v>2416732.0100000002</v>
      </c>
    </row>
    <row r="49" spans="2:14" x14ac:dyDescent="0.35">
      <c r="B49" s="344">
        <v>10</v>
      </c>
      <c r="C49" s="344">
        <v>1945</v>
      </c>
      <c r="D49" s="345" t="s">
        <v>579</v>
      </c>
      <c r="E49" s="346">
        <v>1097628.8589999999</v>
      </c>
      <c r="F49" s="346">
        <v>36705.160000000033</v>
      </c>
      <c r="G49" s="346">
        <v>0</v>
      </c>
      <c r="H49" s="346">
        <f t="shared" si="0"/>
        <v>1134334.0189999999</v>
      </c>
      <c r="I49" s="341"/>
      <c r="J49" s="346">
        <v>440692.17</v>
      </c>
      <c r="K49" s="346">
        <v>123641.39000000004</v>
      </c>
      <c r="L49" s="346">
        <v>0</v>
      </c>
      <c r="M49" s="346">
        <f t="shared" si="1"/>
        <v>564333.56000000006</v>
      </c>
      <c r="N49" s="346">
        <f t="shared" si="2"/>
        <v>570000.4589999998</v>
      </c>
    </row>
    <row r="50" spans="2:14" x14ac:dyDescent="0.35">
      <c r="B50" s="344">
        <v>10</v>
      </c>
      <c r="C50" s="344">
        <v>1950</v>
      </c>
      <c r="D50" s="345" t="s">
        <v>580</v>
      </c>
      <c r="E50" s="346">
        <v>35360.079999999994</v>
      </c>
      <c r="F50" s="346">
        <v>0</v>
      </c>
      <c r="G50" s="346">
        <v>0</v>
      </c>
      <c r="H50" s="346">
        <f t="shared" si="0"/>
        <v>35360.079999999994</v>
      </c>
      <c r="I50" s="341"/>
      <c r="J50" s="346">
        <v>35360.079999999994</v>
      </c>
      <c r="K50" s="346">
        <v>0</v>
      </c>
      <c r="L50" s="346">
        <v>0</v>
      </c>
      <c r="M50" s="346">
        <f t="shared" si="1"/>
        <v>35360.079999999994</v>
      </c>
      <c r="N50" s="346">
        <f t="shared" si="2"/>
        <v>0</v>
      </c>
    </row>
    <row r="51" spans="2:14" x14ac:dyDescent="0.35">
      <c r="B51" s="344">
        <v>10</v>
      </c>
      <c r="C51" s="344">
        <v>1955</v>
      </c>
      <c r="D51" s="345" t="s">
        <v>581</v>
      </c>
      <c r="E51" s="346">
        <v>1769731.44</v>
      </c>
      <c r="F51" s="346">
        <v>114889.37000000017</v>
      </c>
      <c r="G51" s="346">
        <v>0</v>
      </c>
      <c r="H51" s="346">
        <f t="shared" si="0"/>
        <v>1884620.81</v>
      </c>
      <c r="I51" s="341"/>
      <c r="J51" s="346">
        <v>810731.07000000018</v>
      </c>
      <c r="K51" s="346">
        <v>222697.4599999999</v>
      </c>
      <c r="L51" s="346">
        <v>0</v>
      </c>
      <c r="M51" s="346">
        <f t="shared" si="1"/>
        <v>1033428.53</v>
      </c>
      <c r="N51" s="346">
        <f t="shared" si="2"/>
        <v>851192.28</v>
      </c>
    </row>
    <row r="52" spans="2:14" x14ac:dyDescent="0.35">
      <c r="B52" s="344">
        <v>8</v>
      </c>
      <c r="C52" s="344">
        <v>1970</v>
      </c>
      <c r="D52" s="345" t="s">
        <v>582</v>
      </c>
      <c r="E52" s="346">
        <v>312338.08</v>
      </c>
      <c r="F52" s="346">
        <v>0</v>
      </c>
      <c r="G52" s="346">
        <v>0</v>
      </c>
      <c r="H52" s="346">
        <f t="shared" si="0"/>
        <v>312338.08</v>
      </c>
      <c r="I52" s="341"/>
      <c r="J52" s="346">
        <v>206410.08000000002</v>
      </c>
      <c r="K52" s="346">
        <v>51602.520000000011</v>
      </c>
      <c r="L52" s="346">
        <v>0</v>
      </c>
      <c r="M52" s="346">
        <f t="shared" si="1"/>
        <v>258012.60000000003</v>
      </c>
      <c r="N52" s="346">
        <f t="shared" si="2"/>
        <v>54325.479999999981</v>
      </c>
    </row>
    <row r="53" spans="2:14" x14ac:dyDescent="0.35">
      <c r="B53" s="344">
        <v>15</v>
      </c>
      <c r="C53" s="344">
        <v>1981</v>
      </c>
      <c r="D53" s="345" t="s">
        <v>583</v>
      </c>
      <c r="E53" s="346">
        <v>300312.95</v>
      </c>
      <c r="F53" s="346">
        <v>0</v>
      </c>
      <c r="G53" s="346">
        <v>0</v>
      </c>
      <c r="H53" s="346">
        <f t="shared" si="0"/>
        <v>300312.95</v>
      </c>
      <c r="I53" s="341"/>
      <c r="J53" s="346">
        <v>106288.22</v>
      </c>
      <c r="K53" s="346">
        <v>27616.530000000006</v>
      </c>
      <c r="L53" s="346">
        <v>0</v>
      </c>
      <c r="M53" s="346">
        <f t="shared" si="1"/>
        <v>133904.75</v>
      </c>
      <c r="N53" s="346">
        <f t="shared" si="2"/>
        <v>166408.20000000001</v>
      </c>
    </row>
    <row r="54" spans="2:14" x14ac:dyDescent="0.35">
      <c r="B54" s="344">
        <v>15</v>
      </c>
      <c r="C54" s="344">
        <v>1982</v>
      </c>
      <c r="D54" s="345" t="s">
        <v>584</v>
      </c>
      <c r="E54" s="346">
        <v>689392.89</v>
      </c>
      <c r="F54" s="346">
        <v>0</v>
      </c>
      <c r="G54" s="346">
        <v>0</v>
      </c>
      <c r="H54" s="346">
        <f t="shared" si="0"/>
        <v>689392.89</v>
      </c>
      <c r="I54" s="341"/>
      <c r="J54" s="346">
        <v>284976.28999999998</v>
      </c>
      <c r="K54" s="346">
        <v>52194.92</v>
      </c>
      <c r="L54" s="346">
        <v>0</v>
      </c>
      <c r="M54" s="346">
        <f t="shared" si="1"/>
        <v>337171.20999999996</v>
      </c>
      <c r="N54" s="346">
        <f t="shared" si="2"/>
        <v>352221.68000000005</v>
      </c>
    </row>
    <row r="55" spans="2:14" x14ac:dyDescent="0.35">
      <c r="B55" s="344"/>
      <c r="C55" s="344">
        <v>1996</v>
      </c>
      <c r="D55" s="344" t="s">
        <v>585</v>
      </c>
      <c r="E55" s="346">
        <v>7956729.5199999996</v>
      </c>
      <c r="F55" s="346">
        <v>0</v>
      </c>
      <c r="G55" s="346">
        <v>0</v>
      </c>
      <c r="H55" s="346">
        <f t="shared" si="0"/>
        <v>7956729.5199999996</v>
      </c>
      <c r="I55" s="341"/>
      <c r="J55" s="346">
        <v>1505231.94</v>
      </c>
      <c r="K55" s="346">
        <v>356288.78000000014</v>
      </c>
      <c r="L55" s="346">
        <v>0</v>
      </c>
      <c r="M55" s="346">
        <f t="shared" si="1"/>
        <v>1861520.7200000002</v>
      </c>
      <c r="N55" s="346">
        <f t="shared" si="2"/>
        <v>6095208.7999999989</v>
      </c>
    </row>
    <row r="56" spans="2:14" x14ac:dyDescent="0.35">
      <c r="B56" s="344"/>
      <c r="C56" s="344">
        <v>1995</v>
      </c>
      <c r="D56" s="344" t="s">
        <v>586</v>
      </c>
      <c r="E56" s="346">
        <v>-34882612.160000004</v>
      </c>
      <c r="F56" s="346">
        <v>0</v>
      </c>
      <c r="G56" s="346">
        <v>0</v>
      </c>
      <c r="H56" s="346">
        <f t="shared" si="0"/>
        <v>-34882612.160000004</v>
      </c>
      <c r="I56" s="341"/>
      <c r="J56" s="346">
        <v>-6497207.2299999995</v>
      </c>
      <c r="K56" s="346">
        <v>-1607579.88</v>
      </c>
      <c r="L56" s="346">
        <v>0</v>
      </c>
      <c r="M56" s="346">
        <f t="shared" si="1"/>
        <v>-8104787.1099999994</v>
      </c>
      <c r="N56" s="346">
        <f t="shared" si="2"/>
        <v>-26777825.050000004</v>
      </c>
    </row>
    <row r="57" spans="2:14" x14ac:dyDescent="0.35">
      <c r="B57" s="344"/>
      <c r="C57" s="344">
        <v>2050</v>
      </c>
      <c r="D57" s="344" t="s">
        <v>587</v>
      </c>
      <c r="E57" s="346">
        <v>770643.29</v>
      </c>
      <c r="F57" s="346">
        <v>54697.359999999986</v>
      </c>
      <c r="G57" s="346">
        <v>0</v>
      </c>
      <c r="H57" s="346">
        <f t="shared" si="0"/>
        <v>825340.65</v>
      </c>
      <c r="I57" s="341"/>
      <c r="J57" s="346">
        <v>0</v>
      </c>
      <c r="K57" s="346">
        <v>0</v>
      </c>
      <c r="L57" s="346">
        <v>0</v>
      </c>
      <c r="M57" s="346">
        <f t="shared" si="1"/>
        <v>0</v>
      </c>
      <c r="N57" s="346">
        <f t="shared" si="2"/>
        <v>825340.65</v>
      </c>
    </row>
    <row r="58" spans="2:14" x14ac:dyDescent="0.35">
      <c r="B58" s="348"/>
      <c r="C58" s="347"/>
      <c r="D58" s="349"/>
      <c r="E58" s="350">
        <f>SUM(E9:E57)</f>
        <v>471370411.31900012</v>
      </c>
      <c r="F58" s="350">
        <f t="shared" ref="F58:H58" si="3">SUM(F9:F57)</f>
        <v>42796149.129999988</v>
      </c>
      <c r="G58" s="350">
        <f t="shared" si="3"/>
        <v>-2702935.5999999996</v>
      </c>
      <c r="H58" s="350">
        <f t="shared" si="3"/>
        <v>511463624.84900004</v>
      </c>
      <c r="I58" s="341"/>
      <c r="J58" s="350">
        <f>SUM(J9:J57)</f>
        <v>64081539.629999988</v>
      </c>
      <c r="K58" s="350">
        <f t="shared" ref="K58:N58" si="4">SUM(K9:K57)</f>
        <v>20861042.199999996</v>
      </c>
      <c r="L58" s="350">
        <f t="shared" si="4"/>
        <v>-753103.76</v>
      </c>
      <c r="M58" s="350">
        <f t="shared" si="4"/>
        <v>84189478.069999978</v>
      </c>
      <c r="N58" s="350">
        <f t="shared" si="4"/>
        <v>427274146.77900004</v>
      </c>
    </row>
    <row r="59" spans="2:14" x14ac:dyDescent="0.35">
      <c r="B59" s="344"/>
      <c r="C59" s="344">
        <v>2055</v>
      </c>
      <c r="D59" s="345" t="s">
        <v>588</v>
      </c>
      <c r="E59" s="346">
        <v>6680132.8500000006</v>
      </c>
      <c r="F59" s="346">
        <v>-539908.69999999995</v>
      </c>
      <c r="G59" s="346">
        <v>0</v>
      </c>
      <c r="H59" s="346">
        <f t="shared" si="0"/>
        <v>6140224.1500000004</v>
      </c>
      <c r="I59" s="341"/>
      <c r="J59" s="346">
        <v>0</v>
      </c>
      <c r="K59" s="346">
        <v>0</v>
      </c>
      <c r="L59" s="346">
        <v>0</v>
      </c>
      <c r="M59" s="346">
        <f t="shared" si="1"/>
        <v>0</v>
      </c>
      <c r="N59" s="346">
        <f t="shared" si="2"/>
        <v>6140224.1500000004</v>
      </c>
    </row>
    <row r="60" spans="2:14" x14ac:dyDescent="0.35">
      <c r="B60" s="344"/>
      <c r="C60" s="344">
        <v>2055</v>
      </c>
      <c r="D60" s="345" t="s">
        <v>589</v>
      </c>
      <c r="E60" s="346">
        <v>-770643.29</v>
      </c>
      <c r="F60" s="346">
        <v>-54697.359999999986</v>
      </c>
      <c r="G60" s="346">
        <v>0</v>
      </c>
      <c r="H60" s="346">
        <f t="shared" si="0"/>
        <v>-825340.65</v>
      </c>
      <c r="I60" s="341"/>
      <c r="J60" s="346">
        <v>0</v>
      </c>
      <c r="K60" s="346">
        <v>0</v>
      </c>
      <c r="L60" s="346">
        <v>0</v>
      </c>
      <c r="M60" s="346">
        <f t="shared" si="1"/>
        <v>0</v>
      </c>
      <c r="N60" s="346">
        <f t="shared" si="2"/>
        <v>-825340.65</v>
      </c>
    </row>
    <row r="61" spans="2:14" x14ac:dyDescent="0.35">
      <c r="B61" s="344"/>
      <c r="C61" s="344">
        <v>2055</v>
      </c>
      <c r="D61" s="345" t="s">
        <v>590</v>
      </c>
      <c r="E61" s="346">
        <v>242644.57</v>
      </c>
      <c r="F61" s="346">
        <v>165770.45000000001</v>
      </c>
      <c r="G61" s="346">
        <v>0</v>
      </c>
      <c r="H61" s="346">
        <f t="shared" si="0"/>
        <v>408415.02</v>
      </c>
      <c r="I61" s="341"/>
      <c r="J61" s="346">
        <v>0</v>
      </c>
      <c r="K61" s="346">
        <v>0</v>
      </c>
      <c r="L61" s="346">
        <v>0</v>
      </c>
      <c r="M61" s="346">
        <f t="shared" si="1"/>
        <v>0</v>
      </c>
      <c r="N61" s="346">
        <f t="shared" si="2"/>
        <v>408415.02</v>
      </c>
    </row>
    <row r="62" spans="2:14" x14ac:dyDescent="0.35">
      <c r="B62" s="348"/>
      <c r="C62" s="347"/>
      <c r="D62" s="349" t="s">
        <v>591</v>
      </c>
      <c r="E62" s="350">
        <f>SUM(E58:E61)</f>
        <v>477522545.44900012</v>
      </c>
      <c r="F62" s="350">
        <f t="shared" ref="F62:H62" si="5">SUM(F58:F61)</f>
        <v>42367313.519999988</v>
      </c>
      <c r="G62" s="350">
        <f t="shared" si="5"/>
        <v>-2702935.5999999996</v>
      </c>
      <c r="H62" s="350">
        <f t="shared" si="5"/>
        <v>517186923.36900002</v>
      </c>
      <c r="I62" s="341"/>
      <c r="J62" s="350">
        <f t="shared" ref="J62:N62" si="6">SUM(J58:J61)</f>
        <v>64081539.629999988</v>
      </c>
      <c r="K62" s="350">
        <f t="shared" si="6"/>
        <v>20861042.199999996</v>
      </c>
      <c r="L62" s="350">
        <f t="shared" si="6"/>
        <v>-753103.76</v>
      </c>
      <c r="M62" s="350">
        <f t="shared" si="6"/>
        <v>84189478.069999978</v>
      </c>
      <c r="N62" s="350">
        <f t="shared" si="6"/>
        <v>432997445.29900002</v>
      </c>
    </row>
    <row r="63" spans="2:14" x14ac:dyDescent="0.35">
      <c r="B63" s="340"/>
      <c r="C63" s="340"/>
      <c r="D63" s="351" t="s">
        <v>199</v>
      </c>
      <c r="E63" s="341"/>
      <c r="F63" s="341"/>
      <c r="G63" s="341"/>
      <c r="H63" s="341"/>
      <c r="I63" s="341"/>
      <c r="J63" s="351"/>
      <c r="K63" s="351"/>
      <c r="L63" s="351"/>
      <c r="M63" s="351"/>
      <c r="N63" s="351"/>
    </row>
    <row r="64" spans="2:14" x14ac:dyDescent="0.35">
      <c r="B64" s="344">
        <v>3</v>
      </c>
      <c r="C64" s="344">
        <v>1611</v>
      </c>
      <c r="D64" s="345" t="s">
        <v>592</v>
      </c>
      <c r="E64" s="346">
        <v>6097078.419999999</v>
      </c>
      <c r="F64" s="346">
        <v>659010.62000000046</v>
      </c>
      <c r="G64" s="346">
        <v>0</v>
      </c>
      <c r="H64" s="346">
        <f t="shared" ref="H64:H66" si="7">SUM(E64:G64)</f>
        <v>6756089.0399999991</v>
      </c>
      <c r="I64" s="341"/>
      <c r="J64" s="346">
        <v>3782699.42</v>
      </c>
      <c r="K64" s="346">
        <v>1112826.3900000001</v>
      </c>
      <c r="L64" s="346">
        <v>0</v>
      </c>
      <c r="M64" s="346">
        <f t="shared" si="1"/>
        <v>4895525.8100000005</v>
      </c>
      <c r="N64" s="346">
        <f t="shared" si="2"/>
        <v>1860563.2299999986</v>
      </c>
    </row>
    <row r="65" spans="2:14" x14ac:dyDescent="0.35">
      <c r="B65" s="344">
        <v>5</v>
      </c>
      <c r="C65" s="344">
        <v>1612</v>
      </c>
      <c r="D65" s="345" t="s">
        <v>593</v>
      </c>
      <c r="E65" s="346">
        <v>7596599.9699999997</v>
      </c>
      <c r="F65" s="346">
        <v>1298170.580000001</v>
      </c>
      <c r="G65" s="346">
        <v>0</v>
      </c>
      <c r="H65" s="346">
        <f t="shared" si="7"/>
        <v>8894770.5500000007</v>
      </c>
      <c r="I65" s="341"/>
      <c r="J65" s="346">
        <v>3320722.37</v>
      </c>
      <c r="K65" s="346">
        <v>949870.78000000026</v>
      </c>
      <c r="L65" s="346">
        <v>0</v>
      </c>
      <c r="M65" s="346">
        <f t="shared" si="1"/>
        <v>4270593.1500000004</v>
      </c>
      <c r="N65" s="346">
        <f t="shared" si="2"/>
        <v>4624177.4000000004</v>
      </c>
    </row>
    <row r="66" spans="2:14" x14ac:dyDescent="0.35">
      <c r="B66" s="344"/>
      <c r="C66" s="344">
        <v>1609</v>
      </c>
      <c r="D66" s="345" t="s">
        <v>594</v>
      </c>
      <c r="E66" s="346">
        <v>12419847.300000001</v>
      </c>
      <c r="F66" s="346">
        <v>6626000</v>
      </c>
      <c r="G66" s="346">
        <v>0</v>
      </c>
      <c r="H66" s="346">
        <f t="shared" si="7"/>
        <v>19045847.300000001</v>
      </c>
      <c r="I66" s="341"/>
      <c r="J66" s="346">
        <v>1454920.63</v>
      </c>
      <c r="K66" s="346">
        <v>797837.29999999981</v>
      </c>
      <c r="L66" s="346">
        <v>0</v>
      </c>
      <c r="M66" s="346">
        <f t="shared" si="1"/>
        <v>2252757.9299999997</v>
      </c>
      <c r="N66" s="346">
        <f t="shared" si="2"/>
        <v>16793089.370000001</v>
      </c>
    </row>
    <row r="67" spans="2:14" x14ac:dyDescent="0.35">
      <c r="B67" s="348"/>
      <c r="C67" s="347"/>
      <c r="D67" s="349" t="s">
        <v>595</v>
      </c>
      <c r="E67" s="350">
        <f>SUM(E64:E66)</f>
        <v>26113525.689999998</v>
      </c>
      <c r="F67" s="350">
        <f t="shared" ref="F67:H67" si="8">SUM(F64:F66)</f>
        <v>8583181.2000000011</v>
      </c>
      <c r="G67" s="350">
        <f t="shared" si="8"/>
        <v>0</v>
      </c>
      <c r="H67" s="350">
        <f t="shared" si="8"/>
        <v>34696706.890000001</v>
      </c>
      <c r="I67" s="341">
        <v>0</v>
      </c>
      <c r="J67" s="350">
        <f t="shared" ref="J67:N67" si="9">SUM(J64:J66)</f>
        <v>8558342.4199999999</v>
      </c>
      <c r="K67" s="350">
        <f t="shared" si="9"/>
        <v>2860534.47</v>
      </c>
      <c r="L67" s="350">
        <f t="shared" si="9"/>
        <v>0</v>
      </c>
      <c r="M67" s="350">
        <f t="shared" si="9"/>
        <v>11418876.890000001</v>
      </c>
      <c r="N67" s="350">
        <f t="shared" si="9"/>
        <v>23277830</v>
      </c>
    </row>
    <row r="68" spans="2:14" x14ac:dyDescent="0.35">
      <c r="B68" s="340"/>
      <c r="C68" s="340"/>
      <c r="D68" s="351" t="s">
        <v>596</v>
      </c>
      <c r="E68" s="341"/>
      <c r="F68" s="341"/>
      <c r="G68" s="341"/>
      <c r="H68" s="341"/>
      <c r="I68" s="341"/>
      <c r="J68" s="351"/>
      <c r="K68" s="351"/>
      <c r="L68" s="351"/>
      <c r="M68" s="351"/>
      <c r="N68" s="351"/>
    </row>
    <row r="69" spans="2:14" x14ac:dyDescent="0.35">
      <c r="B69" s="344">
        <v>3</v>
      </c>
      <c r="C69" s="344">
        <v>2005</v>
      </c>
      <c r="D69" s="345" t="s">
        <v>597</v>
      </c>
      <c r="E69" s="346">
        <v>820130</v>
      </c>
      <c r="F69" s="346">
        <v>463233.37000000011</v>
      </c>
      <c r="G69" s="346">
        <v>0</v>
      </c>
      <c r="H69" s="346">
        <f t="shared" ref="H69" si="10">SUM(E69:G69)</f>
        <v>1283363.3700000001</v>
      </c>
      <c r="I69" s="341"/>
      <c r="J69" s="346">
        <v>477166.55999999994</v>
      </c>
      <c r="K69" s="346">
        <v>342963.44000000006</v>
      </c>
      <c r="L69" s="346">
        <v>0</v>
      </c>
      <c r="M69" s="346">
        <f t="shared" si="1"/>
        <v>820130</v>
      </c>
      <c r="N69" s="346">
        <f t="shared" si="2"/>
        <v>463233.37000000011</v>
      </c>
    </row>
    <row r="70" spans="2:14" x14ac:dyDescent="0.35">
      <c r="B70" s="348"/>
      <c r="C70" s="347"/>
      <c r="D70" s="349" t="s">
        <v>598</v>
      </c>
      <c r="E70" s="350">
        <f>SUM(E68:E69)</f>
        <v>820130</v>
      </c>
      <c r="F70" s="350">
        <f t="shared" ref="F70:H70" si="11">SUM(F68:F69)</f>
        <v>463233.37000000011</v>
      </c>
      <c r="G70" s="350">
        <f t="shared" si="11"/>
        <v>0</v>
      </c>
      <c r="H70" s="350">
        <f t="shared" si="11"/>
        <v>1283363.3700000001</v>
      </c>
      <c r="I70" s="341"/>
      <c r="J70" s="350">
        <f t="shared" ref="J70" si="12">SUM(J68:J69)</f>
        <v>477166.55999999994</v>
      </c>
      <c r="K70" s="350">
        <f t="shared" ref="K70" si="13">SUM(K68:K69)</f>
        <v>342963.44000000006</v>
      </c>
      <c r="L70" s="350">
        <f t="shared" ref="L70" si="14">SUM(L68:L69)</f>
        <v>0</v>
      </c>
      <c r="M70" s="350">
        <f t="shared" ref="M70" si="15">SUM(M68:M69)</f>
        <v>820130</v>
      </c>
      <c r="N70" s="350">
        <f t="shared" ref="N70" si="16">SUM(N68:N69)</f>
        <v>463233.37000000011</v>
      </c>
    </row>
    <row r="71" spans="2:14" x14ac:dyDescent="0.35">
      <c r="B71" s="340"/>
      <c r="C71" s="340"/>
      <c r="D71" s="351"/>
      <c r="E71" s="341"/>
      <c r="F71" s="341"/>
      <c r="G71" s="341"/>
      <c r="H71" s="341"/>
      <c r="I71" s="341"/>
      <c r="J71" s="346">
        <v>0</v>
      </c>
      <c r="K71" s="346">
        <v>0</v>
      </c>
      <c r="L71" s="346">
        <v>0</v>
      </c>
      <c r="M71" s="346">
        <f t="shared" si="1"/>
        <v>0</v>
      </c>
      <c r="N71" s="346">
        <f t="shared" si="2"/>
        <v>0</v>
      </c>
    </row>
    <row r="72" spans="2:14" x14ac:dyDescent="0.35">
      <c r="B72" s="348"/>
      <c r="C72" s="347"/>
      <c r="D72" s="349" t="s">
        <v>599</v>
      </c>
      <c r="E72" s="350">
        <f>E70+E67+E62</f>
        <v>504456201.13900012</v>
      </c>
      <c r="F72" s="350">
        <f t="shared" ref="F72:N72" si="17">F70+F67+F62</f>
        <v>51413728.089999989</v>
      </c>
      <c r="G72" s="350">
        <f t="shared" si="17"/>
        <v>-2702935.5999999996</v>
      </c>
      <c r="H72" s="350">
        <f t="shared" si="17"/>
        <v>553166993.62900007</v>
      </c>
      <c r="I72" s="341">
        <v>0</v>
      </c>
      <c r="J72" s="350">
        <f t="shared" si="17"/>
        <v>73117048.609999985</v>
      </c>
      <c r="K72" s="350">
        <f t="shared" si="17"/>
        <v>24064540.109999996</v>
      </c>
      <c r="L72" s="350">
        <f t="shared" si="17"/>
        <v>-753103.76</v>
      </c>
      <c r="M72" s="350">
        <f t="shared" si="17"/>
        <v>96428484.959999979</v>
      </c>
      <c r="N72" s="350">
        <f t="shared" si="17"/>
        <v>456738508.66900003</v>
      </c>
    </row>
    <row r="73" spans="2:14" x14ac:dyDescent="0.35">
      <c r="B73" s="340"/>
      <c r="C73" s="340"/>
      <c r="D73" s="351"/>
      <c r="E73" s="341"/>
      <c r="F73" s="341"/>
      <c r="G73" s="341"/>
      <c r="H73" s="341"/>
      <c r="I73" s="341"/>
      <c r="J73" s="351"/>
      <c r="K73" s="341"/>
      <c r="L73" s="341"/>
      <c r="M73" s="341"/>
      <c r="N73" s="341"/>
    </row>
    <row r="74" spans="2:14" x14ac:dyDescent="0.35">
      <c r="B74" s="344"/>
      <c r="C74" s="344">
        <v>2440</v>
      </c>
      <c r="D74" s="345" t="s">
        <v>600</v>
      </c>
      <c r="E74" s="346">
        <f>H74-F74</f>
        <v>-26936697.27</v>
      </c>
      <c r="F74" s="346">
        <v>-4864241.53</v>
      </c>
      <c r="G74" s="346">
        <v>0</v>
      </c>
      <c r="H74" s="346">
        <v>-31800938.800000001</v>
      </c>
      <c r="I74" s="341"/>
      <c r="J74" s="384">
        <v>-1285378.69</v>
      </c>
      <c r="K74" s="384">
        <v>-777317.60999999987</v>
      </c>
      <c r="L74" s="384"/>
      <c r="M74" s="384">
        <v>-2062696.2999999998</v>
      </c>
      <c r="N74" s="346">
        <f>H74-M74</f>
        <v>-29738242.5</v>
      </c>
    </row>
    <row r="75" spans="2:14" x14ac:dyDescent="0.35">
      <c r="B75" s="344"/>
      <c r="C75" s="344">
        <v>2440</v>
      </c>
      <c r="D75" s="345" t="s">
        <v>601</v>
      </c>
      <c r="E75" s="346">
        <f>H75-F75</f>
        <v>243058.23</v>
      </c>
      <c r="F75" s="346">
        <v>-243058.23</v>
      </c>
      <c r="G75" s="346">
        <v>0</v>
      </c>
      <c r="H75" s="346">
        <v>0</v>
      </c>
      <c r="I75" s="341"/>
      <c r="J75" s="384"/>
      <c r="K75" s="384"/>
      <c r="L75" s="384"/>
      <c r="M75" s="384">
        <f t="shared" ref="M75" si="18">SUM(J75:L75)</f>
        <v>0</v>
      </c>
      <c r="N75" s="346">
        <f t="shared" ref="N75" si="19">H75-M75</f>
        <v>0</v>
      </c>
    </row>
    <row r="76" spans="2:14" x14ac:dyDescent="0.35">
      <c r="B76" s="348"/>
      <c r="C76" s="347"/>
      <c r="D76" s="349" t="s">
        <v>602</v>
      </c>
      <c r="E76" s="350">
        <f>E74+E75</f>
        <v>-26693639.039999999</v>
      </c>
      <c r="F76" s="350">
        <f t="shared" ref="F76:H76" si="20">F74+F75</f>
        <v>-5107299.7600000007</v>
      </c>
      <c r="G76" s="350">
        <f t="shared" si="20"/>
        <v>0</v>
      </c>
      <c r="H76" s="350">
        <f t="shared" si="20"/>
        <v>-31800938.800000001</v>
      </c>
      <c r="I76" s="341"/>
      <c r="J76" s="350">
        <f t="shared" ref="J76:N76" si="21">J74+J75</f>
        <v>-1285378.69</v>
      </c>
      <c r="K76" s="350">
        <f t="shared" si="21"/>
        <v>-777317.60999999987</v>
      </c>
      <c r="L76" s="350">
        <f t="shared" si="21"/>
        <v>0</v>
      </c>
      <c r="M76" s="350">
        <f t="shared" si="21"/>
        <v>-2062696.2999999998</v>
      </c>
      <c r="N76" s="350">
        <f t="shared" si="21"/>
        <v>-29738242.5</v>
      </c>
    </row>
    <row r="77" spans="2:14" ht="15" thickBot="1" x14ac:dyDescent="0.4">
      <c r="B77" s="340"/>
      <c r="C77" s="340"/>
      <c r="D77" s="351"/>
      <c r="E77" s="352"/>
      <c r="F77" s="341"/>
      <c r="G77" s="341"/>
      <c r="H77" s="341"/>
      <c r="I77" s="341"/>
      <c r="J77" s="351"/>
      <c r="K77" s="351"/>
      <c r="L77" s="351"/>
      <c r="M77" s="351"/>
      <c r="N77" s="351"/>
    </row>
    <row r="78" spans="2:14" ht="15" thickTop="1" x14ac:dyDescent="0.35">
      <c r="B78" s="355"/>
      <c r="C78" s="355"/>
      <c r="D78" s="356" t="s">
        <v>696</v>
      </c>
      <c r="E78" s="346">
        <v>-7291817.2800000003</v>
      </c>
      <c r="F78" s="391"/>
      <c r="G78" s="391"/>
      <c r="H78" s="391">
        <f t="shared" ref="H78" si="22">SUM(E78:G78)</f>
        <v>-7291817.2800000003</v>
      </c>
      <c r="I78" s="390"/>
      <c r="J78" s="391">
        <f>-10375517.38</f>
        <v>-10375517.380000001</v>
      </c>
      <c r="K78" s="391"/>
      <c r="L78" s="391"/>
      <c r="M78" s="391">
        <f t="shared" ref="M78:M79" si="23">SUM(J78:L78)</f>
        <v>-10375517.380000001</v>
      </c>
      <c r="N78" s="391">
        <f t="shared" ref="N78:N79" si="24">H78-M78</f>
        <v>3083700.1000000006</v>
      </c>
    </row>
    <row r="79" spans="2:14" x14ac:dyDescent="0.35">
      <c r="B79" s="355"/>
      <c r="C79" s="355"/>
      <c r="D79" s="356"/>
      <c r="E79" s="391"/>
      <c r="F79" s="391"/>
      <c r="G79" s="391"/>
      <c r="H79" s="391"/>
      <c r="I79" s="390"/>
      <c r="J79" s="391">
        <f>3083699.62</f>
        <v>3083699.62</v>
      </c>
      <c r="K79" s="391"/>
      <c r="L79" s="391"/>
      <c r="M79" s="391">
        <f t="shared" si="23"/>
        <v>3083699.62</v>
      </c>
      <c r="N79" s="391">
        <f t="shared" si="24"/>
        <v>-3083699.62</v>
      </c>
    </row>
    <row r="80" spans="2:14" x14ac:dyDescent="0.35">
      <c r="B80" s="395"/>
      <c r="C80" s="396"/>
      <c r="D80" s="397"/>
      <c r="E80" s="392">
        <f>SUM(E78:E79)</f>
        <v>-7291817.2800000003</v>
      </c>
      <c r="F80" s="392">
        <f t="shared" ref="F80:H80" si="25">SUM(F78:F79)</f>
        <v>0</v>
      </c>
      <c r="G80" s="392">
        <f t="shared" si="25"/>
        <v>0</v>
      </c>
      <c r="H80" s="392">
        <f t="shared" si="25"/>
        <v>-7291817.2800000003</v>
      </c>
      <c r="I80" s="393"/>
      <c r="J80" s="392">
        <f>SUM(J78:J79)</f>
        <v>-7291817.7600000007</v>
      </c>
      <c r="K80" s="392">
        <f t="shared" ref="K80:M80" si="26">SUM(K78:K79)</f>
        <v>0</v>
      </c>
      <c r="L80" s="392">
        <f t="shared" si="26"/>
        <v>0</v>
      </c>
      <c r="M80" s="392">
        <f t="shared" si="26"/>
        <v>-7291817.7600000007</v>
      </c>
      <c r="N80" s="392">
        <f>SUM(N78:N79)</f>
        <v>0.48000000044703484</v>
      </c>
    </row>
    <row r="81" spans="2:14" x14ac:dyDescent="0.35">
      <c r="E81" s="386"/>
      <c r="F81" s="386"/>
      <c r="G81" s="386"/>
      <c r="H81" s="386"/>
      <c r="I81" s="386"/>
      <c r="J81" s="386"/>
      <c r="K81" s="386"/>
      <c r="L81" s="386"/>
      <c r="M81" s="386"/>
      <c r="N81" s="386"/>
    </row>
    <row r="82" spans="2:14" x14ac:dyDescent="0.35">
      <c r="B82" s="348"/>
      <c r="C82" s="347"/>
      <c r="D82" s="349" t="s">
        <v>591</v>
      </c>
      <c r="E82" s="350">
        <f>E72+E76+E80</f>
        <v>470470744.81900012</v>
      </c>
      <c r="F82" s="350">
        <f t="shared" ref="F82:H82" si="27">F72+F76+F80</f>
        <v>46306428.329999991</v>
      </c>
      <c r="G82" s="350">
        <f t="shared" si="27"/>
        <v>-2702935.5999999996</v>
      </c>
      <c r="H82" s="350">
        <f t="shared" si="27"/>
        <v>514074237.54900008</v>
      </c>
      <c r="I82" s="341">
        <v>0</v>
      </c>
      <c r="J82" s="350">
        <f>J72+J76+J80</f>
        <v>64539852.159999989</v>
      </c>
      <c r="K82" s="350">
        <f t="shared" ref="K82:N82" si="28">K72+K76+K80</f>
        <v>23287222.499999996</v>
      </c>
      <c r="L82" s="350">
        <f t="shared" si="28"/>
        <v>-753103.76</v>
      </c>
      <c r="M82" s="350">
        <f t="shared" si="28"/>
        <v>87073970.899999976</v>
      </c>
      <c r="N82" s="350">
        <f t="shared" si="28"/>
        <v>427000266.64900005</v>
      </c>
    </row>
  </sheetData>
  <mergeCells count="5">
    <mergeCell ref="B3:N3"/>
    <mergeCell ref="B4:N4"/>
    <mergeCell ref="B5:N5"/>
    <mergeCell ref="E7:H7"/>
    <mergeCell ref="J7:M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4F0E4C-DE2A-4C9C-BBD4-2C6807A58439}">
  <ds:schemaRefs>
    <ds:schemaRef ds:uri="http://schemas.microsoft.com/office/2006/metadata/properties"/>
    <ds:schemaRef ds:uri="http://purl.org/dc/dcmitype/"/>
    <ds:schemaRef ds:uri="8a46b197-c0a1-4f21-9a6b-51f5ee863a99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  <ds:schemaRef ds:uri="41e39310-30fa-442b-828a-d033d9a68cd1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D53C99F-7207-4A1F-B85A-A43DCC12AE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B32C4C-FC12-49A7-B1AF-CC42DE7543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ERZ - 2016</vt:lpstr>
      <vt:lpstr>ERZ - 2015</vt:lpstr>
      <vt:lpstr>ERZ - 2014</vt:lpstr>
      <vt:lpstr>ERZ - 2013</vt:lpstr>
      <vt:lpstr>BR - 2016</vt:lpstr>
      <vt:lpstr>BR - 2015</vt:lpstr>
      <vt:lpstr>HZ - 2016</vt:lpstr>
      <vt:lpstr>HZ - 2015</vt:lpstr>
      <vt:lpstr>'ERZ - 2013'!Print_Area</vt:lpstr>
      <vt:lpstr>'ERZ - 2014'!Print_Area</vt:lpstr>
      <vt:lpstr>'ERZ - 2015'!Print_Area</vt:lpstr>
      <vt:lpstr>'ERZ - 2016'!Print_Area</vt:lpstr>
      <vt:lpstr>'ERZ - 2013'!Print_Titles</vt:lpstr>
      <vt:lpstr>'ERZ - 2014'!Print_Titles</vt:lpstr>
      <vt:lpstr>'ERZ - 2015'!Print_Titles</vt:lpstr>
      <vt:lpstr>'ERZ - 2016'!Print_Titles</vt:lpstr>
    </vt:vector>
  </TitlesOfParts>
  <Company>Alectra Utilities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Khurana</dc:creator>
  <cp:lastModifiedBy>Edlira Gjevori</cp:lastModifiedBy>
  <dcterms:created xsi:type="dcterms:W3CDTF">2026-02-11T15:21:24Z</dcterms:created>
  <dcterms:modified xsi:type="dcterms:W3CDTF">2026-02-24T21:18:53Z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