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lhounc\Desktop\New folder\"/>
    </mc:Choice>
  </mc:AlternateContent>
  <xr:revisionPtr revIDLastSave="0" documentId="13_ncr:1_{02D41DA2-0EF3-40E6-A068-93AD4C860FDB}" xr6:coauthVersionLast="47" xr6:coauthVersionMax="47" xr10:uidLastSave="{00000000-0000-0000-0000-000000000000}"/>
  <bookViews>
    <workbookView xWindow="-108" yWindow="-108" windowWidth="23256" windowHeight="14016" tabRatio="839" xr2:uid="{02953D4E-A9DF-474C-BCAF-4CF6B8DD87A8}"/>
  </bookViews>
  <sheets>
    <sheet name="Reconciliation" sheetId="35" r:id="rId1"/>
    <sheet name="App 2-BA - ERZ" sheetId="33" r:id="rId2"/>
    <sheet name="App 2-BA - PRZ" sheetId="29" r:id="rId3"/>
    <sheet name="App 2-BA - BRZ" sheetId="27" r:id="rId4"/>
    <sheet name="App 2-BA - HRZ" sheetId="31" r:id="rId5"/>
    <sheet name="Legacy Enersource" sheetId="34" r:id="rId6"/>
    <sheet name="Legacy Powerstream" sheetId="2" r:id="rId7"/>
    <sheet name="Legacy Brampton" sheetId="5" r:id="rId8"/>
    <sheet name="Legacy Horizon" sheetId="32" r:id="rId9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ACT995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N4">#REF!</definedName>
    <definedName name="___N6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N4">#REF!</definedName>
    <definedName name="__N6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1" hidden="1">'App 2-BA - ERZ'!$A$7:$T$64</definedName>
    <definedName name="_xlnm._FilterDatabase" localSheetId="4" hidden="1">'App 2-BA - HRZ'!$A$7:$T$64</definedName>
    <definedName name="_xlnm._FilterDatabase" localSheetId="2" hidden="1">'App 2-BA - PRZ'!$A$7:$T$64</definedName>
    <definedName name="_xlnm._FilterDatabase" localSheetId="7" hidden="1">'Legacy Brampton'!$A$7:$R$36</definedName>
    <definedName name="_xlnm._FilterDatabase" localSheetId="5" hidden="1">'Legacy Enersource'!$A$8:$X$127</definedName>
    <definedName name="_xlnm._FilterDatabase" localSheetId="8" hidden="1">'Legacy Horizon'!$R$6:$S$75</definedName>
    <definedName name="_xlnm._FilterDatabase" localSheetId="6" hidden="1">'Legacy Powerstream'!$A$7:$Q$104</definedName>
    <definedName name="_xlnm._FilterDatabase" localSheetId="0" hidden="1">Reconciliation!$A$7:$Q$66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yo11121">#REF!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ADJ">#REF!</definedName>
    <definedName name="AssetNum">#REF!</definedName>
    <definedName name="ASSETS">#REF!</definedName>
    <definedName name="Assumptions_2002">#REF!</definedName>
    <definedName name="Assumptions_2003">#REF!</definedName>
    <definedName name="averton_common">#REF!</definedName>
    <definedName name="Avg_Burdened_Rate_of_Email_Users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C">#REF!</definedName>
    <definedName name="BCB">#REF!</definedName>
    <definedName name="BE">#REF!</definedName>
    <definedName name="BEB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BS">#REF!</definedName>
    <definedName name="BSB">#REF!</definedName>
    <definedName name="BSE">#REF!</definedName>
    <definedName name="BSEB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es">#REF!</definedName>
    <definedName name="BusinessUnitList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egories">#REF!</definedName>
    <definedName name="CATEGORY">#REF!</definedName>
    <definedName name="CBudgetTiming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CCapTax10">#REF!</definedName>
    <definedName name="CCDepAndAmort10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quipment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rpVARYTD">INDEX(#REF!,#REF!)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_xlnm.Criteria">#REF!</definedName>
    <definedName name="Criteria1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stomerAdministration">#REF!</definedName>
    <definedName name="CustomerCount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SH">""</definedName>
    <definedName name="DATA">#REF!</definedName>
    <definedName name="Data.Next">#REF!</definedName>
    <definedName name="Data.Next2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3">#REF!</definedName>
    <definedName name="data303">#REF!</definedName>
    <definedName name="_xlnm.Database">#REF!</definedName>
    <definedName name="DATE">"SEP 2015"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>"07"</definedName>
    <definedName name="DEBT">#REF!</definedName>
    <definedName name="Dec_02_Actual">#REF!</definedName>
    <definedName name="deferrals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VA">#REF!</definedName>
    <definedName name="DVNAM">"QSYSPRT"</definedName>
    <definedName name="DVTYP">"PRINTER"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DC_1505">#REF!</definedName>
    <definedName name="ELDCLoad">#REF!</definedName>
    <definedName name="ELDCRate">#REF!</definedName>
    <definedName name="ELF" localSheetId="1">(((1+[0]!Real_Return)^Probable_Life)-(1+[0]!Real_Return)^#REF!)</definedName>
    <definedName name="ELF" localSheetId="4">(((1+[0]!Real_Return)^Probable_Life)-(1+[0]!Real_Return)^#REF!)</definedName>
    <definedName name="ELF" localSheetId="2">(((1+[0]!Real_Return)^Probable_Life)-(1+[0]!Real_Return)^#REF!)</definedName>
    <definedName name="ELF">(((1+Real_Return)^Probable_Life)-(1+Real_Return)^#REF!)</definedName>
    <definedName name="EMP_LIST">#REF!</definedName>
    <definedName name="EPAGE">"1"</definedName>
    <definedName name="EQUITY">#REF!</definedName>
    <definedName name="ERR_INDEX_ACCT">#REF!</definedName>
    <definedName name="ErrCheck">#REF!</definedName>
    <definedName name="Essbase_Ret">#REF!</definedName>
    <definedName name="ESTACC">#REF!</definedName>
    <definedName name="etet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eb">#REF!</definedName>
    <definedName name="FebActRetail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T3.0_kWAC">#REF!</definedName>
    <definedName name="FIT3.0_kWDC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G" hidden="1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comp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HVDS_LOW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Hours">#REF!</definedName>
    <definedName name="labourlist">#REF!</definedName>
    <definedName name="Language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AD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cation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YR">#REF!</definedName>
    <definedName name="MSColorIndexBegin">#REF!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Accts">#REF!</definedName>
    <definedName name="NewAcctsEnd">#REF!</definedName>
    <definedName name="NewAcctsStart">#REF!</definedName>
    <definedName name="newrates">#REF!</definedName>
    <definedName name="newrates2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DataRow">#REF!</definedName>
    <definedName name="ODataRowStar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T_STATS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G" localSheetId="1">(1+[0]!Real_Return)^Probable_Life-1</definedName>
    <definedName name="PG" localSheetId="4">(1+[0]!Real_Return)^Probable_Life-1</definedName>
    <definedName name="PG" localSheetId="2">(1+[0]!Real_Return)^Probable_Life-1</definedName>
    <definedName name="PG">(1+Real_Return)^Probable_Life-1</definedName>
    <definedName name="PGM">"GL06C"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T">#N/A</definedName>
    <definedName name="PTI">#REF!</definedName>
    <definedName name="PV_Rate">#REF!</definedName>
    <definedName name="PVFloorCost">#REF!</definedName>
    <definedName name="PVStartCost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over">#REF!</definedName>
    <definedName name="REIMBURSE">#REF!</definedName>
    <definedName name="REIMBURSET">#REF!</definedName>
    <definedName name="Renewal_Detail">#REF!</definedName>
    <definedName name="Report_Date">#REF!</definedName>
    <definedName name="Report_Month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lers_1505">#REF!</definedName>
    <definedName name="RetailRates">#REF!</definedName>
    <definedName name="RETAIN">#REF!</definedName>
    <definedName name="Retearn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a" hidden="1">#REF!</definedName>
    <definedName name="SAINVCAT">#REF!</definedName>
    <definedName name="SalAndBen10">#REF!</definedName>
    <definedName name="SalAndBenAG30">#REF!</definedName>
    <definedName name="SalAndBenCC30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CN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ndquart">#REF!</definedName>
    <definedName name="Security_Detail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rvco_switch">#REF!</definedName>
    <definedName name="Service_Factor" localSheetId="1">(1-[0]!Service_Life)*(Probable_Life-#REF!)/Probable_Life+[0]!Service_Life</definedName>
    <definedName name="Service_Factor" localSheetId="4">(1-[0]!Service_Life)*(Probable_Life-#REF!)/Probable_Life+[0]!Service_Life</definedName>
    <definedName name="Service_Factor" localSheetId="2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V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s">#REF!</definedName>
    <definedName name="St._Catherines">#REF!</definedName>
    <definedName name="St._Thomas_Energy_Inc.">#REF!</definedName>
    <definedName name="Start_31">#REF!</definedName>
    <definedName name="Start_32">#REF!</definedName>
    <definedName name="START_YR">#REF!</definedName>
    <definedName name="STARTCWIP">#REF!</definedName>
    <definedName name="STATE">"*READY"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rget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hou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utu" hidden="1">#REF!</definedName>
    <definedName name="TWENTY_FIVE_YEAR_CLUB">#REF!</definedName>
    <definedName name="TXLDCLoad">#REF!</definedName>
    <definedName name="TXLDCRate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pdate_Date">#REF!</definedName>
    <definedName name="USD">#REF!</definedName>
    <definedName name="USDAT">"GRWO19B_1"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IANCECOMMENT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9" l="1"/>
  <c r="L53" i="33"/>
  <c r="E53" i="33"/>
  <c r="G56" i="34" l="1"/>
  <c r="N73" i="32"/>
  <c r="I73" i="32"/>
  <c r="O73" i="32" s="1"/>
  <c r="N35" i="32"/>
  <c r="N36" i="32"/>
  <c r="I35" i="32"/>
  <c r="I20" i="32"/>
  <c r="N20" i="32"/>
  <c r="O35" i="32" l="1"/>
  <c r="O20" i="32"/>
  <c r="G125" i="34" l="1"/>
  <c r="H125" i="34"/>
  <c r="I125" i="34"/>
  <c r="G104" i="34"/>
  <c r="H104" i="34"/>
  <c r="I104" i="34"/>
  <c r="G95" i="34"/>
  <c r="H95" i="34"/>
  <c r="I95" i="34"/>
  <c r="H56" i="34"/>
  <c r="H78" i="34" s="1"/>
  <c r="I56" i="34"/>
  <c r="I78" i="34" s="1"/>
  <c r="G77" i="34"/>
  <c r="H77" i="34"/>
  <c r="I77" i="34"/>
  <c r="AU17" i="35"/>
  <c r="AK17" i="35"/>
  <c r="AL17" i="35"/>
  <c r="AN17" i="35"/>
  <c r="AO17" i="35"/>
  <c r="E17" i="35"/>
  <c r="AE69" i="35"/>
  <c r="AE68" i="35"/>
  <c r="AB54" i="35"/>
  <c r="AD54" i="35"/>
  <c r="AE54" i="35"/>
  <c r="AA54" i="35"/>
  <c r="U54" i="35"/>
  <c r="W54" i="35"/>
  <c r="X54" i="35"/>
  <c r="T54" i="35"/>
  <c r="H105" i="34" l="1"/>
  <c r="G105" i="34"/>
  <c r="I105" i="34"/>
  <c r="I106" i="34"/>
  <c r="I126" i="34" s="1"/>
  <c r="H106" i="34"/>
  <c r="H126" i="34" s="1"/>
  <c r="G78" i="34"/>
  <c r="G106" i="34" s="1"/>
  <c r="G126" i="34" s="1"/>
  <c r="H17" i="35"/>
  <c r="U62" i="35" l="1"/>
  <c r="T62" i="35"/>
  <c r="AC53" i="35"/>
  <c r="AF53" i="35" s="1"/>
  <c r="V53" i="35"/>
  <c r="Y53" i="35" s="1"/>
  <c r="AG53" i="35" s="1"/>
  <c r="AC52" i="35"/>
  <c r="AF52" i="35" s="1"/>
  <c r="V52" i="35"/>
  <c r="Y52" i="35" s="1"/>
  <c r="AC51" i="35"/>
  <c r="AF51" i="35" s="1"/>
  <c r="V51" i="35"/>
  <c r="Y51" i="35" s="1"/>
  <c r="AC50" i="35"/>
  <c r="AF50" i="35" s="1"/>
  <c r="V50" i="35"/>
  <c r="Y50" i="35" s="1"/>
  <c r="AC49" i="35"/>
  <c r="AF49" i="35" s="1"/>
  <c r="V49" i="35"/>
  <c r="Y49" i="35" s="1"/>
  <c r="AG49" i="35" s="1"/>
  <c r="AC48" i="35"/>
  <c r="AF48" i="35" s="1"/>
  <c r="V48" i="35"/>
  <c r="Y48" i="35" s="1"/>
  <c r="AC47" i="35"/>
  <c r="AF47" i="35" s="1"/>
  <c r="V47" i="35"/>
  <c r="Y47" i="35" s="1"/>
  <c r="AG47" i="35" s="1"/>
  <c r="AC46" i="35"/>
  <c r="AF46" i="35" s="1"/>
  <c r="V46" i="35"/>
  <c r="Y46" i="35" s="1"/>
  <c r="AF45" i="35"/>
  <c r="AC45" i="35"/>
  <c r="Y45" i="35"/>
  <c r="V45" i="35"/>
  <c r="AC44" i="35"/>
  <c r="AF44" i="35" s="1"/>
  <c r="V44" i="35"/>
  <c r="Y44" i="35" s="1"/>
  <c r="AC43" i="35"/>
  <c r="AF43" i="35" s="1"/>
  <c r="V43" i="35"/>
  <c r="Y43" i="35" s="1"/>
  <c r="AC42" i="35"/>
  <c r="AF42" i="35" s="1"/>
  <c r="V42" i="35"/>
  <c r="Y42" i="35" s="1"/>
  <c r="AC41" i="35"/>
  <c r="AF41" i="35" s="1"/>
  <c r="V41" i="35"/>
  <c r="Y41" i="35" s="1"/>
  <c r="AC40" i="35"/>
  <c r="AF40" i="35" s="1"/>
  <c r="V40" i="35"/>
  <c r="Y40" i="35" s="1"/>
  <c r="AC39" i="35"/>
  <c r="AF39" i="35" s="1"/>
  <c r="V39" i="35"/>
  <c r="Y39" i="35" s="1"/>
  <c r="AC38" i="35"/>
  <c r="AF38" i="35" s="1"/>
  <c r="V38" i="35"/>
  <c r="Y38" i="35" s="1"/>
  <c r="AG38" i="35" s="1"/>
  <c r="AC37" i="35"/>
  <c r="AF37" i="35" s="1"/>
  <c r="V37" i="35"/>
  <c r="Y37" i="35" s="1"/>
  <c r="AC36" i="35"/>
  <c r="AF36" i="35" s="1"/>
  <c r="V36" i="35"/>
  <c r="Y36" i="35" s="1"/>
  <c r="AC35" i="35"/>
  <c r="AF35" i="35" s="1"/>
  <c r="V35" i="35"/>
  <c r="Y35" i="35" s="1"/>
  <c r="AC34" i="35"/>
  <c r="AF34" i="35" s="1"/>
  <c r="V34" i="35"/>
  <c r="Y34" i="35" s="1"/>
  <c r="AC33" i="35"/>
  <c r="AF33" i="35" s="1"/>
  <c r="V33" i="35"/>
  <c r="Y33" i="35" s="1"/>
  <c r="AG33" i="35" s="1"/>
  <c r="AC32" i="35"/>
  <c r="AF32" i="35" s="1"/>
  <c r="V32" i="35"/>
  <c r="Y32" i="35" s="1"/>
  <c r="AC31" i="35"/>
  <c r="AF31" i="35" s="1"/>
  <c r="V31" i="35"/>
  <c r="Y31" i="35" s="1"/>
  <c r="AC30" i="35"/>
  <c r="AF30" i="35" s="1"/>
  <c r="V30" i="35"/>
  <c r="Y30" i="35" s="1"/>
  <c r="AC29" i="35"/>
  <c r="AF29" i="35" s="1"/>
  <c r="V29" i="35"/>
  <c r="Y29" i="35" s="1"/>
  <c r="AG29" i="35" s="1"/>
  <c r="AC28" i="35"/>
  <c r="AF28" i="35" s="1"/>
  <c r="V28" i="35"/>
  <c r="Y28" i="35" s="1"/>
  <c r="AC27" i="35"/>
  <c r="AF27" i="35" s="1"/>
  <c r="V27" i="35"/>
  <c r="Y27" i="35" s="1"/>
  <c r="AC26" i="35"/>
  <c r="AF26" i="35" s="1"/>
  <c r="V26" i="35"/>
  <c r="Y26" i="35" s="1"/>
  <c r="AF25" i="35"/>
  <c r="AC25" i="35"/>
  <c r="Y25" i="35"/>
  <c r="AC24" i="35"/>
  <c r="AF24" i="35" s="1"/>
  <c r="V24" i="35"/>
  <c r="Y24" i="35" s="1"/>
  <c r="AC23" i="35"/>
  <c r="AF23" i="35" s="1"/>
  <c r="V23" i="35"/>
  <c r="Y23" i="35" s="1"/>
  <c r="AC22" i="35"/>
  <c r="AF22" i="35" s="1"/>
  <c r="V22" i="35"/>
  <c r="Y22" i="35" s="1"/>
  <c r="AC21" i="35"/>
  <c r="AF21" i="35" s="1"/>
  <c r="V21" i="35"/>
  <c r="Y21" i="35" s="1"/>
  <c r="AG21" i="35" s="1"/>
  <c r="AC20" i="35"/>
  <c r="AF20" i="35" s="1"/>
  <c r="V20" i="35"/>
  <c r="Y20" i="35" s="1"/>
  <c r="AC19" i="35"/>
  <c r="AF19" i="35" s="1"/>
  <c r="V19" i="35"/>
  <c r="Y19" i="35" s="1"/>
  <c r="AC18" i="35"/>
  <c r="AF18" i="35" s="1"/>
  <c r="V18" i="35"/>
  <c r="Y18" i="35" s="1"/>
  <c r="AC17" i="35"/>
  <c r="V17" i="35"/>
  <c r="AC16" i="35"/>
  <c r="AF16" i="35" s="1"/>
  <c r="V16" i="35"/>
  <c r="Y16" i="35" s="1"/>
  <c r="AC15" i="35"/>
  <c r="AF15" i="35" s="1"/>
  <c r="V15" i="35"/>
  <c r="Y15" i="35" s="1"/>
  <c r="AC14" i="35"/>
  <c r="AF14" i="35" s="1"/>
  <c r="V14" i="35"/>
  <c r="Y14" i="35" s="1"/>
  <c r="AG14" i="35" s="1"/>
  <c r="AC13" i="35"/>
  <c r="AF13" i="35" s="1"/>
  <c r="V13" i="35"/>
  <c r="Y13" i="35" s="1"/>
  <c r="AC12" i="35"/>
  <c r="AF12" i="35" s="1"/>
  <c r="V12" i="35"/>
  <c r="Y12" i="35" s="1"/>
  <c r="AC11" i="35"/>
  <c r="AF11" i="35" s="1"/>
  <c r="V11" i="35"/>
  <c r="Y11" i="35" s="1"/>
  <c r="AC10" i="35"/>
  <c r="AF10" i="35" s="1"/>
  <c r="V10" i="35"/>
  <c r="Y10" i="35" s="1"/>
  <c r="AC9" i="35"/>
  <c r="AF9" i="35" s="1"/>
  <c r="V9" i="35"/>
  <c r="Y9" i="35" s="1"/>
  <c r="AC8" i="35"/>
  <c r="V8" i="35"/>
  <c r="K8" i="35"/>
  <c r="D8" i="35"/>
  <c r="AC62" i="35"/>
  <c r="AF62" i="35" s="1"/>
  <c r="AC61" i="35"/>
  <c r="AF61" i="35" s="1"/>
  <c r="V61" i="35"/>
  <c r="AC60" i="35"/>
  <c r="AF60" i="35" s="1"/>
  <c r="V60" i="35"/>
  <c r="Y60" i="35" s="1"/>
  <c r="AC59" i="35"/>
  <c r="AF59" i="35" s="1"/>
  <c r="V59" i="35"/>
  <c r="Y59" i="35" s="1"/>
  <c r="AC58" i="35"/>
  <c r="AF58" i="35" s="1"/>
  <c r="V58" i="35"/>
  <c r="Y58" i="35" s="1"/>
  <c r="AC57" i="35"/>
  <c r="AF57" i="35" s="1"/>
  <c r="V57" i="35"/>
  <c r="Y57" i="35" s="1"/>
  <c r="AC56" i="35"/>
  <c r="AF56" i="35" s="1"/>
  <c r="V56" i="35"/>
  <c r="AC55" i="35"/>
  <c r="AF55" i="35" s="1"/>
  <c r="V55" i="35"/>
  <c r="AE63" i="35"/>
  <c r="AD63" i="35"/>
  <c r="AD65" i="35" s="1"/>
  <c r="AB63" i="35"/>
  <c r="AA63" i="35"/>
  <c r="AG50" i="35" l="1"/>
  <c r="V54" i="35"/>
  <c r="AL8" i="35"/>
  <c r="AS8" i="35"/>
  <c r="AG26" i="35"/>
  <c r="Y17" i="35"/>
  <c r="AM17" i="35"/>
  <c r="AG27" i="35"/>
  <c r="AF17" i="35"/>
  <c r="AT17" i="35"/>
  <c r="AG28" i="35"/>
  <c r="AG13" i="35"/>
  <c r="Y62" i="35"/>
  <c r="Y8" i="35"/>
  <c r="Y54" i="35" s="1"/>
  <c r="V62" i="35"/>
  <c r="AF8" i="35"/>
  <c r="AF54" i="35" s="1"/>
  <c r="AF63" i="35" s="1"/>
  <c r="AC54" i="35"/>
  <c r="AC63" i="35" s="1"/>
  <c r="AG40" i="35"/>
  <c r="AG25" i="35"/>
  <c r="K55" i="35"/>
  <c r="AS55" i="35" s="1"/>
  <c r="D55" i="35"/>
  <c r="AL55" i="35" s="1"/>
  <c r="U63" i="35"/>
  <c r="AG20" i="35"/>
  <c r="AG11" i="35"/>
  <c r="AG36" i="35"/>
  <c r="AG10" i="35"/>
  <c r="AG30" i="35"/>
  <c r="AG22" i="35"/>
  <c r="AG45" i="35"/>
  <c r="AG12" i="35"/>
  <c r="AG18" i="35"/>
  <c r="AG31" i="35"/>
  <c r="AG19" i="35"/>
  <c r="AG23" i="35"/>
  <c r="AG32" i="35"/>
  <c r="AG46" i="35"/>
  <c r="AG51" i="35"/>
  <c r="AG42" i="35"/>
  <c r="AG24" i="35"/>
  <c r="AG52" i="35"/>
  <c r="AG39" i="35"/>
  <c r="AG16" i="35"/>
  <c r="AG35" i="35"/>
  <c r="AG44" i="35"/>
  <c r="AG37" i="35"/>
  <c r="AG41" i="35"/>
  <c r="AG9" i="35"/>
  <c r="AG15" i="35"/>
  <c r="AG34" i="35"/>
  <c r="AG43" i="35"/>
  <c r="AG48" i="35"/>
  <c r="Y55" i="35"/>
  <c r="AG55" i="35" s="1"/>
  <c r="AE71" i="35"/>
  <c r="AG58" i="35"/>
  <c r="AG59" i="35"/>
  <c r="Y56" i="35"/>
  <c r="AG56" i="35" s="1"/>
  <c r="Y61" i="35"/>
  <c r="AG61" i="35" s="1"/>
  <c r="X63" i="35"/>
  <c r="W63" i="35"/>
  <c r="AG57" i="35"/>
  <c r="AG62" i="35"/>
  <c r="AG60" i="35"/>
  <c r="T63" i="35"/>
  <c r="V63" i="35" l="1"/>
  <c r="AG8" i="35"/>
  <c r="AG17" i="35"/>
  <c r="AP17" i="35"/>
  <c r="Y63" i="35"/>
  <c r="AG54" i="35" l="1"/>
  <c r="AG63" i="35" s="1"/>
  <c r="O104" i="34" l="1"/>
  <c r="O77" i="34"/>
  <c r="F36" i="5" l="1"/>
  <c r="O125" i="34"/>
  <c r="O95" i="34"/>
  <c r="O105" i="34" s="1"/>
  <c r="O56" i="34"/>
  <c r="O78" i="34" l="1"/>
  <c r="O106" i="34" s="1"/>
  <c r="O126" i="34" s="1"/>
  <c r="J70" i="32" l="1"/>
  <c r="J75" i="32"/>
  <c r="J65" i="32" l="1"/>
  <c r="O84" i="2" l="1"/>
  <c r="O101" i="2"/>
  <c r="J101" i="2"/>
  <c r="P101" i="2" s="1"/>
  <c r="J84" i="2"/>
  <c r="P84" i="2" l="1"/>
  <c r="E65" i="32"/>
  <c r="K36" i="5"/>
  <c r="K53" i="35" l="1"/>
  <c r="AS53" i="35" s="1"/>
  <c r="K52" i="35"/>
  <c r="AS52" i="35" s="1"/>
  <c r="K51" i="35"/>
  <c r="AS51" i="35" s="1"/>
  <c r="K48" i="35"/>
  <c r="AS48" i="35" s="1"/>
  <c r="K47" i="35"/>
  <c r="AS47" i="35" s="1"/>
  <c r="K46" i="35"/>
  <c r="AS46" i="35" s="1"/>
  <c r="K45" i="35"/>
  <c r="AS45" i="35" s="1"/>
  <c r="K44" i="35"/>
  <c r="AS44" i="35" s="1"/>
  <c r="K43" i="35"/>
  <c r="AS43" i="35" s="1"/>
  <c r="K42" i="35"/>
  <c r="K41" i="35"/>
  <c r="K40" i="35"/>
  <c r="K39" i="35"/>
  <c r="K38" i="35"/>
  <c r="K37" i="35"/>
  <c r="K36" i="35"/>
  <c r="K35" i="35"/>
  <c r="K34" i="35"/>
  <c r="K33" i="35"/>
  <c r="K32" i="35"/>
  <c r="K49" i="35"/>
  <c r="AS49" i="35" s="1"/>
  <c r="K31" i="35"/>
  <c r="K30" i="35"/>
  <c r="K29" i="35"/>
  <c r="K28" i="35"/>
  <c r="K27" i="35"/>
  <c r="K26" i="35"/>
  <c r="K25" i="35"/>
  <c r="AS25" i="35" s="1"/>
  <c r="K24" i="35"/>
  <c r="AS24" i="35" s="1"/>
  <c r="K23" i="35"/>
  <c r="AS23" i="35" s="1"/>
  <c r="K22" i="35"/>
  <c r="AS22" i="35" s="1"/>
  <c r="K21" i="35"/>
  <c r="AS21" i="35" s="1"/>
  <c r="K20" i="35"/>
  <c r="AS20" i="35" s="1"/>
  <c r="K19" i="35"/>
  <c r="AS19" i="35" s="1"/>
  <c r="K18" i="35"/>
  <c r="AS18" i="35" s="1"/>
  <c r="K50" i="35"/>
  <c r="AS50" i="35" s="1"/>
  <c r="K16" i="35"/>
  <c r="AS16" i="35" s="1"/>
  <c r="K15" i="35"/>
  <c r="AS15" i="35" s="1"/>
  <c r="K14" i="35"/>
  <c r="AS14" i="35" s="1"/>
  <c r="K13" i="35"/>
  <c r="K12" i="35"/>
  <c r="K11" i="35"/>
  <c r="K10" i="35"/>
  <c r="K9" i="35"/>
  <c r="D53" i="35"/>
  <c r="AL53" i="35" s="1"/>
  <c r="D52" i="35"/>
  <c r="AL52" i="35" s="1"/>
  <c r="D51" i="35"/>
  <c r="AL51" i="35" s="1"/>
  <c r="D48" i="35"/>
  <c r="AL48" i="35" s="1"/>
  <c r="D47" i="35"/>
  <c r="AL47" i="35" s="1"/>
  <c r="D46" i="35"/>
  <c r="D45" i="35"/>
  <c r="AL45" i="35" s="1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49" i="35"/>
  <c r="AL49" i="35" s="1"/>
  <c r="D31" i="35"/>
  <c r="D30" i="35"/>
  <c r="D29" i="35"/>
  <c r="D28" i="35"/>
  <c r="D27" i="35"/>
  <c r="D26" i="35"/>
  <c r="AL26" i="35" s="1"/>
  <c r="D25" i="35"/>
  <c r="AL25" i="35" s="1"/>
  <c r="D24" i="35"/>
  <c r="AL24" i="35" s="1"/>
  <c r="D23" i="35"/>
  <c r="AL23" i="35" s="1"/>
  <c r="D22" i="35"/>
  <c r="AL22" i="35" s="1"/>
  <c r="D21" i="35"/>
  <c r="AL21" i="35" s="1"/>
  <c r="D20" i="35"/>
  <c r="AL20" i="35" s="1"/>
  <c r="D19" i="35"/>
  <c r="AL19" i="35" s="1"/>
  <c r="D18" i="35"/>
  <c r="AL18" i="35" s="1"/>
  <c r="D50" i="35"/>
  <c r="AL50" i="35" s="1"/>
  <c r="D16" i="35"/>
  <c r="D15" i="35"/>
  <c r="D14" i="35"/>
  <c r="D13" i="35"/>
  <c r="D12" i="35"/>
  <c r="D11" i="35"/>
  <c r="D10" i="35"/>
  <c r="D9" i="35"/>
  <c r="I63" i="35"/>
  <c r="R125" i="34"/>
  <c r="Q125" i="34"/>
  <c r="P125" i="34"/>
  <c r="N125" i="34"/>
  <c r="M125" i="34"/>
  <c r="K125" i="34"/>
  <c r="F125" i="34"/>
  <c r="J124" i="34"/>
  <c r="T124" i="34" s="1"/>
  <c r="J123" i="34"/>
  <c r="T123" i="34" s="1"/>
  <c r="J122" i="34"/>
  <c r="T122" i="34" s="1"/>
  <c r="S120" i="34"/>
  <c r="J120" i="34"/>
  <c r="S119" i="34"/>
  <c r="J119" i="34"/>
  <c r="S118" i="34"/>
  <c r="J118" i="34"/>
  <c r="S117" i="34"/>
  <c r="J117" i="34"/>
  <c r="S116" i="34"/>
  <c r="J116" i="34"/>
  <c r="S115" i="34"/>
  <c r="J115" i="34"/>
  <c r="S114" i="34"/>
  <c r="J114" i="34"/>
  <c r="S113" i="34"/>
  <c r="J113" i="34"/>
  <c r="S112" i="34"/>
  <c r="J112" i="34"/>
  <c r="S111" i="34"/>
  <c r="J111" i="34"/>
  <c r="S110" i="34"/>
  <c r="J110" i="34"/>
  <c r="S109" i="34"/>
  <c r="J109" i="34"/>
  <c r="R104" i="34"/>
  <c r="R105" i="34" s="1"/>
  <c r="Q104" i="34"/>
  <c r="Q105" i="34" s="1"/>
  <c r="P104" i="34"/>
  <c r="N104" i="34"/>
  <c r="M104" i="34"/>
  <c r="K104" i="34"/>
  <c r="F104" i="34"/>
  <c r="S103" i="34"/>
  <c r="J103" i="34"/>
  <c r="S102" i="34"/>
  <c r="J102" i="34"/>
  <c r="S101" i="34"/>
  <c r="J101" i="34"/>
  <c r="S100" i="34"/>
  <c r="J100" i="34"/>
  <c r="S99" i="34"/>
  <c r="J99" i="34"/>
  <c r="S98" i="34"/>
  <c r="J98" i="34"/>
  <c r="S97" i="34"/>
  <c r="J97" i="34"/>
  <c r="N95" i="34"/>
  <c r="M95" i="34"/>
  <c r="K95" i="34"/>
  <c r="F95" i="34"/>
  <c r="J94" i="34"/>
  <c r="S93" i="34"/>
  <c r="J93" i="34"/>
  <c r="S92" i="34"/>
  <c r="J92" i="34"/>
  <c r="S91" i="34"/>
  <c r="J91" i="34"/>
  <c r="S90" i="34"/>
  <c r="J90" i="34"/>
  <c r="S89" i="34"/>
  <c r="J89" i="34"/>
  <c r="S88" i="34"/>
  <c r="J88" i="34"/>
  <c r="S87" i="34"/>
  <c r="J87" i="34"/>
  <c r="S86" i="34"/>
  <c r="J86" i="34"/>
  <c r="S85" i="34"/>
  <c r="J85" i="34"/>
  <c r="S84" i="34"/>
  <c r="J84" i="34"/>
  <c r="S83" i="34"/>
  <c r="J83" i="34"/>
  <c r="S82" i="34"/>
  <c r="J82" i="34"/>
  <c r="S81" i="34"/>
  <c r="J81" i="34"/>
  <c r="S77" i="34"/>
  <c r="R77" i="34"/>
  <c r="Q77" i="34"/>
  <c r="P77" i="34"/>
  <c r="N77" i="34"/>
  <c r="M77" i="34"/>
  <c r="K77" i="34"/>
  <c r="F77" i="34"/>
  <c r="J76" i="34"/>
  <c r="T76" i="34" s="1"/>
  <c r="J75" i="34"/>
  <c r="T75" i="34" s="1"/>
  <c r="J74" i="34"/>
  <c r="T74" i="34" s="1"/>
  <c r="J73" i="34"/>
  <c r="T73" i="34" s="1"/>
  <c r="J72" i="34"/>
  <c r="T72" i="34" s="1"/>
  <c r="J71" i="34"/>
  <c r="T71" i="34" s="1"/>
  <c r="J70" i="34"/>
  <c r="T70" i="34" s="1"/>
  <c r="J69" i="34"/>
  <c r="T69" i="34" s="1"/>
  <c r="J68" i="34"/>
  <c r="T68" i="34" s="1"/>
  <c r="J67" i="34"/>
  <c r="T67" i="34" s="1"/>
  <c r="J66" i="34"/>
  <c r="T66" i="34" s="1"/>
  <c r="J65" i="34"/>
  <c r="T65" i="34" s="1"/>
  <c r="J64" i="34"/>
  <c r="T64" i="34" s="1"/>
  <c r="J63" i="34"/>
  <c r="T63" i="34" s="1"/>
  <c r="J62" i="34"/>
  <c r="T62" i="34" s="1"/>
  <c r="J61" i="34"/>
  <c r="J60" i="34"/>
  <c r="T60" i="34" s="1"/>
  <c r="J59" i="34"/>
  <c r="T59" i="34" s="1"/>
  <c r="J58" i="34"/>
  <c r="R56" i="34"/>
  <c r="Q56" i="34"/>
  <c r="N56" i="34"/>
  <c r="M56" i="34"/>
  <c r="K56" i="34"/>
  <c r="F56" i="34"/>
  <c r="S55" i="34"/>
  <c r="J55" i="34"/>
  <c r="S54" i="34"/>
  <c r="J54" i="34"/>
  <c r="S53" i="34"/>
  <c r="J53" i="34"/>
  <c r="S52" i="34"/>
  <c r="J52" i="34"/>
  <c r="S51" i="34"/>
  <c r="J51" i="34"/>
  <c r="S50" i="34"/>
  <c r="J50" i="34"/>
  <c r="S49" i="34"/>
  <c r="J49" i="34"/>
  <c r="S48" i="34"/>
  <c r="J48" i="34"/>
  <c r="S47" i="34"/>
  <c r="J47" i="34"/>
  <c r="S46" i="34"/>
  <c r="J46" i="34"/>
  <c r="S45" i="34"/>
  <c r="J45" i="34"/>
  <c r="S44" i="34"/>
  <c r="J44" i="34"/>
  <c r="S43" i="34"/>
  <c r="J43" i="34"/>
  <c r="S42" i="34"/>
  <c r="J42" i="34"/>
  <c r="S41" i="34"/>
  <c r="J41" i="34"/>
  <c r="S40" i="34"/>
  <c r="J40" i="34"/>
  <c r="S39" i="34"/>
  <c r="J39" i="34"/>
  <c r="S38" i="34"/>
  <c r="J38" i="34"/>
  <c r="S37" i="34"/>
  <c r="J37" i="34"/>
  <c r="S36" i="34"/>
  <c r="J36" i="34"/>
  <c r="S35" i="34"/>
  <c r="J35" i="34"/>
  <c r="S34" i="34"/>
  <c r="J34" i="34"/>
  <c r="S33" i="34"/>
  <c r="J33" i="34"/>
  <c r="S32" i="34"/>
  <c r="J32" i="34"/>
  <c r="S31" i="34"/>
  <c r="J31" i="34"/>
  <c r="S30" i="34"/>
  <c r="J30" i="34"/>
  <c r="J29" i="34"/>
  <c r="S28" i="34"/>
  <c r="J28" i="34"/>
  <c r="S27" i="34"/>
  <c r="J27" i="34"/>
  <c r="S26" i="34"/>
  <c r="J26" i="34"/>
  <c r="S25" i="34"/>
  <c r="J25" i="34"/>
  <c r="S24" i="34"/>
  <c r="J24" i="34"/>
  <c r="S23" i="34"/>
  <c r="J23" i="34"/>
  <c r="S22" i="34"/>
  <c r="J22" i="34"/>
  <c r="S21" i="34"/>
  <c r="J21" i="34"/>
  <c r="S20" i="34"/>
  <c r="J20" i="34"/>
  <c r="S19" i="34"/>
  <c r="J19" i="34"/>
  <c r="S18" i="34"/>
  <c r="J18" i="34"/>
  <c r="S17" i="34"/>
  <c r="J17" i="34"/>
  <c r="S16" i="34"/>
  <c r="J16" i="34"/>
  <c r="S15" i="34"/>
  <c r="J15" i="34"/>
  <c r="S14" i="34"/>
  <c r="J14" i="34"/>
  <c r="S13" i="34"/>
  <c r="J13" i="34"/>
  <c r="S12" i="34"/>
  <c r="J12" i="34"/>
  <c r="S11" i="34"/>
  <c r="J11" i="34"/>
  <c r="S10" i="34"/>
  <c r="J10" i="34"/>
  <c r="J62" i="33"/>
  <c r="L61" i="33"/>
  <c r="E61" i="33"/>
  <c r="L60" i="33"/>
  <c r="E60" i="33"/>
  <c r="L59" i="33"/>
  <c r="E59" i="33"/>
  <c r="L58" i="33"/>
  <c r="E58" i="33"/>
  <c r="L57" i="33"/>
  <c r="E57" i="33"/>
  <c r="L56" i="33"/>
  <c r="E56" i="33"/>
  <c r="L55" i="33"/>
  <c r="E55" i="33"/>
  <c r="L54" i="33"/>
  <c r="E54" i="33"/>
  <c r="D54" i="35" l="1"/>
  <c r="K62" i="35"/>
  <c r="AS62" i="35" s="1"/>
  <c r="D62" i="35"/>
  <c r="AL62" i="35" s="1"/>
  <c r="J125" i="34"/>
  <c r="J104" i="34"/>
  <c r="J56" i="34"/>
  <c r="T58" i="34"/>
  <c r="J77" i="34"/>
  <c r="J95" i="34"/>
  <c r="N105" i="34"/>
  <c r="AL11" i="35"/>
  <c r="AS33" i="35"/>
  <c r="AL41" i="35"/>
  <c r="AL13" i="35"/>
  <c r="AS11" i="35"/>
  <c r="AL14" i="35"/>
  <c r="AL34" i="35"/>
  <c r="AS12" i="35"/>
  <c r="AS32" i="35"/>
  <c r="AL15" i="35"/>
  <c r="AL35" i="35"/>
  <c r="AS13" i="35"/>
  <c r="AL16" i="35"/>
  <c r="AL27" i="35"/>
  <c r="AL36" i="35"/>
  <c r="AS34" i="35"/>
  <c r="AL33" i="35"/>
  <c r="AL44" i="35"/>
  <c r="AL46" i="35"/>
  <c r="AL28" i="35"/>
  <c r="AL37" i="35"/>
  <c r="AS26" i="35"/>
  <c r="AS35" i="35"/>
  <c r="AS27" i="35"/>
  <c r="AS36" i="35"/>
  <c r="AL29" i="35"/>
  <c r="AL30" i="35"/>
  <c r="AL38" i="35"/>
  <c r="AS28" i="35"/>
  <c r="AS37" i="35"/>
  <c r="AL39" i="35"/>
  <c r="AS29" i="35"/>
  <c r="AL10" i="35"/>
  <c r="AL31" i="35"/>
  <c r="AL40" i="35"/>
  <c r="AS30" i="35"/>
  <c r="AS38" i="35"/>
  <c r="AS39" i="35"/>
  <c r="AL42" i="35"/>
  <c r="AS10" i="35"/>
  <c r="AS31" i="35"/>
  <c r="AS40" i="35"/>
  <c r="AL9" i="35"/>
  <c r="AS9" i="35"/>
  <c r="AL12" i="35"/>
  <c r="AL32" i="35"/>
  <c r="AL43" i="35"/>
  <c r="AS41" i="35"/>
  <c r="AS42" i="35"/>
  <c r="K58" i="35"/>
  <c r="AS58" i="35" s="1"/>
  <c r="K61" i="35"/>
  <c r="AS61" i="35" s="1"/>
  <c r="K56" i="35"/>
  <c r="AS56" i="35" s="1"/>
  <c r="K60" i="35"/>
  <c r="AS60" i="35" s="1"/>
  <c r="D57" i="35"/>
  <c r="AL57" i="35" s="1"/>
  <c r="D61" i="35"/>
  <c r="AL61" i="35" s="1"/>
  <c r="D56" i="35"/>
  <c r="AL56" i="35" s="1"/>
  <c r="D58" i="35"/>
  <c r="AL58" i="35" s="1"/>
  <c r="D60" i="35"/>
  <c r="AL60" i="35" s="1"/>
  <c r="K57" i="35"/>
  <c r="AS57" i="35" s="1"/>
  <c r="K59" i="35"/>
  <c r="AS59" i="35" s="1"/>
  <c r="E62" i="33"/>
  <c r="T82" i="34"/>
  <c r="T86" i="34"/>
  <c r="T119" i="34"/>
  <c r="T89" i="34"/>
  <c r="T93" i="34"/>
  <c r="T28" i="34"/>
  <c r="T88" i="34"/>
  <c r="T112" i="34"/>
  <c r="T116" i="34"/>
  <c r="D59" i="35"/>
  <c r="AL59" i="35" s="1"/>
  <c r="N41" i="31"/>
  <c r="N22" i="31"/>
  <c r="N11" i="31"/>
  <c r="G43" i="31"/>
  <c r="G32" i="31"/>
  <c r="N40" i="31"/>
  <c r="N48" i="31"/>
  <c r="N21" i="31"/>
  <c r="G42" i="31"/>
  <c r="G31" i="31"/>
  <c r="G23" i="31"/>
  <c r="G12" i="31"/>
  <c r="N39" i="31"/>
  <c r="N30" i="31"/>
  <c r="N20" i="31"/>
  <c r="N10" i="31"/>
  <c r="G41" i="31"/>
  <c r="G22" i="31"/>
  <c r="G11" i="31"/>
  <c r="G30" i="31"/>
  <c r="G20" i="31"/>
  <c r="G16" i="31"/>
  <c r="N52" i="31"/>
  <c r="N51" i="31"/>
  <c r="N38" i="31"/>
  <c r="N19" i="31"/>
  <c r="N9" i="31"/>
  <c r="G40" i="31"/>
  <c r="G48" i="31"/>
  <c r="G21" i="31"/>
  <c r="N37" i="31"/>
  <c r="N29" i="31"/>
  <c r="N18" i="31"/>
  <c r="G52" i="31"/>
  <c r="N32" i="31"/>
  <c r="G34" i="31"/>
  <c r="N42" i="31"/>
  <c r="G44" i="31"/>
  <c r="N50" i="31"/>
  <c r="G39" i="31"/>
  <c r="G10" i="31"/>
  <c r="N13" i="31"/>
  <c r="G25" i="31"/>
  <c r="N23" i="31"/>
  <c r="G14" i="31"/>
  <c r="N8" i="31"/>
  <c r="N28" i="31"/>
  <c r="N17" i="31"/>
  <c r="G51" i="31"/>
  <c r="G38" i="31"/>
  <c r="G19" i="31"/>
  <c r="G9" i="31"/>
  <c r="N49" i="31"/>
  <c r="G37" i="31"/>
  <c r="G18" i="31"/>
  <c r="G49" i="31"/>
  <c r="N24" i="31"/>
  <c r="G46" i="31"/>
  <c r="N31" i="31"/>
  <c r="G33" i="31"/>
  <c r="G13" i="31"/>
  <c r="N47" i="31"/>
  <c r="N36" i="31"/>
  <c r="N27" i="31"/>
  <c r="G50" i="31"/>
  <c r="G29" i="31"/>
  <c r="N44" i="31"/>
  <c r="N46" i="31"/>
  <c r="N35" i="31"/>
  <c r="N26" i="31"/>
  <c r="N16" i="31"/>
  <c r="G8" i="31"/>
  <c r="G28" i="31"/>
  <c r="G17" i="31"/>
  <c r="N45" i="31"/>
  <c r="N34" i="31"/>
  <c r="N25" i="31"/>
  <c r="N15" i="31"/>
  <c r="G47" i="31"/>
  <c r="G36" i="31"/>
  <c r="G27" i="31"/>
  <c r="N33" i="31"/>
  <c r="N14" i="31"/>
  <c r="G35" i="31"/>
  <c r="G26" i="31"/>
  <c r="N43" i="31"/>
  <c r="G45" i="31"/>
  <c r="G15" i="31"/>
  <c r="N12" i="31"/>
  <c r="G24" i="31"/>
  <c r="T83" i="34"/>
  <c r="T44" i="34"/>
  <c r="T98" i="34"/>
  <c r="T109" i="34"/>
  <c r="T103" i="34"/>
  <c r="T12" i="34"/>
  <c r="T40" i="34"/>
  <c r="R78" i="34"/>
  <c r="T100" i="34"/>
  <c r="T48" i="34"/>
  <c r="T42" i="34"/>
  <c r="T113" i="34"/>
  <c r="T20" i="34"/>
  <c r="T11" i="34"/>
  <c r="T118" i="34"/>
  <c r="T49" i="34"/>
  <c r="T101" i="34"/>
  <c r="T16" i="34"/>
  <c r="T87" i="34"/>
  <c r="T13" i="34"/>
  <c r="T23" i="34"/>
  <c r="T31" i="34"/>
  <c r="T91" i="34"/>
  <c r="G26" i="33"/>
  <c r="T52" i="34"/>
  <c r="T53" i="34"/>
  <c r="T19" i="34"/>
  <c r="T90" i="34"/>
  <c r="T27" i="34"/>
  <c r="T41" i="34"/>
  <c r="T54" i="34"/>
  <c r="N78" i="34"/>
  <c r="S104" i="34"/>
  <c r="T120" i="34"/>
  <c r="T24" i="34"/>
  <c r="T84" i="34"/>
  <c r="T102" i="34"/>
  <c r="T117" i="34"/>
  <c r="T18" i="34"/>
  <c r="T36" i="34"/>
  <c r="T85" i="34"/>
  <c r="T114" i="34"/>
  <c r="T47" i="34"/>
  <c r="T22" i="34"/>
  <c r="T39" i="34"/>
  <c r="T45" i="34"/>
  <c r="T92" i="34"/>
  <c r="T111" i="34"/>
  <c r="T25" i="34"/>
  <c r="T35" i="34"/>
  <c r="M78" i="34"/>
  <c r="K105" i="34"/>
  <c r="K106" i="34" s="1"/>
  <c r="K126" i="34" s="1"/>
  <c r="T115" i="34"/>
  <c r="T110" i="34"/>
  <c r="T50" i="34"/>
  <c r="Q78" i="34"/>
  <c r="M105" i="34"/>
  <c r="T14" i="34"/>
  <c r="T99" i="34"/>
  <c r="T61" i="34"/>
  <c r="T77" i="34" s="1"/>
  <c r="T15" i="34"/>
  <c r="T21" i="34"/>
  <c r="F78" i="34"/>
  <c r="D51" i="33"/>
  <c r="F51" i="33" s="1"/>
  <c r="N45" i="33"/>
  <c r="T37" i="34"/>
  <c r="S125" i="34"/>
  <c r="N8" i="33"/>
  <c r="T30" i="34"/>
  <c r="N9" i="33"/>
  <c r="K13" i="33"/>
  <c r="N17" i="33"/>
  <c r="H20" i="33"/>
  <c r="G27" i="33"/>
  <c r="O29" i="33"/>
  <c r="D32" i="33"/>
  <c r="F32" i="33" s="1"/>
  <c r="N34" i="33"/>
  <c r="N38" i="33"/>
  <c r="K9" i="33"/>
  <c r="K17" i="33"/>
  <c r="O45" i="33"/>
  <c r="G20" i="33"/>
  <c r="K24" i="33"/>
  <c r="H48" i="33"/>
  <c r="D39" i="33"/>
  <c r="F39" i="33" s="1"/>
  <c r="O9" i="33"/>
  <c r="D23" i="33"/>
  <c r="O34" i="33"/>
  <c r="G46" i="33"/>
  <c r="G59" i="33" s="1"/>
  <c r="K52" i="33"/>
  <c r="H50" i="33"/>
  <c r="H55" i="33" s="1"/>
  <c r="G8" i="33"/>
  <c r="D46" i="33"/>
  <c r="O42" i="33"/>
  <c r="N41" i="33"/>
  <c r="H51" i="33"/>
  <c r="H60" i="33" s="1"/>
  <c r="G50" i="33"/>
  <c r="G55" i="33" s="1"/>
  <c r="D47" i="33"/>
  <c r="F47" i="33" s="1"/>
  <c r="O43" i="33"/>
  <c r="N42" i="33"/>
  <c r="K40" i="33"/>
  <c r="H38" i="33"/>
  <c r="G37" i="33"/>
  <c r="D36" i="33"/>
  <c r="F36" i="33" s="1"/>
  <c r="O32" i="33"/>
  <c r="N31" i="33"/>
  <c r="O67" i="33" s="1"/>
  <c r="K48" i="33"/>
  <c r="G29" i="33"/>
  <c r="D27" i="33"/>
  <c r="F27" i="33" s="1"/>
  <c r="N23" i="33"/>
  <c r="K21" i="33"/>
  <c r="H19" i="33"/>
  <c r="G18" i="33"/>
  <c r="D49" i="33"/>
  <c r="F49" i="33" s="1"/>
  <c r="O13" i="33"/>
  <c r="N12" i="33"/>
  <c r="O8" i="33"/>
  <c r="N47" i="33"/>
  <c r="K45" i="33"/>
  <c r="H43" i="33"/>
  <c r="G42" i="33"/>
  <c r="D40" i="33"/>
  <c r="F40" i="33" s="1"/>
  <c r="N36" i="33"/>
  <c r="K34" i="33"/>
  <c r="H32" i="33"/>
  <c r="G31" i="33"/>
  <c r="D48" i="33"/>
  <c r="F48" i="33" s="1"/>
  <c r="O28" i="33"/>
  <c r="N27" i="33"/>
  <c r="K25" i="33"/>
  <c r="G23" i="33"/>
  <c r="D21" i="33"/>
  <c r="F21" i="33" s="1"/>
  <c r="O17" i="33"/>
  <c r="N49" i="33"/>
  <c r="K15" i="33"/>
  <c r="H13" i="33"/>
  <c r="G12" i="33"/>
  <c r="H52" i="33"/>
  <c r="H61" i="33" s="1"/>
  <c r="K8" i="33"/>
  <c r="G41" i="33"/>
  <c r="H37" i="33"/>
  <c r="N35" i="33"/>
  <c r="H34" i="33"/>
  <c r="D33" i="33"/>
  <c r="F33" i="33" s="1"/>
  <c r="O31" i="33"/>
  <c r="K29" i="33"/>
  <c r="G28" i="33"/>
  <c r="G24" i="33"/>
  <c r="G56" i="33" s="1"/>
  <c r="N22" i="33"/>
  <c r="H21" i="33"/>
  <c r="D20" i="33"/>
  <c r="F20" i="33" s="1"/>
  <c r="N18" i="33"/>
  <c r="O15" i="33"/>
  <c r="K14" i="33"/>
  <c r="K10" i="33"/>
  <c r="H17" i="33"/>
  <c r="H14" i="33"/>
  <c r="O11" i="33"/>
  <c r="H9" i="33"/>
  <c r="O16" i="33"/>
  <c r="N51" i="33"/>
  <c r="N60" i="33" s="1"/>
  <c r="O47" i="33"/>
  <c r="O44" i="33"/>
  <c r="O58" i="33" s="1"/>
  <c r="G52" i="33"/>
  <c r="G61" i="33" s="1"/>
  <c r="O50" i="33"/>
  <c r="O55" i="33" s="1"/>
  <c r="D44" i="33"/>
  <c r="K42" i="33"/>
  <c r="D41" i="33"/>
  <c r="F41" i="33" s="1"/>
  <c r="O39" i="33"/>
  <c r="K38" i="33"/>
  <c r="K35" i="33"/>
  <c r="G34" i="33"/>
  <c r="D28" i="33"/>
  <c r="F28" i="33" s="1"/>
  <c r="O26" i="33"/>
  <c r="K22" i="33"/>
  <c r="G21" i="33"/>
  <c r="N15" i="33"/>
  <c r="D13" i="33"/>
  <c r="F13" i="33" s="1"/>
  <c r="G10" i="33"/>
  <c r="G39" i="33"/>
  <c r="N50" i="33"/>
  <c r="N55" i="33" s="1"/>
  <c r="H8" i="33"/>
  <c r="O46" i="33"/>
  <c r="O59" i="33" s="1"/>
  <c r="H45" i="33"/>
  <c r="N39" i="33"/>
  <c r="D37" i="33"/>
  <c r="F37" i="33" s="1"/>
  <c r="O36" i="33"/>
  <c r="K31" i="33"/>
  <c r="H29" i="33"/>
  <c r="N26" i="33"/>
  <c r="H25" i="33"/>
  <c r="H57" i="33" s="1"/>
  <c r="D24" i="33"/>
  <c r="O23" i="33"/>
  <c r="O19" i="33"/>
  <c r="K18" i="33"/>
  <c r="G17" i="33"/>
  <c r="G14" i="33"/>
  <c r="N11" i="33"/>
  <c r="H10" i="33"/>
  <c r="G9" i="33"/>
  <c r="N46" i="33"/>
  <c r="N59" i="33" s="1"/>
  <c r="N32" i="33"/>
  <c r="N19" i="33"/>
  <c r="D45" i="33"/>
  <c r="F45" i="33" s="1"/>
  <c r="H39" i="33"/>
  <c r="O33" i="33"/>
  <c r="H26" i="33"/>
  <c r="O20" i="33"/>
  <c r="G15" i="33"/>
  <c r="H46" i="33"/>
  <c r="H59" i="33" s="1"/>
  <c r="D52" i="33"/>
  <c r="D8" i="33"/>
  <c r="G45" i="33"/>
  <c r="N43" i="33"/>
  <c r="H42" i="33"/>
  <c r="G38" i="33"/>
  <c r="H35" i="33"/>
  <c r="D34" i="33"/>
  <c r="F34" i="33" s="1"/>
  <c r="O30" i="33"/>
  <c r="K26" i="33"/>
  <c r="G25" i="33"/>
  <c r="G57" i="33" s="1"/>
  <c r="H22" i="33"/>
  <c r="D17" i="33"/>
  <c r="F17" i="33" s="1"/>
  <c r="K11" i="33"/>
  <c r="K43" i="33"/>
  <c r="N40" i="33"/>
  <c r="D38" i="33"/>
  <c r="F38" i="33" s="1"/>
  <c r="K32" i="33"/>
  <c r="D25" i="33"/>
  <c r="K16" i="33"/>
  <c r="D10" i="33"/>
  <c r="F10" i="33" s="1"/>
  <c r="K50" i="33"/>
  <c r="K46" i="33"/>
  <c r="O40" i="33"/>
  <c r="K39" i="33"/>
  <c r="K36" i="33"/>
  <c r="G35" i="33"/>
  <c r="H31" i="33"/>
  <c r="N30" i="33"/>
  <c r="D29" i="33"/>
  <c r="F29" i="33" s="1"/>
  <c r="O27" i="33"/>
  <c r="K23" i="33"/>
  <c r="G22" i="33"/>
  <c r="H18" i="33"/>
  <c r="N16" i="33"/>
  <c r="H15" i="33"/>
  <c r="D14" i="33"/>
  <c r="F14" i="33" s="1"/>
  <c r="O12" i="33"/>
  <c r="D9" i="33"/>
  <c r="O51" i="33"/>
  <c r="O60" i="33" s="1"/>
  <c r="D42" i="33"/>
  <c r="F42" i="33" s="1"/>
  <c r="D22" i="33"/>
  <c r="F22" i="33" s="1"/>
  <c r="K19" i="33"/>
  <c r="H11" i="33"/>
  <c r="T33" i="34"/>
  <c r="T51" i="34"/>
  <c r="D15" i="33"/>
  <c r="F15" i="33" s="1"/>
  <c r="H30" i="33"/>
  <c r="N29" i="33"/>
  <c r="D50" i="33"/>
  <c r="G16" i="33"/>
  <c r="K20" i="33"/>
  <c r="N24" i="33"/>
  <c r="N56" i="33" s="1"/>
  <c r="H27" i="33"/>
  <c r="D43" i="33"/>
  <c r="F43" i="33" s="1"/>
  <c r="D11" i="33"/>
  <c r="F11" i="33" s="1"/>
  <c r="N13" i="33"/>
  <c r="H16" i="33"/>
  <c r="O24" i="33"/>
  <c r="O56" i="33" s="1"/>
  <c r="N48" i="33"/>
  <c r="G32" i="33"/>
  <c r="G47" i="33"/>
  <c r="G51" i="33"/>
  <c r="G60" i="33" s="1"/>
  <c r="D18" i="33"/>
  <c r="F18" i="33" s="1"/>
  <c r="H23" i="33"/>
  <c r="O48" i="33"/>
  <c r="H47" i="33"/>
  <c r="T43" i="34"/>
  <c r="T46" i="34"/>
  <c r="G36" i="33"/>
  <c r="G13" i="33"/>
  <c r="D16" i="33"/>
  <c r="F16" i="33" s="1"/>
  <c r="G11" i="33"/>
  <c r="N20" i="33"/>
  <c r="K27" i="33"/>
  <c r="D35" i="33"/>
  <c r="F35" i="33" s="1"/>
  <c r="G40" i="33"/>
  <c r="G43" i="33"/>
  <c r="K51" i="33"/>
  <c r="T10" i="34"/>
  <c r="G49" i="33"/>
  <c r="O18" i="33"/>
  <c r="N25" i="33"/>
  <c r="N57" i="33" s="1"/>
  <c r="H28" i="33"/>
  <c r="O35" i="33"/>
  <c r="K37" i="33"/>
  <c r="H40" i="33"/>
  <c r="G44" i="33"/>
  <c r="G58" i="33" s="1"/>
  <c r="T81" i="34"/>
  <c r="G19" i="33"/>
  <c r="H24" i="33"/>
  <c r="H56" i="33" s="1"/>
  <c r="N14" i="33"/>
  <c r="D30" i="33"/>
  <c r="F30" i="33" s="1"/>
  <c r="G33" i="33"/>
  <c r="H44" i="33"/>
  <c r="H58" i="33" s="1"/>
  <c r="K47" i="33"/>
  <c r="G48" i="33"/>
  <c r="D12" i="33"/>
  <c r="F12" i="33" s="1"/>
  <c r="O25" i="33"/>
  <c r="O57" i="33" s="1"/>
  <c r="O10" i="33"/>
  <c r="D19" i="33"/>
  <c r="F19" i="33" s="1"/>
  <c r="N21" i="33"/>
  <c r="N37" i="33"/>
  <c r="N52" i="33"/>
  <c r="N61" i="33" s="1"/>
  <c r="Q106" i="34"/>
  <c r="Q126" i="34" s="1"/>
  <c r="N28" i="33"/>
  <c r="O22" i="33"/>
  <c r="N10" i="33"/>
  <c r="H49" i="33"/>
  <c r="O14" i="33"/>
  <c r="K28" i="33"/>
  <c r="H33" i="33"/>
  <c r="H41" i="33"/>
  <c r="K44" i="33"/>
  <c r="H12" i="33"/>
  <c r="K49" i="33"/>
  <c r="O21" i="33"/>
  <c r="D26" i="33"/>
  <c r="F26" i="33" s="1"/>
  <c r="G30" i="33"/>
  <c r="K33" i="33"/>
  <c r="O37" i="33"/>
  <c r="O52" i="33"/>
  <c r="O61" i="33" s="1"/>
  <c r="L62" i="33"/>
  <c r="T26" i="34"/>
  <c r="T38" i="34"/>
  <c r="N44" i="33"/>
  <c r="N58" i="33" s="1"/>
  <c r="K41" i="33"/>
  <c r="K12" i="33"/>
  <c r="O49" i="33"/>
  <c r="K30" i="33"/>
  <c r="D31" i="33"/>
  <c r="F31" i="33" s="1"/>
  <c r="N33" i="33"/>
  <c r="O68" i="33" s="1"/>
  <c r="H36" i="33"/>
  <c r="O38" i="33"/>
  <c r="O41" i="33"/>
  <c r="T17" i="34"/>
  <c r="T97" i="34"/>
  <c r="F105" i="34"/>
  <c r="P95" i="34"/>
  <c r="P105" i="34" s="1"/>
  <c r="S94" i="34"/>
  <c r="T94" i="34" s="1"/>
  <c r="P56" i="34"/>
  <c r="P78" i="34" s="1"/>
  <c r="S29" i="34"/>
  <c r="S56" i="34" s="1"/>
  <c r="S78" i="34" s="1"/>
  <c r="T34" i="34"/>
  <c r="T55" i="34"/>
  <c r="T32" i="34"/>
  <c r="K53" i="33" l="1"/>
  <c r="O53" i="33"/>
  <c r="H53" i="33"/>
  <c r="G53" i="33"/>
  <c r="N53" i="33"/>
  <c r="D53" i="33"/>
  <c r="N106" i="34"/>
  <c r="N126" i="34" s="1"/>
  <c r="J78" i="34"/>
  <c r="J105" i="34"/>
  <c r="AL54" i="35"/>
  <c r="AL63" i="35" s="1"/>
  <c r="O54" i="33"/>
  <c r="H54" i="33"/>
  <c r="G54" i="33"/>
  <c r="N54" i="33"/>
  <c r="D63" i="35"/>
  <c r="F23" i="33"/>
  <c r="I23" i="33" s="1"/>
  <c r="T125" i="34"/>
  <c r="T104" i="34"/>
  <c r="R106" i="34"/>
  <c r="R126" i="34" s="1"/>
  <c r="M106" i="34"/>
  <c r="M126" i="34" s="1"/>
  <c r="I35" i="33"/>
  <c r="T29" i="34"/>
  <c r="T56" i="34" s="1"/>
  <c r="T78" i="34" s="1"/>
  <c r="I10" i="33"/>
  <c r="I37" i="33"/>
  <c r="I15" i="33"/>
  <c r="I18" i="33"/>
  <c r="I43" i="33"/>
  <c r="I26" i="33"/>
  <c r="I12" i="33"/>
  <c r="D60" i="33"/>
  <c r="I42" i="33"/>
  <c r="I45" i="33"/>
  <c r="I22" i="33"/>
  <c r="I29" i="33"/>
  <c r="I38" i="33"/>
  <c r="I16" i="33"/>
  <c r="F106" i="34"/>
  <c r="F126" i="34" s="1"/>
  <c r="P43" i="33"/>
  <c r="M43" i="33"/>
  <c r="F24" i="33"/>
  <c r="D56" i="33"/>
  <c r="P28" i="33"/>
  <c r="M28" i="33"/>
  <c r="D59" i="33"/>
  <c r="F46" i="33"/>
  <c r="P49" i="33"/>
  <c r="M49" i="33"/>
  <c r="P20" i="33"/>
  <c r="M20" i="33"/>
  <c r="I14" i="33"/>
  <c r="P39" i="33"/>
  <c r="M39" i="33"/>
  <c r="M11" i="33"/>
  <c r="P11" i="33"/>
  <c r="M35" i="33"/>
  <c r="P35" i="33"/>
  <c r="I49" i="33"/>
  <c r="I36" i="33"/>
  <c r="M17" i="33"/>
  <c r="P17" i="33"/>
  <c r="P106" i="34"/>
  <c r="P126" i="34" s="1"/>
  <c r="T95" i="34"/>
  <c r="I31" i="33"/>
  <c r="S95" i="34"/>
  <c r="S105" i="34" s="1"/>
  <c r="P51" i="33"/>
  <c r="P60" i="33" s="1"/>
  <c r="K60" i="33" s="1"/>
  <c r="M51" i="33"/>
  <c r="M60" i="33" s="1"/>
  <c r="I17" i="33"/>
  <c r="F8" i="33"/>
  <c r="D54" i="33"/>
  <c r="M38" i="33"/>
  <c r="P38" i="33"/>
  <c r="P29" i="33"/>
  <c r="M29" i="33"/>
  <c r="M15" i="33"/>
  <c r="P15" i="33"/>
  <c r="P34" i="33"/>
  <c r="M34" i="33"/>
  <c r="P9" i="33"/>
  <c r="M9" i="33"/>
  <c r="P13" i="33"/>
  <c r="M13" i="33"/>
  <c r="P36" i="33"/>
  <c r="M36" i="33"/>
  <c r="P30" i="33"/>
  <c r="M30" i="33"/>
  <c r="P44" i="33"/>
  <c r="P58" i="33" s="1"/>
  <c r="K58" i="33" s="1"/>
  <c r="M44" i="33"/>
  <c r="M58" i="33" s="1"/>
  <c r="F50" i="33"/>
  <c r="D55" i="33"/>
  <c r="M46" i="33"/>
  <c r="M59" i="33" s="1"/>
  <c r="P46" i="33"/>
  <c r="P59" i="33" s="1"/>
  <c r="K59" i="33" s="1"/>
  <c r="F52" i="33"/>
  <c r="D61" i="33"/>
  <c r="M52" i="33"/>
  <c r="M61" i="33" s="1"/>
  <c r="P52" i="33"/>
  <c r="P61" i="33" s="1"/>
  <c r="K61" i="33" s="1"/>
  <c r="P47" i="33"/>
  <c r="M47" i="33"/>
  <c r="P37" i="33"/>
  <c r="M37" i="33"/>
  <c r="P19" i="33"/>
  <c r="M19" i="33"/>
  <c r="P50" i="33"/>
  <c r="P55" i="33" s="1"/>
  <c r="K55" i="33" s="1"/>
  <c r="M50" i="33"/>
  <c r="M55" i="33" s="1"/>
  <c r="I13" i="33"/>
  <c r="I41" i="33"/>
  <c r="M21" i="33"/>
  <c r="P21" i="33"/>
  <c r="M40" i="33"/>
  <c r="P40" i="33"/>
  <c r="P12" i="33"/>
  <c r="M12" i="33"/>
  <c r="M26" i="33"/>
  <c r="P26" i="33"/>
  <c r="M31" i="33"/>
  <c r="P31" i="33"/>
  <c r="M42" i="33"/>
  <c r="P42" i="33"/>
  <c r="P10" i="33"/>
  <c r="M10" i="33"/>
  <c r="I33" i="33"/>
  <c r="I21" i="33"/>
  <c r="I40" i="33"/>
  <c r="P27" i="33"/>
  <c r="M27" i="33"/>
  <c r="P23" i="33"/>
  <c r="M23" i="33"/>
  <c r="M16" i="33"/>
  <c r="P16" i="33"/>
  <c r="D58" i="33"/>
  <c r="F44" i="33"/>
  <c r="P14" i="33"/>
  <c r="M14" i="33"/>
  <c r="I30" i="33"/>
  <c r="M22" i="33"/>
  <c r="P22" i="33"/>
  <c r="I27" i="33"/>
  <c r="I47" i="33"/>
  <c r="I19" i="33"/>
  <c r="D57" i="33"/>
  <c r="F25" i="33"/>
  <c r="I34" i="33"/>
  <c r="M25" i="33"/>
  <c r="M57" i="33" s="1"/>
  <c r="P25" i="33"/>
  <c r="P57" i="33" s="1"/>
  <c r="K57" i="33" s="1"/>
  <c r="M45" i="33"/>
  <c r="P45" i="33"/>
  <c r="I39" i="33"/>
  <c r="M41" i="33"/>
  <c r="P41" i="33"/>
  <c r="P33" i="33"/>
  <c r="M33" i="33"/>
  <c r="I11" i="33"/>
  <c r="P32" i="33"/>
  <c r="M32" i="33"/>
  <c r="P18" i="33"/>
  <c r="M18" i="33"/>
  <c r="I28" i="33"/>
  <c r="I20" i="33"/>
  <c r="I32" i="33"/>
  <c r="F9" i="33"/>
  <c r="P8" i="33"/>
  <c r="M8" i="33"/>
  <c r="P48" i="33"/>
  <c r="M48" i="33"/>
  <c r="P24" i="33"/>
  <c r="P56" i="33" s="1"/>
  <c r="K56" i="33" s="1"/>
  <c r="M24" i="33"/>
  <c r="M56" i="33" s="1"/>
  <c r="I51" i="33"/>
  <c r="F60" i="33"/>
  <c r="I48" i="33"/>
  <c r="M54" i="33" l="1"/>
  <c r="M53" i="33"/>
  <c r="P54" i="33"/>
  <c r="K54" i="33" s="1"/>
  <c r="K62" i="33" s="1"/>
  <c r="P53" i="33"/>
  <c r="F53" i="33"/>
  <c r="J106" i="34"/>
  <c r="J126" i="34" s="1"/>
  <c r="Q12" i="33"/>
  <c r="T105" i="34"/>
  <c r="Q45" i="33"/>
  <c r="Q35" i="33"/>
  <c r="Q38" i="33"/>
  <c r="Q37" i="33"/>
  <c r="Q43" i="33"/>
  <c r="Q14" i="33"/>
  <c r="Q15" i="33"/>
  <c r="Q26" i="33"/>
  <c r="Q30" i="33"/>
  <c r="Q10" i="33"/>
  <c r="Q18" i="33"/>
  <c r="Q42" i="33"/>
  <c r="Q29" i="33"/>
  <c r="Q27" i="33"/>
  <c r="Q22" i="33"/>
  <c r="Q48" i="33"/>
  <c r="Q11" i="33"/>
  <c r="Q23" i="33"/>
  <c r="Q36" i="33"/>
  <c r="Q49" i="33"/>
  <c r="Q40" i="33"/>
  <c r="Q32" i="33"/>
  <c r="Q13" i="33"/>
  <c r="Q20" i="33"/>
  <c r="Q19" i="33"/>
  <c r="Q16" i="33"/>
  <c r="Q31" i="33"/>
  <c r="Q51" i="33"/>
  <c r="I60" i="33"/>
  <c r="Q60" i="33" s="1"/>
  <c r="Q39" i="33"/>
  <c r="I44" i="33"/>
  <c r="F58" i="33"/>
  <c r="F56" i="33"/>
  <c r="I24" i="33"/>
  <c r="G62" i="33"/>
  <c r="H62" i="33"/>
  <c r="Q47" i="33"/>
  <c r="S106" i="34"/>
  <c r="S126" i="34" s="1"/>
  <c r="I25" i="33"/>
  <c r="F57" i="33"/>
  <c r="F59" i="33"/>
  <c r="I46" i="33"/>
  <c r="I52" i="33"/>
  <c r="F61" i="33"/>
  <c r="Q34" i="33"/>
  <c r="I9" i="33"/>
  <c r="D62" i="33"/>
  <c r="I8" i="33"/>
  <c r="F54" i="33"/>
  <c r="F55" i="33"/>
  <c r="I50" i="33"/>
  <c r="Q17" i="33"/>
  <c r="N62" i="33"/>
  <c r="N64" i="33" s="1"/>
  <c r="O70" i="33" s="1"/>
  <c r="Q21" i="33"/>
  <c r="Q41" i="33"/>
  <c r="Q28" i="33"/>
  <c r="Q33" i="33"/>
  <c r="O62" i="33"/>
  <c r="I53" i="33" l="1"/>
  <c r="M62" i="33"/>
  <c r="T106" i="34"/>
  <c r="T126" i="34" s="1"/>
  <c r="P62" i="33"/>
  <c r="Q50" i="33"/>
  <c r="I55" i="33"/>
  <c r="Q55" i="33" s="1"/>
  <c r="I56" i="33"/>
  <c r="Q56" i="33" s="1"/>
  <c r="Q24" i="33"/>
  <c r="F62" i="33"/>
  <c r="Q9" i="33"/>
  <c r="I54" i="33"/>
  <c r="Q54" i="33" s="1"/>
  <c r="Q8" i="33"/>
  <c r="Q25" i="33"/>
  <c r="I57" i="33"/>
  <c r="Q57" i="33" s="1"/>
  <c r="Q44" i="33"/>
  <c r="Q58" i="33" s="1"/>
  <c r="I58" i="33"/>
  <c r="I61" i="33"/>
  <c r="Q61" i="33" s="1"/>
  <c r="Q52" i="33"/>
  <c r="I59" i="33"/>
  <c r="Q59" i="33" s="1"/>
  <c r="Q46" i="33"/>
  <c r="Q53" i="33" l="1"/>
  <c r="I62" i="33"/>
  <c r="Q62" i="33" l="1"/>
  <c r="I7" i="32" l="1"/>
  <c r="N7" i="32"/>
  <c r="I8" i="32"/>
  <c r="N8" i="32"/>
  <c r="I9" i="32"/>
  <c r="N9" i="32"/>
  <c r="I10" i="32"/>
  <c r="N10" i="32"/>
  <c r="I11" i="32"/>
  <c r="N11" i="32"/>
  <c r="I12" i="32"/>
  <c r="N12" i="32"/>
  <c r="I13" i="32"/>
  <c r="N13" i="32"/>
  <c r="I14" i="32"/>
  <c r="N14" i="32"/>
  <c r="I15" i="32"/>
  <c r="N15" i="32"/>
  <c r="I16" i="32"/>
  <c r="N16" i="32"/>
  <c r="I17" i="32"/>
  <c r="N17" i="32"/>
  <c r="I18" i="32"/>
  <c r="N18" i="32"/>
  <c r="I19" i="32"/>
  <c r="N19" i="32"/>
  <c r="I21" i="32"/>
  <c r="N21" i="32"/>
  <c r="I22" i="32"/>
  <c r="N22" i="32"/>
  <c r="I23" i="32"/>
  <c r="N23" i="32"/>
  <c r="I24" i="32"/>
  <c r="N24" i="32"/>
  <c r="I25" i="32"/>
  <c r="N25" i="32"/>
  <c r="I26" i="32"/>
  <c r="N26" i="32"/>
  <c r="I27" i="32"/>
  <c r="N27" i="32"/>
  <c r="I28" i="32"/>
  <c r="N28" i="32"/>
  <c r="I29" i="32"/>
  <c r="N29" i="32"/>
  <c r="I30" i="32"/>
  <c r="N30" i="32"/>
  <c r="I31" i="32"/>
  <c r="N31" i="32"/>
  <c r="I32" i="32"/>
  <c r="N32" i="32"/>
  <c r="I33" i="32"/>
  <c r="N33" i="32"/>
  <c r="I34" i="32"/>
  <c r="N34" i="32"/>
  <c r="I36" i="32"/>
  <c r="I37" i="32"/>
  <c r="N37" i="32"/>
  <c r="I38" i="32"/>
  <c r="N38" i="32"/>
  <c r="I39" i="32"/>
  <c r="N39" i="32"/>
  <c r="D16" i="31"/>
  <c r="F16" i="31" s="1"/>
  <c r="I40" i="32"/>
  <c r="N40" i="32"/>
  <c r="I41" i="32"/>
  <c r="N41" i="32"/>
  <c r="I42" i="32"/>
  <c r="N42" i="32"/>
  <c r="I43" i="32"/>
  <c r="N43" i="32"/>
  <c r="I44" i="32"/>
  <c r="N44" i="32"/>
  <c r="I45" i="32"/>
  <c r="N45" i="32"/>
  <c r="I46" i="32"/>
  <c r="N46" i="32"/>
  <c r="I47" i="32"/>
  <c r="N47" i="32"/>
  <c r="I48" i="32"/>
  <c r="N48" i="32"/>
  <c r="I49" i="32"/>
  <c r="N49" i="32"/>
  <c r="I50" i="32"/>
  <c r="N50" i="32"/>
  <c r="I51" i="32"/>
  <c r="N51" i="32"/>
  <c r="I52" i="32"/>
  <c r="N52" i="32"/>
  <c r="I53" i="32"/>
  <c r="N53" i="32"/>
  <c r="I54" i="32"/>
  <c r="N54" i="32"/>
  <c r="D41" i="31"/>
  <c r="F41" i="31" s="1"/>
  <c r="I55" i="32"/>
  <c r="N55" i="32"/>
  <c r="I56" i="32"/>
  <c r="N56" i="32"/>
  <c r="D45" i="31"/>
  <c r="F45" i="31" s="1"/>
  <c r="I57" i="32"/>
  <c r="N57" i="32"/>
  <c r="I58" i="32"/>
  <c r="N58" i="32"/>
  <c r="I59" i="32"/>
  <c r="N59" i="32"/>
  <c r="I60" i="32"/>
  <c r="N60" i="32"/>
  <c r="I61" i="32"/>
  <c r="N61" i="32"/>
  <c r="H46" i="31"/>
  <c r="I62" i="32"/>
  <c r="O62" i="32" s="1"/>
  <c r="N62" i="32"/>
  <c r="I63" i="32"/>
  <c r="N63" i="32"/>
  <c r="I64" i="32"/>
  <c r="N64" i="32"/>
  <c r="F65" i="32"/>
  <c r="G65" i="32"/>
  <c r="H65" i="32"/>
  <c r="K65" i="32"/>
  <c r="L65" i="32"/>
  <c r="M65" i="32"/>
  <c r="I66" i="32"/>
  <c r="N66" i="32"/>
  <c r="O39" i="31"/>
  <c r="I67" i="32"/>
  <c r="N67" i="32"/>
  <c r="I68" i="32"/>
  <c r="N68" i="32"/>
  <c r="I69" i="32"/>
  <c r="N69" i="32"/>
  <c r="E70" i="32"/>
  <c r="E77" i="32" s="1"/>
  <c r="F70" i="32"/>
  <c r="G70" i="32"/>
  <c r="H70" i="32"/>
  <c r="K70" i="32"/>
  <c r="L70" i="32"/>
  <c r="I71" i="32"/>
  <c r="N71" i="32"/>
  <c r="I72" i="32"/>
  <c r="N72" i="32"/>
  <c r="I74" i="32"/>
  <c r="N74" i="32"/>
  <c r="E75" i="32"/>
  <c r="F75" i="32"/>
  <c r="G75" i="32"/>
  <c r="H75" i="32"/>
  <c r="K75" i="32"/>
  <c r="L75" i="32"/>
  <c r="E53" i="31"/>
  <c r="L53" i="31"/>
  <c r="E54" i="31"/>
  <c r="L54" i="31"/>
  <c r="E55" i="31"/>
  <c r="L55" i="31"/>
  <c r="E56" i="31"/>
  <c r="L56" i="31"/>
  <c r="E57" i="31"/>
  <c r="L57" i="31"/>
  <c r="E58" i="31"/>
  <c r="L58" i="31"/>
  <c r="E59" i="31"/>
  <c r="L59" i="31"/>
  <c r="E60" i="31"/>
  <c r="L60" i="31"/>
  <c r="E61" i="31"/>
  <c r="L61" i="31"/>
  <c r="J62" i="31"/>
  <c r="O60" i="32" l="1"/>
  <c r="O61" i="32"/>
  <c r="O64" i="32"/>
  <c r="O34" i="32"/>
  <c r="O63" i="32"/>
  <c r="E62" i="31"/>
  <c r="O42" i="32"/>
  <c r="O57" i="32"/>
  <c r="O52" i="32"/>
  <c r="O23" i="32"/>
  <c r="O10" i="32"/>
  <c r="O27" i="32"/>
  <c r="L62" i="31"/>
  <c r="O9" i="32"/>
  <c r="O39" i="32"/>
  <c r="O48" i="32"/>
  <c r="O7" i="32"/>
  <c r="O46" i="32"/>
  <c r="O36" i="32"/>
  <c r="O32" i="32"/>
  <c r="O54" i="32"/>
  <c r="O43" i="32"/>
  <c r="O71" i="32"/>
  <c r="O45" i="32"/>
  <c r="O67" i="32"/>
  <c r="O40" i="32"/>
  <c r="O14" i="32"/>
  <c r="O26" i="32"/>
  <c r="J77" i="32"/>
  <c r="O31" i="32"/>
  <c r="O19" i="32"/>
  <c r="O13" i="32"/>
  <c r="O37" i="32"/>
  <c r="O30" i="32"/>
  <c r="O24" i="32"/>
  <c r="O58" i="32"/>
  <c r="N75" i="32"/>
  <c r="O69" i="32"/>
  <c r="O16" i="32"/>
  <c r="O22" i="32"/>
  <c r="O44" i="32"/>
  <c r="O11" i="32"/>
  <c r="N70" i="32"/>
  <c r="F77" i="32"/>
  <c r="L77" i="32"/>
  <c r="O51" i="32"/>
  <c r="O49" i="32"/>
  <c r="O29" i="32"/>
  <c r="N65" i="32"/>
  <c r="G77" i="32"/>
  <c r="O66" i="32"/>
  <c r="O55" i="32"/>
  <c r="O41" i="32"/>
  <c r="O74" i="32"/>
  <c r="O21" i="32"/>
  <c r="O59" i="32"/>
  <c r="O50" i="32"/>
  <c r="O72" i="32"/>
  <c r="O25" i="32"/>
  <c r="O53" i="32"/>
  <c r="O33" i="32"/>
  <c r="O15" i="32"/>
  <c r="K77" i="32"/>
  <c r="O68" i="32"/>
  <c r="O18" i="32"/>
  <c r="O28" i="32"/>
  <c r="H77" i="32"/>
  <c r="O17" i="32"/>
  <c r="O47" i="32"/>
  <c r="O38" i="32"/>
  <c r="O12" i="32"/>
  <c r="I70" i="32"/>
  <c r="O56" i="32"/>
  <c r="H59" i="31"/>
  <c r="K25" i="31"/>
  <c r="M25" i="31" s="1"/>
  <c r="M57" i="31" s="1"/>
  <c r="O43" i="31"/>
  <c r="K30" i="31"/>
  <c r="M30" i="31" s="1"/>
  <c r="N61" i="31"/>
  <c r="D35" i="31"/>
  <c r="F35" i="31" s="1"/>
  <c r="K28" i="31"/>
  <c r="M28" i="31" s="1"/>
  <c r="H39" i="31"/>
  <c r="D23" i="31"/>
  <c r="O20" i="31"/>
  <c r="K38" i="31"/>
  <c r="M38" i="31" s="1"/>
  <c r="H36" i="31"/>
  <c r="O23" i="31"/>
  <c r="O17" i="31"/>
  <c r="K35" i="31"/>
  <c r="M35" i="31" s="1"/>
  <c r="H51" i="31"/>
  <c r="H11" i="31"/>
  <c r="N55" i="31"/>
  <c r="K10" i="31"/>
  <c r="M10" i="31" s="1"/>
  <c r="K52" i="31"/>
  <c r="G60" i="31"/>
  <c r="O8" i="31"/>
  <c r="K47" i="31"/>
  <c r="G59" i="31"/>
  <c r="O32" i="31"/>
  <c r="O48" i="31"/>
  <c r="O29" i="31"/>
  <c r="D27" i="31"/>
  <c r="F27" i="31" s="1"/>
  <c r="D24" i="31"/>
  <c r="D22" i="31"/>
  <c r="F22" i="31" s="1"/>
  <c r="H19" i="31"/>
  <c r="H49" i="31"/>
  <c r="H14" i="31"/>
  <c r="D51" i="31"/>
  <c r="N54" i="31"/>
  <c r="K43" i="31"/>
  <c r="H38" i="31"/>
  <c r="H35" i="31"/>
  <c r="D34" i="31"/>
  <c r="F34" i="31" s="1"/>
  <c r="K32" i="31"/>
  <c r="D31" i="31"/>
  <c r="F31" i="31" s="1"/>
  <c r="H28" i="31"/>
  <c r="O26" i="31"/>
  <c r="H25" i="31"/>
  <c r="D19" i="31"/>
  <c r="F19" i="31" s="1"/>
  <c r="O12" i="31"/>
  <c r="O9" i="31"/>
  <c r="H52" i="31"/>
  <c r="H47" i="31"/>
  <c r="D46" i="31"/>
  <c r="O44" i="31"/>
  <c r="H43" i="31"/>
  <c r="D42" i="31"/>
  <c r="F42" i="31" s="1"/>
  <c r="O40" i="31"/>
  <c r="K39" i="31"/>
  <c r="K36" i="31"/>
  <c r="H32" i="31"/>
  <c r="G57" i="31"/>
  <c r="K20" i="31"/>
  <c r="K17" i="31"/>
  <c r="K15" i="31"/>
  <c r="O50" i="31"/>
  <c r="K8" i="31"/>
  <c r="D38" i="31"/>
  <c r="F38" i="31" s="1"/>
  <c r="K48" i="31"/>
  <c r="K29" i="31"/>
  <c r="K26" i="31"/>
  <c r="O21" i="31"/>
  <c r="O18" i="31"/>
  <c r="D49" i="31"/>
  <c r="F49" i="31" s="1"/>
  <c r="D14" i="31"/>
  <c r="F14" i="31" s="1"/>
  <c r="K9" i="31"/>
  <c r="D25" i="31"/>
  <c r="H15" i="31"/>
  <c r="H17" i="31"/>
  <c r="D47" i="31"/>
  <c r="F47" i="31" s="1"/>
  <c r="D43" i="31"/>
  <c r="F43" i="31" s="1"/>
  <c r="O41" i="31"/>
  <c r="K40" i="31"/>
  <c r="D32" i="31"/>
  <c r="F32" i="31" s="1"/>
  <c r="D48" i="31"/>
  <c r="F48" i="31" s="1"/>
  <c r="H29" i="31"/>
  <c r="H26" i="31"/>
  <c r="D12" i="31"/>
  <c r="F12" i="31" s="1"/>
  <c r="H9" i="31"/>
  <c r="O16" i="31"/>
  <c r="H8" i="31"/>
  <c r="H44" i="31"/>
  <c r="O37" i="31"/>
  <c r="O51" i="31"/>
  <c r="K50" i="31"/>
  <c r="G54" i="31"/>
  <c r="K45" i="31"/>
  <c r="G58" i="31"/>
  <c r="H33" i="31"/>
  <c r="K21" i="31"/>
  <c r="K18" i="31"/>
  <c r="K16" i="31"/>
  <c r="O13" i="31"/>
  <c r="D9" i="31"/>
  <c r="I65" i="32"/>
  <c r="K27" i="31"/>
  <c r="O22" i="31"/>
  <c r="O19" i="31"/>
  <c r="D15" i="31"/>
  <c r="F15" i="31" s="1"/>
  <c r="K13" i="31"/>
  <c r="N60" i="31"/>
  <c r="H50" i="31"/>
  <c r="D8" i="31"/>
  <c r="D44" i="31"/>
  <c r="O42" i="31"/>
  <c r="K41" i="31"/>
  <c r="D40" i="31"/>
  <c r="F40" i="31" s="1"/>
  <c r="O38" i="31"/>
  <c r="K37" i="31"/>
  <c r="K34" i="31"/>
  <c r="O31" i="31"/>
  <c r="O30" i="31"/>
  <c r="O28" i="31"/>
  <c r="D26" i="31"/>
  <c r="F26" i="31" s="1"/>
  <c r="D21" i="31"/>
  <c r="F21" i="31" s="1"/>
  <c r="H18" i="31"/>
  <c r="H16" i="31"/>
  <c r="H13" i="31"/>
  <c r="O11" i="31"/>
  <c r="O10" i="31"/>
  <c r="O46" i="31"/>
  <c r="D36" i="31"/>
  <c r="F36" i="31" s="1"/>
  <c r="H45" i="31"/>
  <c r="O52" i="31"/>
  <c r="K51" i="31"/>
  <c r="G55" i="31"/>
  <c r="K46" i="31"/>
  <c r="H41" i="31"/>
  <c r="O35" i="31"/>
  <c r="D33" i="31"/>
  <c r="F33" i="31" s="1"/>
  <c r="O67" i="31"/>
  <c r="H27" i="31"/>
  <c r="H24" i="31"/>
  <c r="I75" i="32"/>
  <c r="H37" i="31"/>
  <c r="H34" i="31"/>
  <c r="N57" i="31"/>
  <c r="G56" i="31"/>
  <c r="H22" i="31"/>
  <c r="K19" i="31"/>
  <c r="K49" i="31"/>
  <c r="D13" i="31"/>
  <c r="F13" i="31" s="1"/>
  <c r="D52" i="31"/>
  <c r="O47" i="31"/>
  <c r="N59" i="31"/>
  <c r="K44" i="31"/>
  <c r="H42" i="31"/>
  <c r="D39" i="31"/>
  <c r="F39" i="31" s="1"/>
  <c r="O36" i="31"/>
  <c r="K33" i="31"/>
  <c r="H31" i="31"/>
  <c r="D30" i="31"/>
  <c r="F30" i="31" s="1"/>
  <c r="O27" i="31"/>
  <c r="K24" i="31"/>
  <c r="H23" i="31"/>
  <c r="D20" i="31"/>
  <c r="F20" i="31" s="1"/>
  <c r="O49" i="31"/>
  <c r="K14" i="31"/>
  <c r="H12" i="31"/>
  <c r="D10" i="31"/>
  <c r="F10" i="31" s="1"/>
  <c r="D11" i="31"/>
  <c r="F11" i="31" s="1"/>
  <c r="O8" i="32"/>
  <c r="O33" i="31"/>
  <c r="H30" i="31"/>
  <c r="D28" i="31"/>
  <c r="F28" i="31" s="1"/>
  <c r="O24" i="31"/>
  <c r="K22" i="31"/>
  <c r="H20" i="31"/>
  <c r="D17" i="31"/>
  <c r="F17" i="31" s="1"/>
  <c r="O14" i="31"/>
  <c r="K11" i="31"/>
  <c r="H10" i="31"/>
  <c r="G61" i="31"/>
  <c r="D50" i="31"/>
  <c r="O45" i="31"/>
  <c r="N58" i="31"/>
  <c r="K42" i="31"/>
  <c r="H40" i="31"/>
  <c r="D37" i="31"/>
  <c r="F37" i="31" s="1"/>
  <c r="O34" i="31"/>
  <c r="O68" i="31"/>
  <c r="K31" i="31"/>
  <c r="H48" i="31"/>
  <c r="D29" i="31"/>
  <c r="F29" i="31" s="1"/>
  <c r="O25" i="31"/>
  <c r="N56" i="31"/>
  <c r="K23" i="31"/>
  <c r="H21" i="31"/>
  <c r="D18" i="31"/>
  <c r="F18" i="31" s="1"/>
  <c r="O15" i="31"/>
  <c r="K12" i="31"/>
  <c r="F23" i="31" l="1"/>
  <c r="I23" i="31" s="1"/>
  <c r="O70" i="32"/>
  <c r="N77" i="32"/>
  <c r="O75" i="32"/>
  <c r="I36" i="31"/>
  <c r="P30" i="31"/>
  <c r="O65" i="32"/>
  <c r="P38" i="31"/>
  <c r="I28" i="31"/>
  <c r="I49" i="31"/>
  <c r="P10" i="31"/>
  <c r="I47" i="31"/>
  <c r="O58" i="31"/>
  <c r="I16" i="31"/>
  <c r="O60" i="31"/>
  <c r="P35" i="31"/>
  <c r="H56" i="31"/>
  <c r="O61" i="31"/>
  <c r="H55" i="31"/>
  <c r="H58" i="31"/>
  <c r="H61" i="31"/>
  <c r="I37" i="31"/>
  <c r="H54" i="31"/>
  <c r="H60" i="31"/>
  <c r="O56" i="31"/>
  <c r="I41" i="31"/>
  <c r="I35" i="31"/>
  <c r="O55" i="31"/>
  <c r="O59" i="31"/>
  <c r="O54" i="31"/>
  <c r="H57" i="31"/>
  <c r="O57" i="31"/>
  <c r="I40" i="31"/>
  <c r="I31" i="31"/>
  <c r="I26" i="31"/>
  <c r="I48" i="31"/>
  <c r="P28" i="31"/>
  <c r="I12" i="31"/>
  <c r="F9" i="31"/>
  <c r="D53" i="31"/>
  <c r="F51" i="31"/>
  <c r="D60" i="31"/>
  <c r="I13" i="31"/>
  <c r="I21" i="31"/>
  <c r="M41" i="31"/>
  <c r="P41" i="31"/>
  <c r="M45" i="31"/>
  <c r="M40" i="31"/>
  <c r="P40" i="31"/>
  <c r="D57" i="31"/>
  <c r="F25" i="31"/>
  <c r="M12" i="31"/>
  <c r="P12" i="31"/>
  <c r="M31" i="31"/>
  <c r="P31" i="31"/>
  <c r="M11" i="31"/>
  <c r="P11" i="31"/>
  <c r="M14" i="31"/>
  <c r="P14" i="31"/>
  <c r="M33" i="31"/>
  <c r="P33" i="31"/>
  <c r="M49" i="31"/>
  <c r="P49" i="31"/>
  <c r="I33" i="31"/>
  <c r="M9" i="31"/>
  <c r="P9" i="31"/>
  <c r="K53" i="31"/>
  <c r="I38" i="31"/>
  <c r="D59" i="31"/>
  <c r="F46" i="31"/>
  <c r="P25" i="31"/>
  <c r="P57" i="31" s="1"/>
  <c r="M19" i="31"/>
  <c r="P19" i="31"/>
  <c r="D58" i="31"/>
  <c r="F44" i="31"/>
  <c r="P27" i="31"/>
  <c r="M27" i="31"/>
  <c r="P16" i="31"/>
  <c r="M16" i="31"/>
  <c r="M50" i="31"/>
  <c r="M55" i="31" s="1"/>
  <c r="P50" i="31"/>
  <c r="P55" i="31" s="1"/>
  <c r="I43" i="31"/>
  <c r="F8" i="31"/>
  <c r="D54" i="31"/>
  <c r="M18" i="31"/>
  <c r="I14" i="31"/>
  <c r="I20" i="31"/>
  <c r="I39" i="31"/>
  <c r="M21" i="31"/>
  <c r="P21" i="31"/>
  <c r="P8" i="31"/>
  <c r="P54" i="31" s="1"/>
  <c r="M8" i="31"/>
  <c r="M54" i="31" s="1"/>
  <c r="P36" i="31"/>
  <c r="M36" i="31"/>
  <c r="O53" i="31"/>
  <c r="M32" i="31"/>
  <c r="P32" i="31"/>
  <c r="I34" i="31"/>
  <c r="M23" i="31"/>
  <c r="P23" i="31"/>
  <c r="M42" i="31"/>
  <c r="P42" i="31"/>
  <c r="M22" i="31"/>
  <c r="P22" i="31"/>
  <c r="I11" i="31"/>
  <c r="M24" i="31"/>
  <c r="M56" i="31" s="1"/>
  <c r="P24" i="31"/>
  <c r="P56" i="31" s="1"/>
  <c r="M44" i="31"/>
  <c r="M58" i="31" s="1"/>
  <c r="P44" i="31"/>
  <c r="P58" i="31" s="1"/>
  <c r="P46" i="31"/>
  <c r="P59" i="31" s="1"/>
  <c r="M46" i="31"/>
  <c r="M59" i="31" s="1"/>
  <c r="M34" i="31"/>
  <c r="P34" i="31"/>
  <c r="I22" i="31"/>
  <c r="P47" i="31"/>
  <c r="M47" i="31"/>
  <c r="P26" i="31"/>
  <c r="M26" i="31"/>
  <c r="P15" i="31"/>
  <c r="M15" i="31"/>
  <c r="P39" i="31"/>
  <c r="M39" i="31"/>
  <c r="M51" i="31"/>
  <c r="M60" i="31" s="1"/>
  <c r="P51" i="31"/>
  <c r="P60" i="31" s="1"/>
  <c r="M37" i="31"/>
  <c r="P37" i="31"/>
  <c r="M13" i="31"/>
  <c r="P13" i="31"/>
  <c r="H53" i="31"/>
  <c r="I32" i="31"/>
  <c r="M29" i="31"/>
  <c r="P29" i="31"/>
  <c r="M17" i="31"/>
  <c r="M43" i="31"/>
  <c r="P43" i="31"/>
  <c r="D56" i="31"/>
  <c r="F24" i="31"/>
  <c r="I29" i="31"/>
  <c r="D55" i="31"/>
  <c r="F50" i="31"/>
  <c r="I10" i="31"/>
  <c r="I30" i="31"/>
  <c r="D61" i="31"/>
  <c r="F52" i="31"/>
  <c r="I15" i="31"/>
  <c r="I77" i="32"/>
  <c r="P48" i="31"/>
  <c r="M48" i="31"/>
  <c r="P20" i="31"/>
  <c r="M20" i="31"/>
  <c r="I42" i="31"/>
  <c r="I19" i="31"/>
  <c r="I27" i="31"/>
  <c r="P52" i="31"/>
  <c r="P61" i="31" s="1"/>
  <c r="M52" i="31"/>
  <c r="M61" i="31" s="1"/>
  <c r="O77" i="32" l="1"/>
  <c r="Q36" i="31"/>
  <c r="Q30" i="31"/>
  <c r="Q38" i="31"/>
  <c r="Q16" i="31"/>
  <c r="Q49" i="31"/>
  <c r="Q31" i="31"/>
  <c r="Q28" i="31"/>
  <c r="Q10" i="31"/>
  <c r="Q12" i="31"/>
  <c r="Q35" i="31"/>
  <c r="K61" i="31"/>
  <c r="K55" i="31"/>
  <c r="Q41" i="31"/>
  <c r="Q11" i="31"/>
  <c r="Q37" i="31"/>
  <c r="Q40" i="31"/>
  <c r="Q23" i="31"/>
  <c r="Q47" i="31"/>
  <c r="K54" i="31"/>
  <c r="K59" i="31"/>
  <c r="K60" i="31"/>
  <c r="K57" i="31"/>
  <c r="Q27" i="31"/>
  <c r="K58" i="31"/>
  <c r="Q42" i="31"/>
  <c r="K56" i="31"/>
  <c r="Q26" i="31"/>
  <c r="Q48" i="31"/>
  <c r="Q22" i="31"/>
  <c r="Q39" i="31"/>
  <c r="Q43" i="31"/>
  <c r="Q29" i="31"/>
  <c r="F61" i="31"/>
  <c r="I52" i="31"/>
  <c r="I46" i="31"/>
  <c r="F59" i="31"/>
  <c r="Q19" i="31"/>
  <c r="D62" i="31"/>
  <c r="Q32" i="31"/>
  <c r="Q34" i="31"/>
  <c r="I44" i="31"/>
  <c r="F58" i="31"/>
  <c r="F53" i="31"/>
  <c r="I9" i="31"/>
  <c r="I8" i="31"/>
  <c r="F54" i="31"/>
  <c r="I50" i="31"/>
  <c r="F55" i="31"/>
  <c r="H62" i="31"/>
  <c r="Q21" i="31"/>
  <c r="M53" i="31"/>
  <c r="M62" i="31" s="1"/>
  <c r="Q13" i="31"/>
  <c r="I24" i="31"/>
  <c r="F56" i="31"/>
  <c r="O62" i="31"/>
  <c r="Q20" i="31"/>
  <c r="Q33" i="31"/>
  <c r="F57" i="31"/>
  <c r="I25" i="31"/>
  <c r="I51" i="31"/>
  <c r="F60" i="31"/>
  <c r="Q15" i="31"/>
  <c r="Q14" i="31"/>
  <c r="K62" i="31" l="1"/>
  <c r="I58" i="31"/>
  <c r="Q44" i="31"/>
  <c r="Q58" i="31" s="1"/>
  <c r="Q50" i="31"/>
  <c r="I55" i="31"/>
  <c r="Q55" i="31" s="1"/>
  <c r="Q51" i="31"/>
  <c r="I60" i="31"/>
  <c r="Q60" i="31" s="1"/>
  <c r="Q24" i="31"/>
  <c r="I56" i="31"/>
  <c r="Q56" i="31" s="1"/>
  <c r="Q8" i="31"/>
  <c r="I54" i="31"/>
  <c r="Q54" i="31" s="1"/>
  <c r="Q9" i="31"/>
  <c r="Q46" i="31"/>
  <c r="I59" i="31"/>
  <c r="Q59" i="31" s="1"/>
  <c r="Q25" i="31"/>
  <c r="I57" i="31"/>
  <c r="Q57" i="31" s="1"/>
  <c r="F62" i="31"/>
  <c r="Q52" i="31"/>
  <c r="I61" i="31"/>
  <c r="Q61" i="31" s="1"/>
  <c r="J89" i="2" l="1"/>
  <c r="N99" i="2"/>
  <c r="I99" i="2"/>
  <c r="N87" i="2"/>
  <c r="I87" i="2"/>
  <c r="J9" i="2"/>
  <c r="O100" i="2"/>
  <c r="J62" i="29"/>
  <c r="L61" i="29"/>
  <c r="E61" i="29"/>
  <c r="L60" i="29"/>
  <c r="E60" i="29"/>
  <c r="L59" i="29"/>
  <c r="E59" i="29"/>
  <c r="L58" i="29"/>
  <c r="E58" i="29"/>
  <c r="L57" i="29"/>
  <c r="E57" i="29"/>
  <c r="L56" i="29"/>
  <c r="E56" i="29"/>
  <c r="L55" i="29"/>
  <c r="E55" i="29"/>
  <c r="L54" i="29"/>
  <c r="E54" i="29"/>
  <c r="E53" i="29"/>
  <c r="J20" i="5"/>
  <c r="O90" i="2" l="1"/>
  <c r="O91" i="2"/>
  <c r="O10" i="2"/>
  <c r="O34" i="5"/>
  <c r="O35" i="5"/>
  <c r="O93" i="2"/>
  <c r="O12" i="2"/>
  <c r="O97" i="2"/>
  <c r="O8" i="2"/>
  <c r="O102" i="2"/>
  <c r="J27" i="5"/>
  <c r="J18" i="5"/>
  <c r="J29" i="5"/>
  <c r="J17" i="5"/>
  <c r="J26" i="5"/>
  <c r="J30" i="5"/>
  <c r="J31" i="5"/>
  <c r="J15" i="5"/>
  <c r="J32" i="5"/>
  <c r="J21" i="5"/>
  <c r="J33" i="5"/>
  <c r="J11" i="5"/>
  <c r="J9" i="5"/>
  <c r="J23" i="5"/>
  <c r="J12" i="5"/>
  <c r="J13" i="5"/>
  <c r="J25" i="5"/>
  <c r="L103" i="2"/>
  <c r="O9" i="2"/>
  <c r="P9" i="2" s="1"/>
  <c r="O89" i="2"/>
  <c r="P89" i="2" s="1"/>
  <c r="H99" i="2"/>
  <c r="M99" i="2"/>
  <c r="J12" i="2"/>
  <c r="L62" i="29"/>
  <c r="J8" i="2"/>
  <c r="H87" i="2"/>
  <c r="M87" i="2"/>
  <c r="J10" i="2"/>
  <c r="P10" i="2" s="1"/>
  <c r="E62" i="29"/>
  <c r="H103" i="2"/>
  <c r="O31" i="5"/>
  <c r="O30" i="5"/>
  <c r="O11" i="5"/>
  <c r="O23" i="5"/>
  <c r="O12" i="5"/>
  <c r="O24" i="5"/>
  <c r="O13" i="5"/>
  <c r="O25" i="5"/>
  <c r="O14" i="5"/>
  <c r="O26" i="5"/>
  <c r="O15" i="5"/>
  <c r="O27" i="5"/>
  <c r="O16" i="5"/>
  <c r="O28" i="5"/>
  <c r="O17" i="5"/>
  <c r="O29" i="5"/>
  <c r="O18" i="5"/>
  <c r="O19" i="5"/>
  <c r="O32" i="5"/>
  <c r="O8" i="5"/>
  <c r="O20" i="5"/>
  <c r="O33" i="5"/>
  <c r="O9" i="5"/>
  <c r="O21" i="5"/>
  <c r="O10" i="5"/>
  <c r="O22" i="5"/>
  <c r="P12" i="2" l="1"/>
  <c r="P8" i="2"/>
  <c r="J24" i="5"/>
  <c r="J35" i="5"/>
  <c r="J14" i="5"/>
  <c r="J28" i="5"/>
  <c r="J8" i="5"/>
  <c r="J22" i="5"/>
  <c r="J34" i="5"/>
  <c r="J16" i="5"/>
  <c r="J10" i="5"/>
  <c r="H104" i="2"/>
  <c r="O85" i="2" l="1"/>
  <c r="O56" i="2"/>
  <c r="O83" i="2"/>
  <c r="O78" i="2"/>
  <c r="O77" i="2"/>
  <c r="O76" i="2"/>
  <c r="O75" i="2"/>
  <c r="O74" i="2"/>
  <c r="O73" i="2"/>
  <c r="O72" i="2"/>
  <c r="O62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37" i="2"/>
  <c r="O36" i="2"/>
  <c r="O35" i="2"/>
  <c r="O34" i="2"/>
  <c r="O31" i="2"/>
  <c r="O30" i="2"/>
  <c r="O29" i="2"/>
  <c r="O27" i="2"/>
  <c r="O26" i="2"/>
  <c r="O25" i="2"/>
  <c r="O15" i="2"/>
  <c r="O14" i="2"/>
  <c r="J62" i="27"/>
  <c r="L61" i="27"/>
  <c r="E61" i="27"/>
  <c r="L60" i="27"/>
  <c r="E60" i="27"/>
  <c r="L59" i="27"/>
  <c r="E59" i="27"/>
  <c r="L58" i="27"/>
  <c r="E58" i="27"/>
  <c r="L57" i="27"/>
  <c r="E57" i="27"/>
  <c r="L56" i="27"/>
  <c r="E56" i="27"/>
  <c r="L55" i="27"/>
  <c r="E55" i="27"/>
  <c r="L54" i="27"/>
  <c r="E54" i="27"/>
  <c r="L53" i="27"/>
  <c r="E53" i="27"/>
  <c r="E62" i="27" l="1"/>
  <c r="O28" i="2"/>
  <c r="O86" i="2"/>
  <c r="J86" i="2"/>
  <c r="P86" i="2" s="1"/>
  <c r="J19" i="2"/>
  <c r="J66" i="2"/>
  <c r="J54" i="2"/>
  <c r="P54" i="2" s="1"/>
  <c r="J33" i="2"/>
  <c r="J57" i="2"/>
  <c r="J69" i="2"/>
  <c r="J93" i="2"/>
  <c r="P93" i="2" s="1"/>
  <c r="J22" i="2"/>
  <c r="J34" i="2"/>
  <c r="P34" i="2" s="1"/>
  <c r="J46" i="2"/>
  <c r="P46" i="2" s="1"/>
  <c r="J58" i="2"/>
  <c r="J70" i="2"/>
  <c r="J82" i="2"/>
  <c r="J23" i="2"/>
  <c r="J35" i="2"/>
  <c r="P35" i="2" s="1"/>
  <c r="J47" i="2"/>
  <c r="P47" i="2" s="1"/>
  <c r="J59" i="2"/>
  <c r="J71" i="2"/>
  <c r="J83" i="2"/>
  <c r="P83" i="2" s="1"/>
  <c r="J91" i="2"/>
  <c r="P91" i="2" s="1"/>
  <c r="J43" i="2"/>
  <c r="P43" i="2" s="1"/>
  <c r="J79" i="2"/>
  <c r="J37" i="2"/>
  <c r="P37" i="2" s="1"/>
  <c r="J61" i="2"/>
  <c r="J73" i="2"/>
  <c r="P73" i="2" s="1"/>
  <c r="J102" i="2"/>
  <c r="P102" i="2" s="1"/>
  <c r="J30" i="2"/>
  <c r="P30" i="2" s="1"/>
  <c r="J53" i="2"/>
  <c r="P53" i="2" s="1"/>
  <c r="J20" i="2"/>
  <c r="J24" i="2"/>
  <c r="J48" i="2"/>
  <c r="P48" i="2" s="1"/>
  <c r="J72" i="2"/>
  <c r="P72" i="2" s="1"/>
  <c r="J56" i="2"/>
  <c r="P56" i="2" s="1"/>
  <c r="J25" i="2"/>
  <c r="P25" i="2" s="1"/>
  <c r="J15" i="2"/>
  <c r="P15" i="2" s="1"/>
  <c r="J26" i="2"/>
  <c r="P26" i="2" s="1"/>
  <c r="J50" i="2"/>
  <c r="P50" i="2" s="1"/>
  <c r="J62" i="2"/>
  <c r="P62" i="2" s="1"/>
  <c r="J74" i="2"/>
  <c r="P74" i="2" s="1"/>
  <c r="J32" i="2"/>
  <c r="J44" i="2"/>
  <c r="P44" i="2" s="1"/>
  <c r="J55" i="2"/>
  <c r="J68" i="2"/>
  <c r="J80" i="2"/>
  <c r="J21" i="2"/>
  <c r="J45" i="2"/>
  <c r="P45" i="2" s="1"/>
  <c r="J81" i="2"/>
  <c r="J36" i="2"/>
  <c r="P36" i="2" s="1"/>
  <c r="J60" i="2"/>
  <c r="J100" i="2"/>
  <c r="P100" i="2" s="1"/>
  <c r="J49" i="2"/>
  <c r="P49" i="2" s="1"/>
  <c r="J16" i="2"/>
  <c r="J27" i="2"/>
  <c r="P27" i="2" s="1"/>
  <c r="J51" i="2"/>
  <c r="P51" i="2" s="1"/>
  <c r="J63" i="2"/>
  <c r="J75" i="2"/>
  <c r="P75" i="2" s="1"/>
  <c r="J90" i="2"/>
  <c r="P90" i="2" s="1"/>
  <c r="J42" i="2"/>
  <c r="P42" i="2" s="1"/>
  <c r="J78" i="2"/>
  <c r="P78" i="2" s="1"/>
  <c r="J31" i="2"/>
  <c r="P31" i="2" s="1"/>
  <c r="J67" i="2"/>
  <c r="J52" i="2"/>
  <c r="P52" i="2" s="1"/>
  <c r="J64" i="2"/>
  <c r="J76" i="2"/>
  <c r="P76" i="2" s="1"/>
  <c r="J17" i="2"/>
  <c r="J28" i="2"/>
  <c r="P28" i="2" s="1"/>
  <c r="J18" i="2"/>
  <c r="J29" i="2"/>
  <c r="P29" i="2" s="1"/>
  <c r="J41" i="2"/>
  <c r="P41" i="2" s="1"/>
  <c r="J65" i="2"/>
  <c r="J77" i="2"/>
  <c r="P77" i="2" s="1"/>
  <c r="L62" i="27"/>
  <c r="O8" i="27"/>
  <c r="O54" i="27" s="1"/>
  <c r="D37" i="27"/>
  <c r="F37" i="27" s="1"/>
  <c r="D50" i="27"/>
  <c r="F50" i="27" s="1"/>
  <c r="F55" i="27" s="1"/>
  <c r="G49" i="27"/>
  <c r="G28" i="27"/>
  <c r="G8" i="27"/>
  <c r="H44" i="27"/>
  <c r="H58" i="27" s="1"/>
  <c r="H33" i="27"/>
  <c r="H24" i="27"/>
  <c r="H56" i="27" s="1"/>
  <c r="H14" i="27"/>
  <c r="K41" i="27"/>
  <c r="N10" i="27"/>
  <c r="N20" i="27"/>
  <c r="N30" i="27"/>
  <c r="N39" i="27"/>
  <c r="N52" i="27"/>
  <c r="O18" i="27"/>
  <c r="O29" i="27"/>
  <c r="O37" i="27"/>
  <c r="O50" i="27"/>
  <c r="D38" i="27"/>
  <c r="G17" i="27"/>
  <c r="G29" i="27"/>
  <c r="G37" i="27"/>
  <c r="G50" i="27"/>
  <c r="G55" i="27" s="1"/>
  <c r="H43" i="27"/>
  <c r="H32" i="27"/>
  <c r="H13" i="27"/>
  <c r="K42" i="27"/>
  <c r="N21" i="27"/>
  <c r="N48" i="27"/>
  <c r="N40" i="27"/>
  <c r="O9" i="27"/>
  <c r="O19" i="27"/>
  <c r="O38" i="27"/>
  <c r="O51" i="27"/>
  <c r="O60" i="27" s="1"/>
  <c r="D10" i="27"/>
  <c r="F10" i="27" s="1"/>
  <c r="D39" i="27"/>
  <c r="D52" i="27"/>
  <c r="G18" i="27"/>
  <c r="G38" i="27"/>
  <c r="G51" i="27"/>
  <c r="G60" i="27" s="1"/>
  <c r="H42" i="27"/>
  <c r="H31" i="27"/>
  <c r="H23" i="27"/>
  <c r="H12" i="27"/>
  <c r="K43" i="27"/>
  <c r="M43" i="27" s="1"/>
  <c r="N11" i="27"/>
  <c r="N22" i="27"/>
  <c r="N41" i="27"/>
  <c r="O10" i="27"/>
  <c r="O20" i="27"/>
  <c r="O30" i="27"/>
  <c r="O39" i="27"/>
  <c r="O52" i="27"/>
  <c r="G9" i="27"/>
  <c r="G19" i="27"/>
  <c r="G30" i="27"/>
  <c r="G39" i="27"/>
  <c r="G52" i="27"/>
  <c r="H41" i="27"/>
  <c r="H22" i="27"/>
  <c r="H11" i="27"/>
  <c r="K14" i="27"/>
  <c r="M14" i="27" s="1"/>
  <c r="K24" i="27"/>
  <c r="K44" i="27"/>
  <c r="N12" i="27"/>
  <c r="N23" i="27"/>
  <c r="N31" i="27"/>
  <c r="O67" i="27" s="1"/>
  <c r="N42" i="27"/>
  <c r="O21" i="27"/>
  <c r="O48" i="27"/>
  <c r="O40" i="27"/>
  <c r="D41" i="27"/>
  <c r="G10" i="27"/>
  <c r="G20" i="27"/>
  <c r="G48" i="27"/>
  <c r="G40" i="27"/>
  <c r="H9" i="27"/>
  <c r="H40" i="27"/>
  <c r="H48" i="27"/>
  <c r="H21" i="27"/>
  <c r="K25" i="27"/>
  <c r="M25" i="27" s="1"/>
  <c r="M57" i="27" s="1"/>
  <c r="K34" i="27"/>
  <c r="N13" i="27"/>
  <c r="N32" i="27"/>
  <c r="N43" i="27"/>
  <c r="O11" i="27"/>
  <c r="O22" i="27"/>
  <c r="O41" i="27"/>
  <c r="D42" i="27"/>
  <c r="G21" i="27"/>
  <c r="G41" i="27"/>
  <c r="H52" i="27"/>
  <c r="H61" i="27" s="1"/>
  <c r="H39" i="27"/>
  <c r="H30" i="27"/>
  <c r="H20" i="27"/>
  <c r="H10" i="27"/>
  <c r="K26" i="27"/>
  <c r="K35" i="27"/>
  <c r="K46" i="27"/>
  <c r="N14" i="27"/>
  <c r="N24" i="27"/>
  <c r="N33" i="27"/>
  <c r="O68" i="27" s="1"/>
  <c r="N44" i="27"/>
  <c r="O12" i="27"/>
  <c r="O23" i="27"/>
  <c r="O31" i="27"/>
  <c r="O42" i="27"/>
  <c r="D43" i="27"/>
  <c r="F43" i="27" s="1"/>
  <c r="G11" i="27"/>
  <c r="G22" i="27"/>
  <c r="G31" i="27"/>
  <c r="G42" i="27"/>
  <c r="H51" i="27"/>
  <c r="H60" i="27" s="1"/>
  <c r="H38" i="27"/>
  <c r="H19" i="27"/>
  <c r="K49" i="27"/>
  <c r="K47" i="27"/>
  <c r="M47" i="27" s="1"/>
  <c r="N15" i="27"/>
  <c r="N25" i="27"/>
  <c r="N57" i="27" s="1"/>
  <c r="N34" i="27"/>
  <c r="N45" i="27"/>
  <c r="O13" i="27"/>
  <c r="O32" i="27"/>
  <c r="O43" i="27"/>
  <c r="D14" i="27"/>
  <c r="F14" i="27" s="1"/>
  <c r="D24" i="27"/>
  <c r="D44" i="27"/>
  <c r="G12" i="27"/>
  <c r="G32" i="27"/>
  <c r="G43" i="27"/>
  <c r="H50" i="27"/>
  <c r="H55" i="27" s="1"/>
  <c r="H37" i="27"/>
  <c r="H29" i="27"/>
  <c r="H18" i="27"/>
  <c r="K28" i="27"/>
  <c r="K8" i="27"/>
  <c r="M8" i="27" s="1"/>
  <c r="N16" i="27"/>
  <c r="N26" i="27"/>
  <c r="N35" i="27"/>
  <c r="N46" i="27"/>
  <c r="O14" i="27"/>
  <c r="O24" i="27"/>
  <c r="O33" i="27"/>
  <c r="O44" i="27"/>
  <c r="D25" i="27"/>
  <c r="F25" i="27" s="1"/>
  <c r="F57" i="27" s="1"/>
  <c r="D34" i="27"/>
  <c r="G13" i="27"/>
  <c r="G24" i="27"/>
  <c r="G33" i="27"/>
  <c r="G44" i="27"/>
  <c r="H8" i="27"/>
  <c r="H54" i="27" s="1"/>
  <c r="H28" i="27"/>
  <c r="H17" i="27"/>
  <c r="K37" i="27"/>
  <c r="M37" i="27" s="1"/>
  <c r="K50" i="27"/>
  <c r="M50" i="27" s="1"/>
  <c r="M55" i="27" s="1"/>
  <c r="N49" i="27"/>
  <c r="N27" i="27"/>
  <c r="N36" i="27"/>
  <c r="N47" i="27"/>
  <c r="O15" i="27"/>
  <c r="O25" i="27"/>
  <c r="O57" i="27" s="1"/>
  <c r="O34" i="27"/>
  <c r="O45" i="27"/>
  <c r="D26" i="27"/>
  <c r="D35" i="27"/>
  <c r="D46" i="27"/>
  <c r="G14" i="27"/>
  <c r="G25" i="27"/>
  <c r="G57" i="27" s="1"/>
  <c r="G34" i="27"/>
  <c r="G45" i="27"/>
  <c r="H47" i="27"/>
  <c r="H36" i="27"/>
  <c r="H27" i="27"/>
  <c r="H49" i="27"/>
  <c r="K38" i="27"/>
  <c r="N17" i="27"/>
  <c r="N28" i="27"/>
  <c r="N8" i="27"/>
  <c r="O16" i="27"/>
  <c r="O26" i="27"/>
  <c r="O35" i="27"/>
  <c r="O46" i="27"/>
  <c r="D49" i="27"/>
  <c r="D47" i="27"/>
  <c r="F47" i="27" s="1"/>
  <c r="G15" i="27"/>
  <c r="G26" i="27"/>
  <c r="G35" i="27"/>
  <c r="G46" i="27"/>
  <c r="H46" i="27"/>
  <c r="H59" i="27" s="1"/>
  <c r="H35" i="27"/>
  <c r="H26" i="27"/>
  <c r="H16" i="27"/>
  <c r="K10" i="27"/>
  <c r="K39" i="27"/>
  <c r="K52" i="27"/>
  <c r="N18" i="27"/>
  <c r="N29" i="27"/>
  <c r="N37" i="27"/>
  <c r="N50" i="27"/>
  <c r="N55" i="27" s="1"/>
  <c r="O49" i="27"/>
  <c r="O27" i="27"/>
  <c r="O36" i="27"/>
  <c r="O47" i="27"/>
  <c r="D28" i="27"/>
  <c r="D8" i="27"/>
  <c r="F8" i="27" s="1"/>
  <c r="F54" i="27" s="1"/>
  <c r="G16" i="27"/>
  <c r="G27" i="27"/>
  <c r="G36" i="27"/>
  <c r="G47" i="27"/>
  <c r="H45" i="27"/>
  <c r="H34" i="27"/>
  <c r="H25" i="27"/>
  <c r="H57" i="27" s="1"/>
  <c r="H15" i="27"/>
  <c r="N9" i="27"/>
  <c r="N19" i="27"/>
  <c r="N38" i="27"/>
  <c r="N51" i="27"/>
  <c r="N60" i="27" s="1"/>
  <c r="O17" i="27"/>
  <c r="O28" i="27"/>
  <c r="F34" i="27" l="1"/>
  <c r="I34" i="27" s="1"/>
  <c r="G56" i="27"/>
  <c r="F24" i="27"/>
  <c r="F56" i="27" s="1"/>
  <c r="M44" i="27"/>
  <c r="M58" i="27" s="1"/>
  <c r="N61" i="27"/>
  <c r="G54" i="27"/>
  <c r="M34" i="27"/>
  <c r="N56" i="27"/>
  <c r="G59" i="27"/>
  <c r="F46" i="27"/>
  <c r="F59" i="27" s="1"/>
  <c r="F38" i="27"/>
  <c r="I38" i="27" s="1"/>
  <c r="M41" i="27"/>
  <c r="M28" i="27"/>
  <c r="F42" i="27"/>
  <c r="I42" i="27" s="1"/>
  <c r="M38" i="27"/>
  <c r="F26" i="27"/>
  <c r="I26" i="27" s="1"/>
  <c r="G61" i="27"/>
  <c r="M24" i="27"/>
  <c r="M56" i="27" s="1"/>
  <c r="N58" i="27"/>
  <c r="F41" i="27"/>
  <c r="I41" i="27" s="1"/>
  <c r="N54" i="27"/>
  <c r="M42" i="27"/>
  <c r="F35" i="27"/>
  <c r="I35" i="27" s="1"/>
  <c r="N59" i="27"/>
  <c r="F39" i="27"/>
  <c r="I39" i="27" s="1"/>
  <c r="F28" i="27"/>
  <c r="I28" i="27" s="1"/>
  <c r="M52" i="27"/>
  <c r="M61" i="27" s="1"/>
  <c r="F49" i="27"/>
  <c r="I49" i="27" s="1"/>
  <c r="G58" i="27"/>
  <c r="D58" i="27"/>
  <c r="M49" i="27"/>
  <c r="G103" i="2"/>
  <c r="D55" i="27"/>
  <c r="P38" i="27"/>
  <c r="P37" i="27"/>
  <c r="P46" i="27"/>
  <c r="P59" i="27" s="1"/>
  <c r="F44" i="27"/>
  <c r="F58" i="27" s="1"/>
  <c r="I43" i="27"/>
  <c r="D54" i="27"/>
  <c r="D57" i="27"/>
  <c r="D59" i="27"/>
  <c r="D56" i="27"/>
  <c r="I14" i="27"/>
  <c r="P47" i="27"/>
  <c r="I37" i="27"/>
  <c r="I10" i="27"/>
  <c r="P41" i="27"/>
  <c r="P50" i="27"/>
  <c r="P55" i="27" s="1"/>
  <c r="P39" i="27"/>
  <c r="P14" i="27"/>
  <c r="I50" i="27"/>
  <c r="I55" i="27" s="1"/>
  <c r="P34" i="27"/>
  <c r="P8" i="27"/>
  <c r="P54" i="27" s="1"/>
  <c r="P25" i="27"/>
  <c r="P57" i="27" s="1"/>
  <c r="K57" i="27" s="1"/>
  <c r="I8" i="27"/>
  <c r="P43" i="27"/>
  <c r="H53" i="27"/>
  <c r="P24" i="27"/>
  <c r="P56" i="27" s="1"/>
  <c r="I47" i="27"/>
  <c r="N53" i="27"/>
  <c r="P28" i="27"/>
  <c r="P52" i="27"/>
  <c r="P61" i="27" s="1"/>
  <c r="P10" i="27"/>
  <c r="P42" i="27"/>
  <c r="P26" i="27"/>
  <c r="P35" i="27"/>
  <c r="F52" i="27"/>
  <c r="D61" i="27"/>
  <c r="O61" i="27"/>
  <c r="M39" i="27"/>
  <c r="M46" i="27"/>
  <c r="M59" i="27" s="1"/>
  <c r="O58" i="27"/>
  <c r="M35" i="27"/>
  <c r="P49" i="27"/>
  <c r="M26" i="27"/>
  <c r="O53" i="27"/>
  <c r="M10" i="27"/>
  <c r="O56" i="27"/>
  <c r="O55" i="27"/>
  <c r="P44" i="27"/>
  <c r="P58" i="27" s="1"/>
  <c r="I25" i="27"/>
  <c r="I57" i="27" s="1"/>
  <c r="O59" i="27"/>
  <c r="M54" i="27"/>
  <c r="I24" i="27" l="1"/>
  <c r="Q24" i="27" s="1"/>
  <c r="I46" i="27"/>
  <c r="I59" i="27" s="1"/>
  <c r="Q59" i="27" s="1"/>
  <c r="K54" i="27"/>
  <c r="Q37" i="27"/>
  <c r="K59" i="27"/>
  <c r="Q41" i="27"/>
  <c r="I44" i="27"/>
  <c r="I58" i="27" s="1"/>
  <c r="Q43" i="27"/>
  <c r="Q38" i="27"/>
  <c r="Q14" i="27"/>
  <c r="Q47" i="27"/>
  <c r="Q49" i="27"/>
  <c r="K56" i="27"/>
  <c r="Q55" i="27"/>
  <c r="Q42" i="27"/>
  <c r="Q34" i="27"/>
  <c r="Q26" i="27"/>
  <c r="Q10" i="27"/>
  <c r="Q57" i="27"/>
  <c r="K61" i="27"/>
  <c r="Q8" i="27"/>
  <c r="K55" i="27"/>
  <c r="Q39" i="27"/>
  <c r="Q50" i="27"/>
  <c r="Q35" i="27"/>
  <c r="I54" i="27"/>
  <c r="Q54" i="27" s="1"/>
  <c r="K58" i="27"/>
  <c r="H62" i="27"/>
  <c r="N62" i="27"/>
  <c r="N64" i="27" s="1"/>
  <c r="O70" i="27" s="1"/>
  <c r="Q28" i="27"/>
  <c r="Q25" i="27"/>
  <c r="O62" i="27"/>
  <c r="F61" i="27"/>
  <c r="I52" i="27"/>
  <c r="I56" i="27" l="1"/>
  <c r="Q56" i="27" s="1"/>
  <c r="Q46" i="27"/>
  <c r="Q44" i="27"/>
  <c r="Q58" i="27" s="1"/>
  <c r="I61" i="27"/>
  <c r="Q61" i="27" s="1"/>
  <c r="Q52" i="27"/>
  <c r="O82" i="2" l="1"/>
  <c r="P82" i="2" s="1"/>
  <c r="O80" i="2"/>
  <c r="P80" i="2" s="1"/>
  <c r="O79" i="2"/>
  <c r="P79" i="2" s="1"/>
  <c r="O81" i="2"/>
  <c r="P81" i="2" s="1"/>
  <c r="O70" i="2"/>
  <c r="P70" i="2" s="1"/>
  <c r="O69" i="2"/>
  <c r="P69" i="2" s="1"/>
  <c r="O71" i="2"/>
  <c r="P71" i="2" s="1"/>
  <c r="O33" i="2"/>
  <c r="P33" i="2" s="1"/>
  <c r="O32" i="2"/>
  <c r="P32" i="2" s="1"/>
  <c r="O64" i="2"/>
  <c r="P64" i="2" s="1"/>
  <c r="O66" i="2"/>
  <c r="P66" i="2" s="1"/>
  <c r="O67" i="2"/>
  <c r="P67" i="2" s="1"/>
  <c r="O65" i="2"/>
  <c r="P65" i="2" s="1"/>
  <c r="O68" i="2"/>
  <c r="P68" i="2" s="1"/>
  <c r="O58" i="2"/>
  <c r="P58" i="2" s="1"/>
  <c r="O55" i="2"/>
  <c r="P55" i="2" s="1"/>
  <c r="O57" i="2"/>
  <c r="P57" i="2" s="1"/>
  <c r="O59" i="2"/>
  <c r="P59" i="2" s="1"/>
  <c r="O60" i="2"/>
  <c r="P60" i="2" s="1"/>
  <c r="O61" i="2"/>
  <c r="P61" i="2" s="1"/>
  <c r="O63" i="2"/>
  <c r="P63" i="2" s="1"/>
  <c r="K18" i="27" l="1"/>
  <c r="D19" i="27"/>
  <c r="K29" i="27"/>
  <c r="D40" i="27"/>
  <c r="D15" i="27"/>
  <c r="K15" i="27"/>
  <c r="K12" i="27"/>
  <c r="O103" i="2" l="1"/>
  <c r="P15" i="27"/>
  <c r="M15" i="27"/>
  <c r="F15" i="27"/>
  <c r="I15" i="27" s="1"/>
  <c r="F40" i="27"/>
  <c r="I40" i="27" s="1"/>
  <c r="M29" i="27"/>
  <c r="P29" i="27"/>
  <c r="F19" i="27"/>
  <c r="I19" i="27" s="1"/>
  <c r="M18" i="27"/>
  <c r="P18" i="27"/>
  <c r="D29" i="27"/>
  <c r="D11" i="27"/>
  <c r="D18" i="27"/>
  <c r="D33" i="27"/>
  <c r="K13" i="27"/>
  <c r="K45" i="27"/>
  <c r="D13" i="27"/>
  <c r="K17" i="27"/>
  <c r="K33" i="27"/>
  <c r="D30" i="27"/>
  <c r="D31" i="27"/>
  <c r="K16" i="27"/>
  <c r="K32" i="27"/>
  <c r="D21" i="27"/>
  <c r="D20" i="27"/>
  <c r="K51" i="27"/>
  <c r="D48" i="27"/>
  <c r="D22" i="27"/>
  <c r="D27" i="27"/>
  <c r="K48" i="27"/>
  <c r="K21" i="27"/>
  <c r="D16" i="27"/>
  <c r="K22" i="27"/>
  <c r="D17" i="27"/>
  <c r="K30" i="27"/>
  <c r="P30" i="27" s="1"/>
  <c r="D32" i="27"/>
  <c r="K36" i="27"/>
  <c r="K11" i="27"/>
  <c r="K27" i="27"/>
  <c r="D51" i="27"/>
  <c r="D9" i="27"/>
  <c r="K20" i="27"/>
  <c r="K31" i="27"/>
  <c r="K19" i="27"/>
  <c r="K40" i="27"/>
  <c r="K23" i="27"/>
  <c r="D12" i="27"/>
  <c r="K9" i="27"/>
  <c r="M12" i="27"/>
  <c r="P12" i="27"/>
  <c r="Q15" i="27" l="1"/>
  <c r="D36" i="27"/>
  <c r="P21" i="27"/>
  <c r="M21" i="27"/>
  <c r="F27" i="27"/>
  <c r="I27" i="27" s="1"/>
  <c r="M48" i="27"/>
  <c r="P48" i="27"/>
  <c r="P45" i="27"/>
  <c r="M45" i="27"/>
  <c r="F22" i="27"/>
  <c r="I22" i="27" s="1"/>
  <c r="P51" i="27"/>
  <c r="P60" i="27" s="1"/>
  <c r="K60" i="27" s="1"/>
  <c r="M51" i="27"/>
  <c r="M60" i="27" s="1"/>
  <c r="D45" i="27"/>
  <c r="F21" i="27"/>
  <c r="I21" i="27" s="1"/>
  <c r="M31" i="27"/>
  <c r="P31" i="27"/>
  <c r="F17" i="27"/>
  <c r="I17" i="27" s="1"/>
  <c r="P20" i="27"/>
  <c r="M20" i="27"/>
  <c r="M22" i="27"/>
  <c r="P22" i="27"/>
  <c r="P13" i="27"/>
  <c r="M13" i="27"/>
  <c r="D60" i="27"/>
  <c r="F51" i="27"/>
  <c r="F60" i="27" s="1"/>
  <c r="P32" i="27"/>
  <c r="M32" i="27"/>
  <c r="F13" i="27"/>
  <c r="I13" i="27" s="1"/>
  <c r="P33" i="27"/>
  <c r="M33" i="27"/>
  <c r="F18" i="27"/>
  <c r="I18" i="27" s="1"/>
  <c r="Q18" i="27" s="1"/>
  <c r="P17" i="27"/>
  <c r="M17" i="27"/>
  <c r="F11" i="27"/>
  <c r="I11" i="27" s="1"/>
  <c r="F16" i="27"/>
  <c r="I16" i="27" s="1"/>
  <c r="F29" i="27"/>
  <c r="I29" i="27" s="1"/>
  <c r="Q29" i="27" s="1"/>
  <c r="F9" i="27"/>
  <c r="I9" i="27" s="1"/>
  <c r="F48" i="27"/>
  <c r="I48" i="27" s="1"/>
  <c r="F31" i="27"/>
  <c r="I31" i="27" s="1"/>
  <c r="F30" i="27"/>
  <c r="I30" i="27" s="1"/>
  <c r="Q30" i="27" s="1"/>
  <c r="P27" i="27"/>
  <c r="M27" i="27"/>
  <c r="M16" i="27"/>
  <c r="P16" i="27"/>
  <c r="P36" i="27"/>
  <c r="M36" i="27"/>
  <c r="F33" i="27"/>
  <c r="I33" i="27" s="1"/>
  <c r="M11" i="27"/>
  <c r="P11" i="27"/>
  <c r="F32" i="27"/>
  <c r="I32" i="27" s="1"/>
  <c r="F20" i="27"/>
  <c r="I20" i="27" s="1"/>
  <c r="M30" i="27"/>
  <c r="M19" i="27"/>
  <c r="P19" i="27"/>
  <c r="Q19" i="27" s="1"/>
  <c r="F12" i="27"/>
  <c r="I12" i="27" s="1"/>
  <c r="Q12" i="27" s="1"/>
  <c r="M23" i="27"/>
  <c r="P23" i="27"/>
  <c r="M40" i="27"/>
  <c r="P40" i="27"/>
  <c r="Q40" i="27" s="1"/>
  <c r="M9" i="27"/>
  <c r="K53" i="27"/>
  <c r="P9" i="27"/>
  <c r="F36" i="27" l="1"/>
  <c r="I36" i="27" s="1"/>
  <c r="Q36" i="27" s="1"/>
  <c r="F45" i="27"/>
  <c r="I45" i="27" s="1"/>
  <c r="Q45" i="27" s="1"/>
  <c r="Q21" i="27"/>
  <c r="Q48" i="27"/>
  <c r="Q31" i="27"/>
  <c r="Q16" i="27"/>
  <c r="Q27" i="27"/>
  <c r="Q17" i="27"/>
  <c r="I51" i="27"/>
  <c r="Q51" i="27" s="1"/>
  <c r="Q13" i="27"/>
  <c r="Q11" i="27"/>
  <c r="Q32" i="27"/>
  <c r="Q20" i="27"/>
  <c r="Q33" i="27"/>
  <c r="Q22" i="27"/>
  <c r="P53" i="27"/>
  <c r="K62" i="27"/>
  <c r="Q9" i="27"/>
  <c r="M53" i="27"/>
  <c r="I60" i="27" l="1"/>
  <c r="Q60" i="27" s="1"/>
  <c r="M62" i="27"/>
  <c r="P62" i="27"/>
  <c r="I36" i="5" l="1"/>
  <c r="N36" i="5"/>
  <c r="P14" i="5"/>
  <c r="I103" i="2"/>
  <c r="M103" i="2"/>
  <c r="F103" i="2"/>
  <c r="P11" i="5" l="1"/>
  <c r="P35" i="5"/>
  <c r="P10" i="5"/>
  <c r="H36" i="5"/>
  <c r="L36" i="5"/>
  <c r="P22" i="5"/>
  <c r="P32" i="5"/>
  <c r="P28" i="5"/>
  <c r="N103" i="2"/>
  <c r="P25" i="5"/>
  <c r="I104" i="2"/>
  <c r="P13" i="5"/>
  <c r="P15" i="5"/>
  <c r="P23" i="5"/>
  <c r="P27" i="5"/>
  <c r="P29" i="5"/>
  <c r="K103" i="2"/>
  <c r="M36" i="5"/>
  <c r="P24" i="5"/>
  <c r="P12" i="5"/>
  <c r="P17" i="5"/>
  <c r="P31" i="5"/>
  <c r="N20" i="29" l="1"/>
  <c r="M21" i="35" s="1"/>
  <c r="AU21" i="35" s="1"/>
  <c r="D35" i="29"/>
  <c r="C36" i="35" s="1"/>
  <c r="H8" i="29"/>
  <c r="G8" i="35" s="1"/>
  <c r="O51" i="29"/>
  <c r="N52" i="35" s="1"/>
  <c r="AV52" i="35" s="1"/>
  <c r="H45" i="29"/>
  <c r="G46" i="35" s="1"/>
  <c r="H47" i="29"/>
  <c r="G48" i="35" s="1"/>
  <c r="AO48" i="35" s="1"/>
  <c r="H34" i="29"/>
  <c r="G35" i="35" s="1"/>
  <c r="O13" i="29"/>
  <c r="N13" i="35" s="1"/>
  <c r="O33" i="29"/>
  <c r="N34" i="35" s="1"/>
  <c r="O20" i="29"/>
  <c r="N21" i="35" s="1"/>
  <c r="AV21" i="35" s="1"/>
  <c r="K39" i="29"/>
  <c r="J40" i="35" s="1"/>
  <c r="K24" i="29"/>
  <c r="J25" i="35" s="1"/>
  <c r="AR25" i="35" s="1"/>
  <c r="D34" i="29"/>
  <c r="C35" i="35" s="1"/>
  <c r="N13" i="29"/>
  <c r="M13" i="35" s="1"/>
  <c r="H44" i="29"/>
  <c r="G45" i="35" s="1"/>
  <c r="AO45" i="35" s="1"/>
  <c r="N19" i="29"/>
  <c r="M20" i="35" s="1"/>
  <c r="AU20" i="35" s="1"/>
  <c r="D48" i="29"/>
  <c r="C49" i="35" s="1"/>
  <c r="AK49" i="35" s="1"/>
  <c r="G42" i="29"/>
  <c r="F43" i="35" s="1"/>
  <c r="O30" i="29"/>
  <c r="N31" i="35" s="1"/>
  <c r="D41" i="29"/>
  <c r="C42" i="35" s="1"/>
  <c r="O21" i="29"/>
  <c r="N22" i="35" s="1"/>
  <c r="AV22" i="35" s="1"/>
  <c r="O37" i="29"/>
  <c r="N38" i="35" s="1"/>
  <c r="D49" i="29"/>
  <c r="C50" i="35" s="1"/>
  <c r="AK50" i="35" s="1"/>
  <c r="G39" i="29"/>
  <c r="F40" i="35" s="1"/>
  <c r="G28" i="29"/>
  <c r="F29" i="35" s="1"/>
  <c r="K46" i="29"/>
  <c r="J47" i="35" s="1"/>
  <c r="AR47" i="35" s="1"/>
  <c r="H27" i="29"/>
  <c r="G28" i="35" s="1"/>
  <c r="N9" i="29"/>
  <c r="M9" i="35" s="1"/>
  <c r="H21" i="29"/>
  <c r="G22" i="35" s="1"/>
  <c r="AO22" i="35" s="1"/>
  <c r="O27" i="29"/>
  <c r="N28" i="35" s="1"/>
  <c r="N16" i="29"/>
  <c r="M16" i="35" s="1"/>
  <c r="AU16" i="35" s="1"/>
  <c r="O19" i="29"/>
  <c r="N20" i="35" s="1"/>
  <c r="AV20" i="35" s="1"/>
  <c r="N43" i="29"/>
  <c r="M44" i="35" s="1"/>
  <c r="AU44" i="35" s="1"/>
  <c r="N28" i="29"/>
  <c r="M29" i="35" s="1"/>
  <c r="H37" i="29"/>
  <c r="G38" i="35" s="1"/>
  <c r="H35" i="29"/>
  <c r="G36" i="35" s="1"/>
  <c r="G34" i="29"/>
  <c r="F35" i="35" s="1"/>
  <c r="H10" i="29"/>
  <c r="G10" i="35" s="1"/>
  <c r="N48" i="29"/>
  <c r="M49" i="35" s="1"/>
  <c r="AU49" i="35" s="1"/>
  <c r="H50" i="29"/>
  <c r="G51" i="35" s="1"/>
  <c r="AO51" i="35" s="1"/>
  <c r="N45" i="29"/>
  <c r="H18" i="29"/>
  <c r="G19" i="35" s="1"/>
  <c r="AO19" i="35" s="1"/>
  <c r="O49" i="29"/>
  <c r="N50" i="35" s="1"/>
  <c r="AV50" i="35" s="1"/>
  <c r="N42" i="29"/>
  <c r="M43" i="35" s="1"/>
  <c r="AU43" i="35" s="1"/>
  <c r="O9" i="29"/>
  <c r="N9" i="35" s="1"/>
  <c r="D44" i="29"/>
  <c r="C45" i="35" s="1"/>
  <c r="H14" i="29"/>
  <c r="G14" i="35" s="1"/>
  <c r="N25" i="29"/>
  <c r="M26" i="35" s="1"/>
  <c r="AU26" i="35" s="1"/>
  <c r="O24" i="29"/>
  <c r="N25" i="35" s="1"/>
  <c r="AV25" i="35" s="1"/>
  <c r="N32" i="29"/>
  <c r="M33" i="35" s="1"/>
  <c r="K48" i="29"/>
  <c r="J49" i="35" s="1"/>
  <c r="AR49" i="35" s="1"/>
  <c r="O42" i="29"/>
  <c r="N43" i="35" s="1"/>
  <c r="AV43" i="35" s="1"/>
  <c r="N24" i="29"/>
  <c r="M25" i="35" s="1"/>
  <c r="AU25" i="35" s="1"/>
  <c r="H43" i="29"/>
  <c r="G44" i="35" s="1"/>
  <c r="G24" i="29"/>
  <c r="F25" i="35" s="1"/>
  <c r="AN25" i="35" s="1"/>
  <c r="O39" i="29"/>
  <c r="N40" i="35" s="1"/>
  <c r="G26" i="29"/>
  <c r="F27" i="35" s="1"/>
  <c r="N52" i="29"/>
  <c r="M53" i="35" s="1"/>
  <c r="AU53" i="35" s="1"/>
  <c r="G52" i="29"/>
  <c r="F53" i="35" s="1"/>
  <c r="AN53" i="35" s="1"/>
  <c r="O35" i="29"/>
  <c r="N36" i="35" s="1"/>
  <c r="N46" i="29"/>
  <c r="M47" i="35" s="1"/>
  <c r="AU47" i="35" s="1"/>
  <c r="N14" i="29"/>
  <c r="M14" i="35" s="1"/>
  <c r="AU14" i="35" s="1"/>
  <c r="O48" i="29"/>
  <c r="N49" i="35" s="1"/>
  <c r="AV49" i="35" s="1"/>
  <c r="D42" i="29"/>
  <c r="C43" i="35" s="1"/>
  <c r="G44" i="29"/>
  <c r="F45" i="35" s="1"/>
  <c r="AN45" i="35" s="1"/>
  <c r="K49" i="29"/>
  <c r="H11" i="29"/>
  <c r="G11" i="35" s="1"/>
  <c r="H15" i="29"/>
  <c r="G15" i="35" s="1"/>
  <c r="O43" i="29"/>
  <c r="N44" i="35" s="1"/>
  <c r="AV44" i="35" s="1"/>
  <c r="H29" i="29"/>
  <c r="G30" i="35" s="1"/>
  <c r="O40" i="29"/>
  <c r="N41" i="35" s="1"/>
  <c r="N18" i="29"/>
  <c r="N47" i="29"/>
  <c r="M48" i="35" s="1"/>
  <c r="AU48" i="35" s="1"/>
  <c r="H39" i="29"/>
  <c r="G40" i="35" s="1"/>
  <c r="D24" i="29"/>
  <c r="C25" i="35" s="1"/>
  <c r="H17" i="29"/>
  <c r="G18" i="35" s="1"/>
  <c r="AO18" i="35" s="1"/>
  <c r="O14" i="29"/>
  <c r="N14" i="35" s="1"/>
  <c r="AV14" i="35" s="1"/>
  <c r="O36" i="29"/>
  <c r="N37" i="35" s="1"/>
  <c r="H13" i="29"/>
  <c r="G13" i="35" s="1"/>
  <c r="H33" i="29"/>
  <c r="G34" i="35" s="1"/>
  <c r="H20" i="29"/>
  <c r="G21" i="35" s="1"/>
  <c r="AO21" i="35" s="1"/>
  <c r="O41" i="29"/>
  <c r="N42" i="35" s="1"/>
  <c r="N38" i="29"/>
  <c r="M39" i="35" s="1"/>
  <c r="K41" i="29"/>
  <c r="J42" i="35" s="1"/>
  <c r="H30" i="29"/>
  <c r="G31" i="35" s="1"/>
  <c r="O38" i="29"/>
  <c r="N39" i="35" s="1"/>
  <c r="N17" i="29"/>
  <c r="H51" i="29"/>
  <c r="G52" i="35" s="1"/>
  <c r="AO52" i="35" s="1"/>
  <c r="K35" i="29"/>
  <c r="J36" i="35" s="1"/>
  <c r="H24" i="29"/>
  <c r="G25" i="35" s="1"/>
  <c r="AO25" i="35" s="1"/>
  <c r="O52" i="29"/>
  <c r="N53" i="35" s="1"/>
  <c r="AV53" i="35" s="1"/>
  <c r="G8" i="29"/>
  <c r="F8" i="35" s="1"/>
  <c r="N33" i="29"/>
  <c r="M34" i="35" s="1"/>
  <c r="AU34" i="35" s="1"/>
  <c r="O12" i="29"/>
  <c r="N12" i="35" s="1"/>
  <c r="N34" i="29"/>
  <c r="M35" i="35" s="1"/>
  <c r="O46" i="29"/>
  <c r="N47" i="35" s="1"/>
  <c r="AV47" i="35" s="1"/>
  <c r="D28" i="29"/>
  <c r="C29" i="35" s="1"/>
  <c r="H46" i="29"/>
  <c r="G47" i="35" s="1"/>
  <c r="AO47" i="35" s="1"/>
  <c r="O26" i="29"/>
  <c r="N27" i="35" s="1"/>
  <c r="H9" i="29"/>
  <c r="G9" i="35" s="1"/>
  <c r="O28" i="29"/>
  <c r="N29" i="35" s="1"/>
  <c r="O22" i="29"/>
  <c r="N23" i="35" s="1"/>
  <c r="AV23" i="35" s="1"/>
  <c r="G35" i="29"/>
  <c r="F36" i="35" s="1"/>
  <c r="N37" i="29"/>
  <c r="M38" i="35" s="1"/>
  <c r="H40" i="29"/>
  <c r="G41" i="35" s="1"/>
  <c r="N51" i="29"/>
  <c r="M52" i="35" s="1"/>
  <c r="AU52" i="35" s="1"/>
  <c r="D26" i="29"/>
  <c r="C27" i="35" s="1"/>
  <c r="G46" i="29"/>
  <c r="F47" i="35" s="1"/>
  <c r="AN47" i="35" s="1"/>
  <c r="D39" i="29"/>
  <c r="C40" i="35" s="1"/>
  <c r="O17" i="29"/>
  <c r="N18" i="35" s="1"/>
  <c r="AV18" i="35" s="1"/>
  <c r="K38" i="29"/>
  <c r="J39" i="35" s="1"/>
  <c r="N49" i="29"/>
  <c r="M50" i="35" s="1"/>
  <c r="AU50" i="35" s="1"/>
  <c r="K42" i="29"/>
  <c r="J43" i="35" s="1"/>
  <c r="AR43" i="35" s="1"/>
  <c r="K44" i="29"/>
  <c r="J45" i="35" s="1"/>
  <c r="AR45" i="35" s="1"/>
  <c r="H25" i="29"/>
  <c r="G26" i="35" s="1"/>
  <c r="AO26" i="35" s="1"/>
  <c r="N11" i="29"/>
  <c r="M11" i="35" s="1"/>
  <c r="H48" i="29"/>
  <c r="G49" i="35" s="1"/>
  <c r="AO49" i="35" s="1"/>
  <c r="O25" i="29"/>
  <c r="N26" i="35" s="1"/>
  <c r="AV26" i="35" s="1"/>
  <c r="N21" i="29"/>
  <c r="M22" i="35" s="1"/>
  <c r="AU22" i="35" s="1"/>
  <c r="H42" i="29"/>
  <c r="G43" i="35" s="1"/>
  <c r="O18" i="29"/>
  <c r="N19" i="35" s="1"/>
  <c r="AV19" i="35" s="1"/>
  <c r="N29" i="29"/>
  <c r="M30" i="35" s="1"/>
  <c r="H16" i="29"/>
  <c r="G16" i="35" s="1"/>
  <c r="H38" i="29"/>
  <c r="G39" i="35" s="1"/>
  <c r="O44" i="29"/>
  <c r="N45" i="35" s="1"/>
  <c r="AV45" i="35" s="1"/>
  <c r="K52" i="29"/>
  <c r="J53" i="35" s="1"/>
  <c r="AR53" i="35" s="1"/>
  <c r="D52" i="29"/>
  <c r="C53" i="35" s="1"/>
  <c r="AK53" i="35" s="1"/>
  <c r="N35" i="29"/>
  <c r="M36" i="35" s="1"/>
  <c r="O11" i="29"/>
  <c r="N11" i="35" s="1"/>
  <c r="G48" i="29"/>
  <c r="F49" i="35" s="1"/>
  <c r="AN49" i="35" s="1"/>
  <c r="O15" i="29"/>
  <c r="N15" i="35" s="1"/>
  <c r="AV15" i="35" s="1"/>
  <c r="H41" i="29"/>
  <c r="G42" i="35" s="1"/>
  <c r="H32" i="29"/>
  <c r="G33" i="35" s="1"/>
  <c r="O29" i="29"/>
  <c r="N30" i="35" s="1"/>
  <c r="H19" i="29"/>
  <c r="G20" i="35" s="1"/>
  <c r="AO20" i="35" s="1"/>
  <c r="O10" i="29"/>
  <c r="N10" i="35" s="1"/>
  <c r="G38" i="29"/>
  <c r="F39" i="35" s="1"/>
  <c r="N36" i="29"/>
  <c r="M37" i="35" s="1"/>
  <c r="N44" i="29"/>
  <c r="M45" i="35" s="1"/>
  <c r="AU45" i="35" s="1"/>
  <c r="N39" i="29"/>
  <c r="M40" i="35" s="1"/>
  <c r="O16" i="29"/>
  <c r="N16" i="35" s="1"/>
  <c r="AV16" i="35" s="1"/>
  <c r="N41" i="29"/>
  <c r="M42" i="35" s="1"/>
  <c r="O23" i="29"/>
  <c r="N24" i="35" s="1"/>
  <c r="AV24" i="35" s="1"/>
  <c r="G41" i="29"/>
  <c r="F42" i="35" s="1"/>
  <c r="O45" i="29"/>
  <c r="N46" i="35" s="1"/>
  <c r="AV46" i="35" s="1"/>
  <c r="H26" i="29"/>
  <c r="G27" i="35" s="1"/>
  <c r="O47" i="29"/>
  <c r="N48" i="35" s="1"/>
  <c r="AV48" i="35" s="1"/>
  <c r="K34" i="29"/>
  <c r="J35" i="35" s="1"/>
  <c r="H12" i="29"/>
  <c r="G12" i="35" s="1"/>
  <c r="K26" i="29"/>
  <c r="J27" i="35" s="1"/>
  <c r="H36" i="29"/>
  <c r="G37" i="35" s="1"/>
  <c r="N22" i="29"/>
  <c r="M23" i="35" s="1"/>
  <c r="AU23" i="35" s="1"/>
  <c r="G50" i="29"/>
  <c r="F51" i="35" s="1"/>
  <c r="AN51" i="35" s="1"/>
  <c r="N26" i="29"/>
  <c r="M27" i="35" s="1"/>
  <c r="O31" i="29"/>
  <c r="N32" i="35" s="1"/>
  <c r="H31" i="29"/>
  <c r="G32" i="35" s="1"/>
  <c r="H23" i="29"/>
  <c r="G24" i="35" s="1"/>
  <c r="AO24" i="35" s="1"/>
  <c r="O32" i="29"/>
  <c r="N33" i="35" s="1"/>
  <c r="O8" i="29"/>
  <c r="O34" i="29"/>
  <c r="N35" i="35" s="1"/>
  <c r="H22" i="29"/>
  <c r="G23" i="35" s="1"/>
  <c r="AO23" i="35" s="1"/>
  <c r="D38" i="29"/>
  <c r="C39" i="35" s="1"/>
  <c r="G49" i="29"/>
  <c r="F50" i="35" s="1"/>
  <c r="AN50" i="35" s="1"/>
  <c r="K28" i="29"/>
  <c r="J29" i="35" s="1"/>
  <c r="H28" i="29"/>
  <c r="G29" i="35" s="1"/>
  <c r="D46" i="29"/>
  <c r="C47" i="35" s="1"/>
  <c r="H49" i="29"/>
  <c r="G50" i="35" s="1"/>
  <c r="AO50" i="35" s="1"/>
  <c r="H52" i="29"/>
  <c r="G53" i="35" s="1"/>
  <c r="AO53" i="35" s="1"/>
  <c r="O50" i="29"/>
  <c r="N51" i="35" s="1"/>
  <c r="AV51" i="35" s="1"/>
  <c r="N8" i="29"/>
  <c r="G27" i="29"/>
  <c r="F28" i="35" s="1"/>
  <c r="G15" i="29"/>
  <c r="F15" i="35" s="1"/>
  <c r="G36" i="29"/>
  <c r="F37" i="35" s="1"/>
  <c r="G17" i="29"/>
  <c r="G20" i="29"/>
  <c r="F21" i="35" s="1"/>
  <c r="AN21" i="35" s="1"/>
  <c r="G45" i="29"/>
  <c r="G43" i="29"/>
  <c r="F44" i="35" s="1"/>
  <c r="N50" i="29"/>
  <c r="M51" i="35" s="1"/>
  <c r="AU51" i="35" s="1"/>
  <c r="G11" i="29"/>
  <c r="F11" i="35" s="1"/>
  <c r="N40" i="29"/>
  <c r="M41" i="35" s="1"/>
  <c r="G40" i="29"/>
  <c r="F41" i="35" s="1"/>
  <c r="G30" i="29"/>
  <c r="F31" i="35" s="1"/>
  <c r="G19" i="29"/>
  <c r="F20" i="35" s="1"/>
  <c r="AN20" i="35" s="1"/>
  <c r="G25" i="29"/>
  <c r="F26" i="35" s="1"/>
  <c r="AN26" i="35" s="1"/>
  <c r="G22" i="29"/>
  <c r="F23" i="35" s="1"/>
  <c r="AN23" i="35" s="1"/>
  <c r="G14" i="29"/>
  <c r="F14" i="35" s="1"/>
  <c r="G18" i="29"/>
  <c r="G31" i="29"/>
  <c r="F32" i="35" s="1"/>
  <c r="G29" i="29"/>
  <c r="F30" i="35" s="1"/>
  <c r="G33" i="29"/>
  <c r="F34" i="35" s="1"/>
  <c r="N30" i="29"/>
  <c r="M31" i="35" s="1"/>
  <c r="G47" i="29"/>
  <c r="F48" i="35" s="1"/>
  <c r="AN48" i="35" s="1"/>
  <c r="G32" i="29"/>
  <c r="F33" i="35" s="1"/>
  <c r="N31" i="29"/>
  <c r="M32" i="35" s="1"/>
  <c r="AU32" i="35" s="1"/>
  <c r="N27" i="29"/>
  <c r="M28" i="35" s="1"/>
  <c r="G37" i="29"/>
  <c r="F38" i="35" s="1"/>
  <c r="G9" i="29"/>
  <c r="F9" i="35" s="1"/>
  <c r="G16" i="29"/>
  <c r="F16" i="35" s="1"/>
  <c r="G21" i="29"/>
  <c r="F22" i="35" s="1"/>
  <c r="AN22" i="35" s="1"/>
  <c r="D32" i="29"/>
  <c r="C33" i="35" s="1"/>
  <c r="K47" i="29"/>
  <c r="J48" i="35" s="1"/>
  <c r="AR48" i="35" s="1"/>
  <c r="K32" i="29"/>
  <c r="J33" i="35" s="1"/>
  <c r="D14" i="29"/>
  <c r="C14" i="35" s="1"/>
  <c r="K14" i="29"/>
  <c r="J14" i="35" s="1"/>
  <c r="AR14" i="35" s="1"/>
  <c r="D45" i="29"/>
  <c r="C46" i="35" s="1"/>
  <c r="K17" i="29"/>
  <c r="J18" i="35" s="1"/>
  <c r="AR18" i="35" s="1"/>
  <c r="K19" i="29"/>
  <c r="J20" i="35" s="1"/>
  <c r="AR20" i="35" s="1"/>
  <c r="K20" i="29"/>
  <c r="J21" i="35" s="1"/>
  <c r="AR21" i="35" s="1"/>
  <c r="K18" i="29"/>
  <c r="J19" i="35" s="1"/>
  <c r="AR19" i="35" s="1"/>
  <c r="K43" i="29"/>
  <c r="J44" i="35" s="1"/>
  <c r="AR44" i="35" s="1"/>
  <c r="D17" i="29"/>
  <c r="C18" i="35" s="1"/>
  <c r="AK18" i="35" s="1"/>
  <c r="K25" i="29"/>
  <c r="J26" i="35" s="1"/>
  <c r="K31" i="29"/>
  <c r="J32" i="35" s="1"/>
  <c r="D27" i="29"/>
  <c r="C28" i="35" s="1"/>
  <c r="D21" i="29"/>
  <c r="C22" i="35" s="1"/>
  <c r="AK22" i="35" s="1"/>
  <c r="D31" i="29"/>
  <c r="C32" i="35" s="1"/>
  <c r="D36" i="29"/>
  <c r="C37" i="35" s="1"/>
  <c r="K50" i="29"/>
  <c r="J51" i="35" s="1"/>
  <c r="AR51" i="35" s="1"/>
  <c r="K45" i="29"/>
  <c r="J46" i="35" s="1"/>
  <c r="AR46" i="35" s="1"/>
  <c r="K51" i="29"/>
  <c r="J52" i="35" s="1"/>
  <c r="AR52" i="35" s="1"/>
  <c r="D43" i="29"/>
  <c r="C44" i="35" s="1"/>
  <c r="D16" i="29"/>
  <c r="C16" i="35" s="1"/>
  <c r="K22" i="29"/>
  <c r="J23" i="35" s="1"/>
  <c r="AR23" i="35" s="1"/>
  <c r="D18" i="29"/>
  <c r="C19" i="35" s="1"/>
  <c r="AK19" i="35" s="1"/>
  <c r="K30" i="29"/>
  <c r="J31" i="35" s="1"/>
  <c r="D19" i="29"/>
  <c r="C20" i="35" s="1"/>
  <c r="AK20" i="35" s="1"/>
  <c r="D30" i="29"/>
  <c r="C31" i="35" s="1"/>
  <c r="D29" i="29"/>
  <c r="C30" i="35" s="1"/>
  <c r="D25" i="29"/>
  <c r="C26" i="35" s="1"/>
  <c r="K9" i="29"/>
  <c r="J9" i="35" s="1"/>
  <c r="K29" i="29"/>
  <c r="J30" i="35" s="1"/>
  <c r="K36" i="29"/>
  <c r="J37" i="35" s="1"/>
  <c r="D33" i="29"/>
  <c r="C34" i="35" s="1"/>
  <c r="K27" i="29"/>
  <c r="J28" i="35" s="1"/>
  <c r="K13" i="29"/>
  <c r="J13" i="35" s="1"/>
  <c r="D15" i="29"/>
  <c r="C15" i="35" s="1"/>
  <c r="D20" i="29"/>
  <c r="C21" i="35" s="1"/>
  <c r="AK21" i="35" s="1"/>
  <c r="K40" i="29"/>
  <c r="J41" i="35" s="1"/>
  <c r="K16" i="29"/>
  <c r="J16" i="35" s="1"/>
  <c r="AR16" i="35" s="1"/>
  <c r="D22" i="29"/>
  <c r="C23" i="35" s="1"/>
  <c r="AK23" i="35" s="1"/>
  <c r="D50" i="29"/>
  <c r="C51" i="35" s="1"/>
  <c r="AK51" i="35" s="1"/>
  <c r="D40" i="29"/>
  <c r="C41" i="35" s="1"/>
  <c r="D47" i="29"/>
  <c r="C48" i="35" s="1"/>
  <c r="AK48" i="35" s="1"/>
  <c r="D37" i="29"/>
  <c r="C38" i="35" s="1"/>
  <c r="K11" i="29"/>
  <c r="J11" i="35" s="1"/>
  <c r="K21" i="29"/>
  <c r="J22" i="35" s="1"/>
  <c r="AR22" i="35" s="1"/>
  <c r="K33" i="29"/>
  <c r="J34" i="35" s="1"/>
  <c r="K37" i="29"/>
  <c r="J38" i="35" s="1"/>
  <c r="K8" i="29"/>
  <c r="O60" i="29"/>
  <c r="F35" i="29"/>
  <c r="N60" i="29"/>
  <c r="P26" i="5"/>
  <c r="P30" i="5"/>
  <c r="P9" i="5"/>
  <c r="P18" i="5"/>
  <c r="P21" i="5"/>
  <c r="P16" i="5"/>
  <c r="J103" i="2"/>
  <c r="P34" i="5"/>
  <c r="P8" i="5"/>
  <c r="O36" i="5"/>
  <c r="N104" i="2"/>
  <c r="P33" i="5"/>
  <c r="M104" i="2"/>
  <c r="J8" i="35" l="1"/>
  <c r="AR8" i="35" s="1"/>
  <c r="N8" i="35"/>
  <c r="N55" i="35" s="1"/>
  <c r="AV55" i="35" s="1"/>
  <c r="O53" i="29"/>
  <c r="M8" i="35"/>
  <c r="M55" i="35" s="1"/>
  <c r="AU55" i="35" s="1"/>
  <c r="G54" i="35"/>
  <c r="H59" i="29"/>
  <c r="AN8" i="35"/>
  <c r="F55" i="35"/>
  <c r="AN55" i="35" s="1"/>
  <c r="AO8" i="35"/>
  <c r="G55" i="35"/>
  <c r="AO55" i="35" s="1"/>
  <c r="J50" i="35"/>
  <c r="AR50" i="35" s="1"/>
  <c r="J17" i="35"/>
  <c r="AV28" i="35"/>
  <c r="AV31" i="35"/>
  <c r="AO35" i="35"/>
  <c r="AR28" i="35"/>
  <c r="AK16" i="35"/>
  <c r="AN16" i="35"/>
  <c r="AN14" i="35"/>
  <c r="F56" i="35"/>
  <c r="AN56" i="35" s="1"/>
  <c r="AU42" i="35"/>
  <c r="AO42" i="35"/>
  <c r="AU30" i="35"/>
  <c r="AR39" i="35"/>
  <c r="AU39" i="35"/>
  <c r="AV41" i="35"/>
  <c r="AN43" i="35"/>
  <c r="AO16" i="35"/>
  <c r="AR11" i="35"/>
  <c r="AK34" i="35"/>
  <c r="AK44" i="35"/>
  <c r="AN9" i="35"/>
  <c r="AN37" i="35"/>
  <c r="AK39" i="35"/>
  <c r="AV42" i="35"/>
  <c r="AO46" i="35"/>
  <c r="AR34" i="35"/>
  <c r="AK38" i="35"/>
  <c r="AR37" i="35"/>
  <c r="AN38" i="35"/>
  <c r="AN15" i="35"/>
  <c r="AO37" i="35"/>
  <c r="AU40" i="35"/>
  <c r="AO43" i="35"/>
  <c r="AK40" i="35"/>
  <c r="AV29" i="35"/>
  <c r="AO30" i="35"/>
  <c r="AV36" i="35"/>
  <c r="AU33" i="35"/>
  <c r="AV68" i="35" s="1"/>
  <c r="AU9" i="35"/>
  <c r="AR13" i="35"/>
  <c r="AR30" i="35"/>
  <c r="AU28" i="35"/>
  <c r="AN28" i="35"/>
  <c r="AR27" i="35"/>
  <c r="AV11" i="35"/>
  <c r="AO9" i="35"/>
  <c r="AO34" i="35"/>
  <c r="AO10" i="35"/>
  <c r="AO28" i="35"/>
  <c r="AO12" i="35"/>
  <c r="AU36" i="35"/>
  <c r="AV27" i="35"/>
  <c r="AR36" i="35"/>
  <c r="AO13" i="35"/>
  <c r="AO15" i="35"/>
  <c r="AN35" i="35"/>
  <c r="AU13" i="35"/>
  <c r="AU27" i="35"/>
  <c r="AK41" i="35"/>
  <c r="AR9" i="35"/>
  <c r="AK26" i="35"/>
  <c r="AK37" i="35"/>
  <c r="AK46" i="35"/>
  <c r="AN33" i="35"/>
  <c r="AN41" i="35"/>
  <c r="AV35" i="35"/>
  <c r="AR35" i="35"/>
  <c r="AU37" i="35"/>
  <c r="AK27" i="35"/>
  <c r="AV37" i="35"/>
  <c r="AO11" i="35"/>
  <c r="AO14" i="35"/>
  <c r="AO36" i="35"/>
  <c r="AN29" i="35"/>
  <c r="AK35" i="35"/>
  <c r="AN31" i="35"/>
  <c r="AK30" i="35"/>
  <c r="AK32" i="35"/>
  <c r="AN39" i="35"/>
  <c r="AK29" i="35"/>
  <c r="AN27" i="35"/>
  <c r="AK45" i="35"/>
  <c r="AO38" i="35"/>
  <c r="AN40" i="35"/>
  <c r="AK36" i="35"/>
  <c r="AR29" i="35"/>
  <c r="AU41" i="35"/>
  <c r="AK31" i="35"/>
  <c r="AK14" i="35"/>
  <c r="AU31" i="35"/>
  <c r="AN11" i="35"/>
  <c r="AV33" i="35"/>
  <c r="AO27" i="35"/>
  <c r="AV10" i="35"/>
  <c r="AU11" i="35"/>
  <c r="AO41" i="35"/>
  <c r="AV40" i="35"/>
  <c r="AV9" i="35"/>
  <c r="AU29" i="35"/>
  <c r="AR40" i="35"/>
  <c r="AR41" i="35"/>
  <c r="AK28" i="35"/>
  <c r="AR33" i="35"/>
  <c r="AN34" i="35"/>
  <c r="AU38" i="35"/>
  <c r="AU35" i="35"/>
  <c r="AV69" i="35" s="1"/>
  <c r="AV39" i="35"/>
  <c r="AK25" i="35"/>
  <c r="AK43" i="35"/>
  <c r="AV38" i="35"/>
  <c r="AR31" i="35"/>
  <c r="AR32" i="35"/>
  <c r="AN30" i="35"/>
  <c r="AN44" i="35"/>
  <c r="AK47" i="35"/>
  <c r="AO32" i="35"/>
  <c r="AV30" i="35"/>
  <c r="AV12" i="35"/>
  <c r="AO31" i="35"/>
  <c r="AO40" i="35"/>
  <c r="AO44" i="35"/>
  <c r="AV34" i="35"/>
  <c r="AR38" i="35"/>
  <c r="AK15" i="35"/>
  <c r="AR26" i="35"/>
  <c r="AK33" i="35"/>
  <c r="AN32" i="35"/>
  <c r="AO29" i="35"/>
  <c r="AV32" i="35"/>
  <c r="AN42" i="35"/>
  <c r="AO33" i="35"/>
  <c r="AO39" i="35"/>
  <c r="AN36" i="35"/>
  <c r="AR42" i="35"/>
  <c r="AK42" i="35"/>
  <c r="AV13" i="35"/>
  <c r="G56" i="35"/>
  <c r="AO56" i="35" s="1"/>
  <c r="O61" i="29"/>
  <c r="N12" i="29"/>
  <c r="M12" i="35" s="1"/>
  <c r="O13" i="2"/>
  <c r="F49" i="29"/>
  <c r="I49" i="29" s="1"/>
  <c r="O59" i="29"/>
  <c r="G58" i="29"/>
  <c r="H61" i="29"/>
  <c r="H58" i="29"/>
  <c r="O56" i="29"/>
  <c r="G12" i="29"/>
  <c r="F12" i="35" s="1"/>
  <c r="J13" i="2"/>
  <c r="N69" i="35"/>
  <c r="M60" i="35"/>
  <c r="AU60" i="35" s="1"/>
  <c r="N62" i="35"/>
  <c r="AV62" i="35" s="1"/>
  <c r="M57" i="35"/>
  <c r="AU57" i="35" s="1"/>
  <c r="F58" i="35"/>
  <c r="AN58" i="35" s="1"/>
  <c r="G57" i="35"/>
  <c r="AO57" i="35" s="1"/>
  <c r="F62" i="35"/>
  <c r="AN62" i="35" s="1"/>
  <c r="N57" i="35"/>
  <c r="AV57" i="35" s="1"/>
  <c r="G59" i="35"/>
  <c r="AO59" i="35" s="1"/>
  <c r="N61" i="35"/>
  <c r="AV61" i="35" s="1"/>
  <c r="N68" i="35"/>
  <c r="N58" i="35"/>
  <c r="AV58" i="35" s="1"/>
  <c r="F60" i="35"/>
  <c r="AN60" i="35" s="1"/>
  <c r="M58" i="35"/>
  <c r="AU58" i="35" s="1"/>
  <c r="N56" i="35"/>
  <c r="AV56" i="35" s="1"/>
  <c r="G60" i="35"/>
  <c r="AO60" i="35" s="1"/>
  <c r="M62" i="35"/>
  <c r="AU62" i="35" s="1"/>
  <c r="M61" i="35"/>
  <c r="AU61" i="35" s="1"/>
  <c r="G61" i="35"/>
  <c r="AO61" i="35" s="1"/>
  <c r="G62" i="35"/>
  <c r="AO62" i="35" s="1"/>
  <c r="N60" i="35"/>
  <c r="AV60" i="35" s="1"/>
  <c r="F59" i="35"/>
  <c r="AN59" i="35" s="1"/>
  <c r="M56" i="35"/>
  <c r="AU56" i="35" s="1"/>
  <c r="G58" i="35"/>
  <c r="AO58" i="35" s="1"/>
  <c r="F57" i="35"/>
  <c r="AN57" i="35" s="1"/>
  <c r="O54" i="29"/>
  <c r="M25" i="29"/>
  <c r="M57" i="29" s="1"/>
  <c r="F32" i="29"/>
  <c r="I32" i="29" s="1"/>
  <c r="F18" i="29"/>
  <c r="I18" i="29" s="1"/>
  <c r="F21" i="29"/>
  <c r="I21" i="29" s="1"/>
  <c r="M22" i="29"/>
  <c r="H56" i="29"/>
  <c r="H55" i="29"/>
  <c r="O57" i="29"/>
  <c r="F27" i="29"/>
  <c r="I27" i="29" s="1"/>
  <c r="G61" i="29"/>
  <c r="F26" i="29"/>
  <c r="I26" i="29" s="1"/>
  <c r="F20" i="29"/>
  <c r="I20" i="29" s="1"/>
  <c r="F30" i="29"/>
  <c r="I30" i="29" s="1"/>
  <c r="M16" i="29"/>
  <c r="M21" i="29"/>
  <c r="G54" i="29"/>
  <c r="F41" i="29"/>
  <c r="I41" i="29" s="1"/>
  <c r="N58" i="29"/>
  <c r="F43" i="29"/>
  <c r="I43" i="29" s="1"/>
  <c r="N59" i="29"/>
  <c r="F39" i="29"/>
  <c r="I39" i="29" s="1"/>
  <c r="F36" i="29"/>
  <c r="I36" i="29" s="1"/>
  <c r="M13" i="29"/>
  <c r="F48" i="29"/>
  <c r="I48" i="29" s="1"/>
  <c r="F40" i="29"/>
  <c r="I40" i="29" s="1"/>
  <c r="G57" i="29"/>
  <c r="G59" i="29"/>
  <c r="M17" i="29"/>
  <c r="F22" i="29"/>
  <c r="I22" i="29" s="1"/>
  <c r="M11" i="29"/>
  <c r="G56" i="29"/>
  <c r="F16" i="29"/>
  <c r="I16" i="29" s="1"/>
  <c r="F42" i="29"/>
  <c r="I42" i="29" s="1"/>
  <c r="F17" i="29"/>
  <c r="I17" i="29" s="1"/>
  <c r="F47" i="29"/>
  <c r="I47" i="29" s="1"/>
  <c r="F19" i="29"/>
  <c r="I19" i="29" s="1"/>
  <c r="F29" i="29"/>
  <c r="I29" i="29" s="1"/>
  <c r="F38" i="29"/>
  <c r="I38" i="29" s="1"/>
  <c r="E19" i="35"/>
  <c r="AM19" i="35" s="1"/>
  <c r="O58" i="29"/>
  <c r="F37" i="29"/>
  <c r="I37" i="29" s="1"/>
  <c r="N61" i="29"/>
  <c r="L22" i="35"/>
  <c r="AT22" i="35" s="1"/>
  <c r="O22" i="35"/>
  <c r="AW22" i="35" s="1"/>
  <c r="L13" i="35"/>
  <c r="O13" i="35"/>
  <c r="AW13" i="35" s="1"/>
  <c r="O23" i="35"/>
  <c r="AW23" i="35" s="1"/>
  <c r="L23" i="35"/>
  <c r="AT23" i="35" s="1"/>
  <c r="L26" i="35"/>
  <c r="O26" i="35"/>
  <c r="E33" i="35"/>
  <c r="AM33" i="35" s="1"/>
  <c r="E50" i="35"/>
  <c r="AM50" i="35" s="1"/>
  <c r="L40" i="35"/>
  <c r="O40" i="35"/>
  <c r="AW40" i="35" s="1"/>
  <c r="E36" i="35"/>
  <c r="O48" i="35"/>
  <c r="AW48" i="35" s="1"/>
  <c r="L48" i="35"/>
  <c r="AT48" i="35" s="1"/>
  <c r="E47" i="35"/>
  <c r="C60" i="35"/>
  <c r="AK60" i="35" s="1"/>
  <c r="C59" i="35"/>
  <c r="AK59" i="35" s="1"/>
  <c r="E45" i="35"/>
  <c r="L25" i="35"/>
  <c r="AT25" i="35" s="1"/>
  <c r="O25" i="35"/>
  <c r="AW25" i="35" s="1"/>
  <c r="F15" i="29"/>
  <c r="I15" i="29" s="1"/>
  <c r="H60" i="29"/>
  <c r="O55" i="29"/>
  <c r="L11" i="35"/>
  <c r="O11" i="35"/>
  <c r="AW11" i="35" s="1"/>
  <c r="L28" i="35"/>
  <c r="O28" i="35"/>
  <c r="AW28" i="35" s="1"/>
  <c r="E16" i="35"/>
  <c r="AM16" i="35" s="1"/>
  <c r="E18" i="35"/>
  <c r="AM18" i="35" s="1"/>
  <c r="O29" i="35"/>
  <c r="AW29" i="35" s="1"/>
  <c r="L29" i="35"/>
  <c r="L43" i="35"/>
  <c r="AT43" i="35" s="1"/>
  <c r="O43" i="35"/>
  <c r="AW43" i="35" s="1"/>
  <c r="C57" i="35"/>
  <c r="AK57" i="35" s="1"/>
  <c r="E25" i="35"/>
  <c r="E43" i="35"/>
  <c r="O31" i="35"/>
  <c r="AW31" i="35" s="1"/>
  <c r="L31" i="35"/>
  <c r="E29" i="35"/>
  <c r="E44" i="35"/>
  <c r="O44" i="35"/>
  <c r="AW44" i="35" s="1"/>
  <c r="L44" i="35"/>
  <c r="AT44" i="35" s="1"/>
  <c r="O42" i="35"/>
  <c r="AW42" i="35" s="1"/>
  <c r="L42" i="35"/>
  <c r="E15" i="35"/>
  <c r="AM15" i="35" s="1"/>
  <c r="E38" i="35"/>
  <c r="AM38" i="35" s="1"/>
  <c r="M31" i="29"/>
  <c r="E48" i="35"/>
  <c r="AM48" i="35" s="1"/>
  <c r="O37" i="35"/>
  <c r="AW37" i="35" s="1"/>
  <c r="L37" i="35"/>
  <c r="L52" i="35"/>
  <c r="AT52" i="35" s="1"/>
  <c r="O52" i="35"/>
  <c r="AW52" i="35" s="1"/>
  <c r="L19" i="35"/>
  <c r="AT19" i="35" s="1"/>
  <c r="E39" i="35"/>
  <c r="O39" i="35"/>
  <c r="AW39" i="35" s="1"/>
  <c r="L39" i="35"/>
  <c r="E42" i="35"/>
  <c r="D12" i="29"/>
  <c r="C12" i="35" s="1"/>
  <c r="H54" i="29"/>
  <c r="M24" i="29"/>
  <c r="M56" i="29" s="1"/>
  <c r="E41" i="35"/>
  <c r="AM41" i="35" s="1"/>
  <c r="L30" i="35"/>
  <c r="O30" i="35"/>
  <c r="AW30" i="35" s="1"/>
  <c r="L46" i="35"/>
  <c r="AT46" i="35" s="1"/>
  <c r="L21" i="35"/>
  <c r="AT21" i="35" s="1"/>
  <c r="O21" i="35"/>
  <c r="AW21" i="35" s="1"/>
  <c r="L38" i="35"/>
  <c r="O38" i="35"/>
  <c r="AW38" i="35" s="1"/>
  <c r="E35" i="35"/>
  <c r="L45" i="35"/>
  <c r="AT45" i="35" s="1"/>
  <c r="O45" i="35"/>
  <c r="AW45" i="35" s="1"/>
  <c r="E34" i="35"/>
  <c r="F34" i="29"/>
  <c r="I34" i="29" s="1"/>
  <c r="F45" i="29"/>
  <c r="I45" i="29" s="1"/>
  <c r="C56" i="35"/>
  <c r="AK56" i="35" s="1"/>
  <c r="E51" i="35"/>
  <c r="AM51" i="35" s="1"/>
  <c r="O9" i="35"/>
  <c r="AW9" i="35" s="1"/>
  <c r="L9" i="35"/>
  <c r="L51" i="35"/>
  <c r="AT51" i="35" s="1"/>
  <c r="O51" i="35"/>
  <c r="AW51" i="35" s="1"/>
  <c r="L20" i="35"/>
  <c r="AT20" i="35" s="1"/>
  <c r="O20" i="35"/>
  <c r="AW20" i="35" s="1"/>
  <c r="L27" i="35"/>
  <c r="O27" i="35"/>
  <c r="AW27" i="35" s="1"/>
  <c r="E40" i="35"/>
  <c r="O49" i="35"/>
  <c r="AW49" i="35" s="1"/>
  <c r="L49" i="35"/>
  <c r="AT49" i="35" s="1"/>
  <c r="F31" i="29"/>
  <c r="I31" i="29" s="1"/>
  <c r="F14" i="29"/>
  <c r="I14" i="29" s="1"/>
  <c r="N55" i="29"/>
  <c r="G55" i="29"/>
  <c r="E23" i="35"/>
  <c r="AM23" i="35" s="1"/>
  <c r="E26" i="35"/>
  <c r="C58" i="35"/>
  <c r="AK58" i="35" s="1"/>
  <c r="E37" i="35"/>
  <c r="L18" i="35"/>
  <c r="AT18" i="35" s="1"/>
  <c r="M59" i="35"/>
  <c r="AU59" i="35" s="1"/>
  <c r="E49" i="35"/>
  <c r="AM49" i="35" s="1"/>
  <c r="L33" i="35"/>
  <c r="O33" i="35"/>
  <c r="AW33" i="35" s="1"/>
  <c r="M32" i="29"/>
  <c r="N59" i="35"/>
  <c r="AV59" i="35" s="1"/>
  <c r="F33" i="29"/>
  <c r="I33" i="29" s="1"/>
  <c r="F28" i="29"/>
  <c r="I28" i="29" s="1"/>
  <c r="O16" i="35"/>
  <c r="AW16" i="35" s="1"/>
  <c r="L16" i="35"/>
  <c r="AT16" i="35" s="1"/>
  <c r="E30" i="35"/>
  <c r="E32" i="35"/>
  <c r="AM32" i="35" s="1"/>
  <c r="E46" i="35"/>
  <c r="L35" i="35"/>
  <c r="O35" i="35"/>
  <c r="AW35" i="35" s="1"/>
  <c r="E53" i="35"/>
  <c r="AM53" i="35" s="1"/>
  <c r="C62" i="35"/>
  <c r="AK62" i="35" s="1"/>
  <c r="L34" i="35"/>
  <c r="O34" i="35"/>
  <c r="AW34" i="35" s="1"/>
  <c r="L41" i="35"/>
  <c r="O41" i="35"/>
  <c r="AW41" i="35" s="1"/>
  <c r="E31" i="35"/>
  <c r="AM31" i="35" s="1"/>
  <c r="E22" i="35"/>
  <c r="AM22" i="35" s="1"/>
  <c r="O14" i="35"/>
  <c r="AW14" i="35" s="1"/>
  <c r="L14" i="35"/>
  <c r="AT14" i="35" s="1"/>
  <c r="E27" i="35"/>
  <c r="L36" i="35"/>
  <c r="O36" i="35"/>
  <c r="AW36" i="35" s="1"/>
  <c r="L32" i="35"/>
  <c r="O32" i="35"/>
  <c r="AW32" i="35" s="1"/>
  <c r="H57" i="29"/>
  <c r="E21" i="35"/>
  <c r="AM21" i="35" s="1"/>
  <c r="E20" i="35"/>
  <c r="AM20" i="35" s="1"/>
  <c r="E28" i="35"/>
  <c r="AM28" i="35" s="1"/>
  <c r="E14" i="35"/>
  <c r="L53" i="35"/>
  <c r="AT53" i="35" s="1"/>
  <c r="O53" i="35"/>
  <c r="AW53" i="35" s="1"/>
  <c r="L47" i="35"/>
  <c r="AT47" i="35" s="1"/>
  <c r="O47" i="35"/>
  <c r="AW47" i="35" s="1"/>
  <c r="K12" i="29"/>
  <c r="J12" i="35" s="1"/>
  <c r="N54" i="29"/>
  <c r="P32" i="29"/>
  <c r="P25" i="29"/>
  <c r="P57" i="29" s="1"/>
  <c r="N57" i="29"/>
  <c r="M51" i="29"/>
  <c r="M60" i="29" s="1"/>
  <c r="P51" i="29"/>
  <c r="P60" i="29" s="1"/>
  <c r="K60" i="29" s="1"/>
  <c r="M41" i="29"/>
  <c r="P41" i="29"/>
  <c r="M40" i="29"/>
  <c r="P40" i="29"/>
  <c r="F25" i="29"/>
  <c r="D57" i="29"/>
  <c r="P24" i="29"/>
  <c r="P56" i="29" s="1"/>
  <c r="N56" i="29"/>
  <c r="M48" i="29"/>
  <c r="P48" i="29"/>
  <c r="M52" i="29"/>
  <c r="M61" i="29" s="1"/>
  <c r="P52" i="29"/>
  <c r="P61" i="29" s="1"/>
  <c r="P16" i="29"/>
  <c r="M49" i="29"/>
  <c r="P49" i="29"/>
  <c r="P43" i="29"/>
  <c r="M43" i="29"/>
  <c r="P42" i="29"/>
  <c r="M42" i="29"/>
  <c r="F24" i="29"/>
  <c r="D56" i="29"/>
  <c r="F50" i="29"/>
  <c r="D55" i="29"/>
  <c r="P34" i="29"/>
  <c r="M34" i="29"/>
  <c r="M33" i="29"/>
  <c r="M20" i="29"/>
  <c r="P20" i="29"/>
  <c r="H53" i="29"/>
  <c r="D58" i="29"/>
  <c r="F44" i="29"/>
  <c r="P11" i="29"/>
  <c r="M39" i="29"/>
  <c r="P39" i="29"/>
  <c r="I35" i="29"/>
  <c r="P13" i="29"/>
  <c r="P45" i="29"/>
  <c r="M45" i="29"/>
  <c r="M38" i="29"/>
  <c r="P38" i="29"/>
  <c r="P22" i="29"/>
  <c r="M44" i="29"/>
  <c r="M58" i="29" s="1"/>
  <c r="P44" i="29"/>
  <c r="P58" i="29" s="1"/>
  <c r="P26" i="29"/>
  <c r="M26" i="29"/>
  <c r="D59" i="29"/>
  <c r="F46" i="29"/>
  <c r="D61" i="29"/>
  <c r="F52" i="29"/>
  <c r="M14" i="29"/>
  <c r="P14" i="29"/>
  <c r="P27" i="29"/>
  <c r="M27" i="29"/>
  <c r="M46" i="29"/>
  <c r="M59" i="29" s="1"/>
  <c r="P46" i="29"/>
  <c r="P59" i="29" s="1"/>
  <c r="M37" i="29"/>
  <c r="P37" i="29"/>
  <c r="P35" i="29"/>
  <c r="M35" i="29"/>
  <c r="P36" i="29"/>
  <c r="M36" i="29"/>
  <c r="P47" i="29"/>
  <c r="M47" i="29"/>
  <c r="P21" i="29"/>
  <c r="M29" i="29"/>
  <c r="P29" i="29"/>
  <c r="P28" i="29"/>
  <c r="M28" i="29"/>
  <c r="M18" i="29"/>
  <c r="P18" i="29"/>
  <c r="M19" i="29"/>
  <c r="P19" i="29"/>
  <c r="M50" i="29"/>
  <c r="M55" i="29" s="1"/>
  <c r="P50" i="29"/>
  <c r="P55" i="29" s="1"/>
  <c r="M8" i="29"/>
  <c r="P8" i="29"/>
  <c r="M30" i="29"/>
  <c r="M9" i="29"/>
  <c r="P9" i="29"/>
  <c r="P103" i="2"/>
  <c r="AV8" i="35" l="1"/>
  <c r="AU8" i="35"/>
  <c r="O8" i="35"/>
  <c r="AW8" i="35" s="1"/>
  <c r="L8" i="35"/>
  <c r="AT8" i="35" s="1"/>
  <c r="J55" i="35"/>
  <c r="AR55" i="35" s="1"/>
  <c r="P54" i="29"/>
  <c r="M54" i="29"/>
  <c r="L50" i="35"/>
  <c r="AT50" i="35" s="1"/>
  <c r="P13" i="2"/>
  <c r="O50" i="35"/>
  <c r="AW50" i="35" s="1"/>
  <c r="K17" i="35"/>
  <c r="K54" i="35" s="1"/>
  <c r="AR17" i="35"/>
  <c r="O62" i="35"/>
  <c r="AW62" i="35" s="1"/>
  <c r="AT36" i="35"/>
  <c r="AM30" i="35"/>
  <c r="AM34" i="35"/>
  <c r="AM27" i="35"/>
  <c r="O59" i="35"/>
  <c r="AW59" i="35" s="1"/>
  <c r="AT30" i="35"/>
  <c r="O61" i="35"/>
  <c r="AW61" i="35" s="1"/>
  <c r="O58" i="35"/>
  <c r="AW58" i="35" s="1"/>
  <c r="AW26" i="35"/>
  <c r="AT27" i="35"/>
  <c r="AM14" i="35"/>
  <c r="AM47" i="35"/>
  <c r="AT26" i="35"/>
  <c r="AU12" i="35"/>
  <c r="O56" i="35"/>
  <c r="AW56" i="35" s="1"/>
  <c r="AM35" i="35"/>
  <c r="AT37" i="35"/>
  <c r="AT29" i="35"/>
  <c r="AO54" i="35"/>
  <c r="AO63" i="35" s="1"/>
  <c r="AT34" i="35"/>
  <c r="AM44" i="35"/>
  <c r="O57" i="35"/>
  <c r="AW57" i="35" s="1"/>
  <c r="AM37" i="35"/>
  <c r="AT9" i="35"/>
  <c r="AT38" i="35"/>
  <c r="AK12" i="35"/>
  <c r="AM29" i="35"/>
  <c r="AM42" i="35"/>
  <c r="AT31" i="35"/>
  <c r="AM45" i="35"/>
  <c r="AM36" i="35"/>
  <c r="AN12" i="35"/>
  <c r="AM39" i="35"/>
  <c r="AT11" i="35"/>
  <c r="AT32" i="35"/>
  <c r="AT41" i="35"/>
  <c r="AT35" i="35"/>
  <c r="AT33" i="35"/>
  <c r="AM26" i="35"/>
  <c r="AM40" i="35"/>
  <c r="AM43" i="35"/>
  <c r="AT13" i="35"/>
  <c r="AR12" i="35"/>
  <c r="AM46" i="35"/>
  <c r="AT39" i="35"/>
  <c r="AM25" i="35"/>
  <c r="AT28" i="35"/>
  <c r="AT40" i="35"/>
  <c r="O60" i="35"/>
  <c r="AW60" i="35" s="1"/>
  <c r="AT42" i="35"/>
  <c r="E56" i="35"/>
  <c r="AM56" i="35" s="1"/>
  <c r="L61" i="35"/>
  <c r="AT61" i="35" s="1"/>
  <c r="H28" i="35"/>
  <c r="H32" i="35"/>
  <c r="H33" i="35"/>
  <c r="H21" i="35"/>
  <c r="AP21" i="35" s="1"/>
  <c r="H38" i="35"/>
  <c r="H22" i="35"/>
  <c r="AP22" i="35" s="1"/>
  <c r="H15" i="35"/>
  <c r="AP15" i="35" s="1"/>
  <c r="H31" i="35"/>
  <c r="H41" i="35"/>
  <c r="H16" i="35"/>
  <c r="K58" i="29"/>
  <c r="K61" i="29"/>
  <c r="E12" i="35"/>
  <c r="AM12" i="35" s="1"/>
  <c r="K59" i="29"/>
  <c r="L56" i="35"/>
  <c r="AT56" i="35" s="1"/>
  <c r="H42" i="35"/>
  <c r="E59" i="35"/>
  <c r="AM59" i="35" s="1"/>
  <c r="H45" i="35"/>
  <c r="AP45" i="35" s="1"/>
  <c r="H36" i="35"/>
  <c r="H20" i="35"/>
  <c r="AP20" i="35" s="1"/>
  <c r="H49" i="35"/>
  <c r="AP49" i="35" s="1"/>
  <c r="H40" i="35"/>
  <c r="L59" i="35"/>
  <c r="AT59" i="35" s="1"/>
  <c r="H29" i="35"/>
  <c r="L58" i="35"/>
  <c r="AT58" i="35" s="1"/>
  <c r="K54" i="29"/>
  <c r="H37" i="35"/>
  <c r="H51" i="35"/>
  <c r="AP51" i="35" s="1"/>
  <c r="K55" i="29"/>
  <c r="L60" i="35"/>
  <c r="AT60" i="35" s="1"/>
  <c r="H35" i="35"/>
  <c r="H25" i="35"/>
  <c r="AP25" i="35" s="1"/>
  <c r="E57" i="35"/>
  <c r="AM57" i="35" s="1"/>
  <c r="H30" i="35"/>
  <c r="G63" i="35"/>
  <c r="E58" i="35"/>
  <c r="AM58" i="35" s="1"/>
  <c r="H26" i="35"/>
  <c r="AP26" i="35" s="1"/>
  <c r="H48" i="35"/>
  <c r="AP48" i="35" s="1"/>
  <c r="H50" i="35"/>
  <c r="AP50" i="35" s="1"/>
  <c r="F12" i="29"/>
  <c r="I12" i="29" s="1"/>
  <c r="L62" i="35"/>
  <c r="AT62" i="35" s="1"/>
  <c r="H27" i="35"/>
  <c r="H39" i="35"/>
  <c r="H44" i="35"/>
  <c r="H47" i="35"/>
  <c r="AP47" i="35" s="1"/>
  <c r="E60" i="35"/>
  <c r="AM60" i="35" s="1"/>
  <c r="L57" i="35"/>
  <c r="AT57" i="35" s="1"/>
  <c r="H14" i="35"/>
  <c r="E62" i="35"/>
  <c r="AM62" i="35" s="1"/>
  <c r="H53" i="35"/>
  <c r="AP53" i="35" s="1"/>
  <c r="H23" i="35"/>
  <c r="AP23" i="35" s="1"/>
  <c r="H34" i="35"/>
  <c r="H43" i="35"/>
  <c r="M12" i="29"/>
  <c r="O12" i="35"/>
  <c r="AW12" i="35" s="1"/>
  <c r="L12" i="35"/>
  <c r="P12" i="29"/>
  <c r="Q19" i="29"/>
  <c r="Q37" i="29"/>
  <c r="Q16" i="29"/>
  <c r="Q43" i="29"/>
  <c r="Q32" i="29"/>
  <c r="Q49" i="29"/>
  <c r="Q41" i="29"/>
  <c r="Q39" i="29"/>
  <c r="Q38" i="29"/>
  <c r="Q21" i="29"/>
  <c r="Q26" i="29"/>
  <c r="K56" i="29"/>
  <c r="K57" i="29"/>
  <c r="Q14" i="29"/>
  <c r="Q40" i="29"/>
  <c r="Q28" i="29"/>
  <c r="Q36" i="29"/>
  <c r="I52" i="29"/>
  <c r="F61" i="29"/>
  <c r="F58" i="29"/>
  <c r="I44" i="29"/>
  <c r="Q48" i="29"/>
  <c r="I46" i="29"/>
  <c r="F59" i="29"/>
  <c r="H62" i="29"/>
  <c r="F55" i="29"/>
  <c r="I50" i="29"/>
  <c r="F56" i="29"/>
  <c r="I24" i="29"/>
  <c r="Q27" i="29"/>
  <c r="Q20" i="29"/>
  <c r="Q35" i="29"/>
  <c r="Q29" i="29"/>
  <c r="O62" i="29"/>
  <c r="Q47" i="29"/>
  <c r="Q45" i="29"/>
  <c r="Q18" i="29"/>
  <c r="Q34" i="29"/>
  <c r="Q42" i="29"/>
  <c r="I25" i="29"/>
  <c r="F57" i="29"/>
  <c r="Q22" i="29"/>
  <c r="L55" i="35" l="1"/>
  <c r="AT55" i="35" s="1"/>
  <c r="O55" i="35"/>
  <c r="AW55" i="35" s="1"/>
  <c r="J58" i="35"/>
  <c r="AR58" i="35" s="1"/>
  <c r="J60" i="35"/>
  <c r="AR60" i="35" s="1"/>
  <c r="J59" i="35"/>
  <c r="AR59" i="35" s="1"/>
  <c r="J62" i="35"/>
  <c r="AR62" i="35" s="1"/>
  <c r="AS17" i="35"/>
  <c r="AS54" i="35" s="1"/>
  <c r="AS63" i="35" s="1"/>
  <c r="K63" i="35"/>
  <c r="N17" i="35"/>
  <c r="N54" i="35" s="1"/>
  <c r="J61" i="35"/>
  <c r="AR61" i="35" s="1"/>
  <c r="J56" i="35"/>
  <c r="AR56" i="35" s="1"/>
  <c r="J57" i="35"/>
  <c r="AR57" i="35" s="1"/>
  <c r="P14" i="35"/>
  <c r="AX14" i="35" s="1"/>
  <c r="AP14" i="35"/>
  <c r="P27" i="35"/>
  <c r="AX27" i="35" s="1"/>
  <c r="AP27" i="35"/>
  <c r="P37" i="35"/>
  <c r="AX37" i="35" s="1"/>
  <c r="AP37" i="35"/>
  <c r="P40" i="35"/>
  <c r="AX40" i="35" s="1"/>
  <c r="AP40" i="35"/>
  <c r="P42" i="35"/>
  <c r="AX42" i="35" s="1"/>
  <c r="AP42" i="35"/>
  <c r="P38" i="35"/>
  <c r="AX38" i="35" s="1"/>
  <c r="AP38" i="35"/>
  <c r="P43" i="35"/>
  <c r="AX43" i="35" s="1"/>
  <c r="AP43" i="35"/>
  <c r="P30" i="35"/>
  <c r="AX30" i="35" s="1"/>
  <c r="AP30" i="35"/>
  <c r="P49" i="35"/>
  <c r="AX49" i="35" s="1"/>
  <c r="P16" i="35"/>
  <c r="AX16" i="35" s="1"/>
  <c r="AP16" i="35"/>
  <c r="P21" i="35"/>
  <c r="AX21" i="35" s="1"/>
  <c r="P22" i="35"/>
  <c r="AX22" i="35" s="1"/>
  <c r="P28" i="35"/>
  <c r="AX28" i="35" s="1"/>
  <c r="AP28" i="35"/>
  <c r="P34" i="35"/>
  <c r="AX34" i="35" s="1"/>
  <c r="AP34" i="35"/>
  <c r="P50" i="35"/>
  <c r="AX50" i="35" s="1"/>
  <c r="P20" i="35"/>
  <c r="AX20" i="35" s="1"/>
  <c r="P41" i="35"/>
  <c r="AX41" i="35" s="1"/>
  <c r="AP41" i="35"/>
  <c r="P35" i="35"/>
  <c r="AX35" i="35" s="1"/>
  <c r="AP35" i="35"/>
  <c r="P33" i="35"/>
  <c r="AX33" i="35" s="1"/>
  <c r="AP33" i="35"/>
  <c r="P23" i="35"/>
  <c r="AX23" i="35" s="1"/>
  <c r="P44" i="35"/>
  <c r="AX44" i="35" s="1"/>
  <c r="AP44" i="35"/>
  <c r="P48" i="35"/>
  <c r="AX48" i="35" s="1"/>
  <c r="P36" i="35"/>
  <c r="AX36" i="35" s="1"/>
  <c r="AP36" i="35"/>
  <c r="P31" i="35"/>
  <c r="AX31" i="35" s="1"/>
  <c r="AP31" i="35"/>
  <c r="P29" i="35"/>
  <c r="AX29" i="35" s="1"/>
  <c r="AP29" i="35"/>
  <c r="AT12" i="35"/>
  <c r="P39" i="35"/>
  <c r="AX39" i="35" s="1"/>
  <c r="AP39" i="35"/>
  <c r="P32" i="35"/>
  <c r="AX32" i="35" s="1"/>
  <c r="AP32" i="35"/>
  <c r="H56" i="35"/>
  <c r="H12" i="35"/>
  <c r="Q12" i="29"/>
  <c r="P45" i="35"/>
  <c r="AX45" i="35" s="1"/>
  <c r="H59" i="35"/>
  <c r="AP59" i="35" s="1"/>
  <c r="P47" i="35"/>
  <c r="AX47" i="35" s="1"/>
  <c r="H60" i="35"/>
  <c r="P53" i="35"/>
  <c r="AX53" i="35" s="1"/>
  <c r="H62" i="35"/>
  <c r="P26" i="35"/>
  <c r="AX26" i="35" s="1"/>
  <c r="H58" i="35"/>
  <c r="P25" i="35"/>
  <c r="AX25" i="35" s="1"/>
  <c r="H57" i="35"/>
  <c r="P51" i="35"/>
  <c r="AX51" i="35" s="1"/>
  <c r="Q24" i="29"/>
  <c r="I56" i="29"/>
  <c r="Q56" i="29" s="1"/>
  <c r="Q46" i="29"/>
  <c r="I59" i="29"/>
  <c r="Q59" i="29" s="1"/>
  <c r="Q44" i="29"/>
  <c r="Q58" i="29" s="1"/>
  <c r="I58" i="29"/>
  <c r="I55" i="29"/>
  <c r="Q55" i="29" s="1"/>
  <c r="Q50" i="29"/>
  <c r="I57" i="29"/>
  <c r="Q57" i="29" s="1"/>
  <c r="Q25" i="29"/>
  <c r="I61" i="29"/>
  <c r="Q61" i="29" s="1"/>
  <c r="Q52" i="29"/>
  <c r="O17" i="35" l="1"/>
  <c r="AV17" i="35"/>
  <c r="AV54" i="35" s="1"/>
  <c r="AV63" i="35" s="1"/>
  <c r="N63" i="35"/>
  <c r="P58" i="35"/>
  <c r="AX58" i="35" s="1"/>
  <c r="AP58" i="35"/>
  <c r="P60" i="35"/>
  <c r="AX60" i="35" s="1"/>
  <c r="AP60" i="35"/>
  <c r="P56" i="35"/>
  <c r="AX56" i="35" s="1"/>
  <c r="AP56" i="35"/>
  <c r="P57" i="35"/>
  <c r="AX57" i="35" s="1"/>
  <c r="AP57" i="35"/>
  <c r="P62" i="35"/>
  <c r="AX62" i="35" s="1"/>
  <c r="AP62" i="35"/>
  <c r="P59" i="35"/>
  <c r="AX59" i="35" s="1"/>
  <c r="P12" i="35"/>
  <c r="AX12" i="35" s="1"/>
  <c r="AP12" i="35"/>
  <c r="P17" i="35" l="1"/>
  <c r="AX17" i="35" s="1"/>
  <c r="AW17" i="35"/>
  <c r="J97" i="2" l="1"/>
  <c r="P97" i="2" s="1"/>
  <c r="J85" i="2"/>
  <c r="P85" i="2" s="1"/>
  <c r="G51" i="29" l="1"/>
  <c r="F52" i="35" s="1"/>
  <c r="AN52" i="35" s="1"/>
  <c r="F61" i="35" l="1"/>
  <c r="AN61" i="35" s="1"/>
  <c r="G60" i="29"/>
  <c r="P17" i="29" l="1"/>
  <c r="Q17" i="29" l="1"/>
  <c r="P31" i="29" l="1"/>
  <c r="Q31" i="29" s="1"/>
  <c r="O67" i="29"/>
  <c r="P30" i="29"/>
  <c r="O68" i="29"/>
  <c r="P33" i="29"/>
  <c r="Q33" i="29" s="1"/>
  <c r="Q30" i="29" l="1"/>
  <c r="P18" i="31" l="1"/>
  <c r="M19" i="35"/>
  <c r="AU19" i="35" s="1"/>
  <c r="O19" i="35" l="1"/>
  <c r="AW19" i="35" s="1"/>
  <c r="O38" i="2" l="1"/>
  <c r="O96" i="2" l="1"/>
  <c r="J96" i="2"/>
  <c r="P96" i="2" s="1"/>
  <c r="P17" i="31"/>
  <c r="M18" i="35"/>
  <c r="AU18" i="35" s="1"/>
  <c r="O11" i="2"/>
  <c r="O39" i="2"/>
  <c r="O94" i="2"/>
  <c r="O98" i="2"/>
  <c r="O92" i="2"/>
  <c r="O95" i="2"/>
  <c r="O23" i="2"/>
  <c r="P23" i="2" s="1"/>
  <c r="O20" i="2"/>
  <c r="P20" i="2" s="1"/>
  <c r="O18" i="2"/>
  <c r="P18" i="2" s="1"/>
  <c r="O24" i="2"/>
  <c r="P24" i="2" s="1"/>
  <c r="O21" i="2"/>
  <c r="P21" i="2" s="1"/>
  <c r="O16" i="2"/>
  <c r="P16" i="2" s="1"/>
  <c r="O19" i="2"/>
  <c r="P19" i="2" s="1"/>
  <c r="O22" i="2"/>
  <c r="P22" i="2" s="1"/>
  <c r="O17" i="2"/>
  <c r="P17" i="2" s="1"/>
  <c r="J92" i="2"/>
  <c r="J95" i="2"/>
  <c r="J94" i="2"/>
  <c r="P94" i="2" s="1"/>
  <c r="J98" i="2"/>
  <c r="P98" i="2" s="1"/>
  <c r="P92" i="2" l="1"/>
  <c r="P95" i="2"/>
  <c r="O40" i="2"/>
  <c r="P45" i="31"/>
  <c r="P53" i="31" s="1"/>
  <c r="M46" i="35"/>
  <c r="AU46" i="35" s="1"/>
  <c r="O18" i="35"/>
  <c r="AW18" i="35" s="1"/>
  <c r="N53" i="31"/>
  <c r="N15" i="29"/>
  <c r="M15" i="35" s="1"/>
  <c r="AU15" i="35" s="1"/>
  <c r="O99" i="2"/>
  <c r="O87" i="2"/>
  <c r="N10" i="29"/>
  <c r="N53" i="29" s="1"/>
  <c r="L99" i="2"/>
  <c r="N23" i="29"/>
  <c r="M24" i="35" s="1"/>
  <c r="AU24" i="35" s="1"/>
  <c r="L87" i="2"/>
  <c r="G10" i="29"/>
  <c r="F10" i="35" s="1"/>
  <c r="G99" i="2"/>
  <c r="AN10" i="35" l="1"/>
  <c r="O104" i="2"/>
  <c r="L104" i="2"/>
  <c r="N62" i="31"/>
  <c r="N64" i="31" s="1"/>
  <c r="O70" i="31" s="1"/>
  <c r="P62" i="31"/>
  <c r="O46" i="35"/>
  <c r="AW46" i="35" s="1"/>
  <c r="K23" i="29"/>
  <c r="K87" i="2"/>
  <c r="M10" i="35"/>
  <c r="M54" i="35" s="1"/>
  <c r="K10" i="29"/>
  <c r="K99" i="2"/>
  <c r="K15" i="29"/>
  <c r="K53" i="29" l="1"/>
  <c r="AU10" i="35"/>
  <c r="AU54" i="35" s="1"/>
  <c r="AU63" i="35" s="1"/>
  <c r="AU65" i="35" s="1"/>
  <c r="AV71" i="35" s="1"/>
  <c r="K104" i="2"/>
  <c r="J10" i="35"/>
  <c r="P10" i="29"/>
  <c r="M10" i="29"/>
  <c r="N62" i="29"/>
  <c r="N64" i="29" s="1"/>
  <c r="O70" i="29" s="1"/>
  <c r="J15" i="35"/>
  <c r="AR15" i="35" s="1"/>
  <c r="M15" i="29"/>
  <c r="P15" i="29"/>
  <c r="Q15" i="29" s="1"/>
  <c r="J24" i="35"/>
  <c r="AR24" i="35" s="1"/>
  <c r="P23" i="29"/>
  <c r="M23" i="29"/>
  <c r="M53" i="29" l="1"/>
  <c r="P53" i="29"/>
  <c r="J54" i="35"/>
  <c r="AR10" i="35"/>
  <c r="L15" i="35"/>
  <c r="AT15" i="35" s="1"/>
  <c r="O15" i="35"/>
  <c r="AW15" i="35" s="1"/>
  <c r="K62" i="29"/>
  <c r="O24" i="35"/>
  <c r="AW24" i="35" s="1"/>
  <c r="L24" i="35"/>
  <c r="AT24" i="35" s="1"/>
  <c r="L10" i="35"/>
  <c r="O10" i="35"/>
  <c r="M63" i="35"/>
  <c r="M65" i="35" s="1"/>
  <c r="N71" i="35" s="1"/>
  <c r="L54" i="35" l="1"/>
  <c r="L63" i="35" s="1"/>
  <c r="AW10" i="35"/>
  <c r="O54" i="35"/>
  <c r="P15" i="35"/>
  <c r="AX15" i="35" s="1"/>
  <c r="AW54" i="35"/>
  <c r="AW63" i="35" s="1"/>
  <c r="AT10" i="35"/>
  <c r="AR54" i="35"/>
  <c r="AR63" i="35" s="1"/>
  <c r="P62" i="29"/>
  <c r="M62" i="29"/>
  <c r="J63" i="35"/>
  <c r="AT54" i="35" l="1"/>
  <c r="AT63" i="35" s="1"/>
  <c r="O63" i="35"/>
  <c r="I18" i="31" l="1"/>
  <c r="Q18" i="31" s="1"/>
  <c r="F19" i="35"/>
  <c r="AN19" i="35" s="1"/>
  <c r="I17" i="31"/>
  <c r="G53" i="31"/>
  <c r="F18" i="35"/>
  <c r="AN18" i="35" s="1"/>
  <c r="I45" i="31"/>
  <c r="Q45" i="31" s="1"/>
  <c r="F46" i="35"/>
  <c r="J11" i="2"/>
  <c r="P11" i="2" s="1"/>
  <c r="J39" i="2"/>
  <c r="P39" i="2" s="1"/>
  <c r="J38" i="2"/>
  <c r="P38" i="2" s="1"/>
  <c r="AN46" i="35" l="1"/>
  <c r="J19" i="5"/>
  <c r="J40" i="2"/>
  <c r="P40" i="2" s="1"/>
  <c r="H46" i="35"/>
  <c r="H18" i="35"/>
  <c r="AP18" i="35" s="1"/>
  <c r="G62" i="31"/>
  <c r="I53" i="31"/>
  <c r="Q17" i="31"/>
  <c r="Q53" i="31" s="1"/>
  <c r="H19" i="35"/>
  <c r="AP19" i="35" s="1"/>
  <c r="G23" i="29"/>
  <c r="P46" i="35" l="1"/>
  <c r="AX46" i="35" s="1"/>
  <c r="AP46" i="35"/>
  <c r="P18" i="35"/>
  <c r="AX18" i="35" s="1"/>
  <c r="P19" i="35"/>
  <c r="AX19" i="35" s="1"/>
  <c r="G13" i="29"/>
  <c r="F13" i="35" s="1"/>
  <c r="J14" i="2"/>
  <c r="P14" i="2" s="1"/>
  <c r="P87" i="2" s="1"/>
  <c r="Q62" i="31"/>
  <c r="I62" i="31"/>
  <c r="D23" i="29"/>
  <c r="G87" i="2"/>
  <c r="G104" i="2" s="1"/>
  <c r="P20" i="5"/>
  <c r="P19" i="5"/>
  <c r="J36" i="5"/>
  <c r="D13" i="29"/>
  <c r="C13" i="35" s="1"/>
  <c r="G23" i="27"/>
  <c r="G36" i="5"/>
  <c r="AK13" i="35" l="1"/>
  <c r="AN13" i="35"/>
  <c r="F23" i="29"/>
  <c r="I23" i="29" s="1"/>
  <c r="Q23" i="29" s="1"/>
  <c r="G53" i="29"/>
  <c r="J87" i="2"/>
  <c r="G53" i="27"/>
  <c r="F24" i="35"/>
  <c r="AN24" i="35" s="1"/>
  <c r="E13" i="35"/>
  <c r="P36" i="5"/>
  <c r="F87" i="2"/>
  <c r="D23" i="27"/>
  <c r="C24" i="35" s="1"/>
  <c r="AK24" i="35" s="1"/>
  <c r="F13" i="29"/>
  <c r="F54" i="35" l="1"/>
  <c r="AN54" i="35"/>
  <c r="AN63" i="35" s="1"/>
  <c r="AM13" i="35"/>
  <c r="G62" i="29"/>
  <c r="G62" i="27"/>
  <c r="E24" i="35"/>
  <c r="AM24" i="35" s="1"/>
  <c r="H13" i="35"/>
  <c r="AP13" i="35" s="1"/>
  <c r="I13" i="29"/>
  <c r="F23" i="27"/>
  <c r="D53" i="27"/>
  <c r="F63" i="35" l="1"/>
  <c r="P13" i="35"/>
  <c r="AX13" i="35" s="1"/>
  <c r="H24" i="35"/>
  <c r="AP24" i="35" s="1"/>
  <c r="Q13" i="29"/>
  <c r="F53" i="27"/>
  <c r="I23" i="27"/>
  <c r="D62" i="27"/>
  <c r="P24" i="35" l="1"/>
  <c r="AX24" i="35" s="1"/>
  <c r="I53" i="27"/>
  <c r="Q23" i="27"/>
  <c r="Q53" i="27" s="1"/>
  <c r="F62" i="27"/>
  <c r="Q62" i="27" l="1"/>
  <c r="I62" i="27"/>
  <c r="F99" i="2" l="1"/>
  <c r="F104" i="2" s="1"/>
  <c r="D10" i="29"/>
  <c r="F10" i="29" s="1"/>
  <c r="D51" i="29"/>
  <c r="F51" i="29" s="1"/>
  <c r="D9" i="29"/>
  <c r="C9" i="35" s="1"/>
  <c r="AK9" i="35" s="1"/>
  <c r="D11" i="29"/>
  <c r="C11" i="35" s="1"/>
  <c r="AK11" i="35" s="1"/>
  <c r="D8" i="29"/>
  <c r="C8" i="35" s="1"/>
  <c r="AK8" i="35" l="1"/>
  <c r="E8" i="35"/>
  <c r="C55" i="35"/>
  <c r="AK55" i="35" s="1"/>
  <c r="C52" i="35"/>
  <c r="AK52" i="35" s="1"/>
  <c r="F11" i="29"/>
  <c r="I11" i="29" s="1"/>
  <c r="Q11" i="29" s="1"/>
  <c r="F9" i="29"/>
  <c r="I9" i="29" s="1"/>
  <c r="Q9" i="29" s="1"/>
  <c r="F60" i="29"/>
  <c r="I51" i="29"/>
  <c r="I10" i="29"/>
  <c r="Q10" i="29" s="1"/>
  <c r="E11" i="35"/>
  <c r="AM11" i="35" s="1"/>
  <c r="P99" i="2"/>
  <c r="P104" i="2" s="1"/>
  <c r="F8" i="29"/>
  <c r="C10" i="35"/>
  <c r="AK10" i="35" s="1"/>
  <c r="D53" i="29"/>
  <c r="J99" i="2"/>
  <c r="J104" i="2" s="1"/>
  <c r="D60" i="29"/>
  <c r="D54" i="29"/>
  <c r="E9" i="35"/>
  <c r="AM9" i="35" s="1"/>
  <c r="C54" i="35" l="1"/>
  <c r="E55" i="35"/>
  <c r="AM55" i="35" s="1"/>
  <c r="AM8" i="35"/>
  <c r="H8" i="35"/>
  <c r="AK54" i="35"/>
  <c r="F53" i="29"/>
  <c r="E52" i="35"/>
  <c r="AM52" i="35" s="1"/>
  <c r="C61" i="35"/>
  <c r="AK61" i="35" s="1"/>
  <c r="E10" i="35"/>
  <c r="AM10" i="35" s="1"/>
  <c r="D62" i="29"/>
  <c r="H9" i="35"/>
  <c r="AP9" i="35" s="1"/>
  <c r="H11" i="35"/>
  <c r="I8" i="29"/>
  <c r="F54" i="29"/>
  <c r="I60" i="29"/>
  <c r="Q60" i="29" s="1"/>
  <c r="Q51" i="29"/>
  <c r="E54" i="35" l="1"/>
  <c r="F62" i="29"/>
  <c r="AM54" i="35"/>
  <c r="AP8" i="35"/>
  <c r="P8" i="35"/>
  <c r="H55" i="35"/>
  <c r="AP55" i="35" s="1"/>
  <c r="AK63" i="35"/>
  <c r="P11" i="35"/>
  <c r="AX11" i="35" s="1"/>
  <c r="AP11" i="35"/>
  <c r="E61" i="35"/>
  <c r="AM61" i="35" s="1"/>
  <c r="H52" i="35"/>
  <c r="AP52" i="35" s="1"/>
  <c r="Q8" i="29"/>
  <c r="Q53" i="29" s="1"/>
  <c r="I54" i="29"/>
  <c r="Q54" i="29" s="1"/>
  <c r="I53" i="29"/>
  <c r="H10" i="35"/>
  <c r="P9" i="35"/>
  <c r="AX9" i="35" s="1"/>
  <c r="C63" i="35"/>
  <c r="H54" i="35" l="1"/>
  <c r="AM63" i="35"/>
  <c r="AX8" i="35"/>
  <c r="P55" i="35"/>
  <c r="AX55" i="35" s="1"/>
  <c r="P10" i="35"/>
  <c r="AX10" i="35" s="1"/>
  <c r="AP10" i="35"/>
  <c r="AP54" i="35" s="1"/>
  <c r="E63" i="35"/>
  <c r="H61" i="35"/>
  <c r="P52" i="35"/>
  <c r="AX52" i="35" s="1"/>
  <c r="I62" i="29"/>
  <c r="Q62" i="29"/>
  <c r="P54" i="35" l="1"/>
  <c r="P61" i="35"/>
  <c r="AX61" i="35" s="1"/>
  <c r="AP61" i="35"/>
  <c r="AP63" i="35" s="1"/>
  <c r="AX54" i="35"/>
  <c r="H63" i="35"/>
  <c r="AX63" i="35" l="1"/>
  <c r="P6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tc={4063093A-7D40-434B-971A-ADC53EF9A79D}</author>
  </authors>
  <commentList>
    <comment ref="L28" authorId="0" shapeId="0" xr:uid="{4063093A-7D40-434B-971A-ADC53EF9A79D}">
      <text>
        <t>[Threaded comment]
Your version of Excel allows you to read this threaded comment; however, any edits to it will get removed if the file is opened in a newer version of Excel. Learn more: https://go.microsoft.com/fwlink/?linkid=870924
Comment:
    $120,000 added from App 2-BA (cell M50)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Enersource</author>
  </authors>
  <commentList>
    <comment ref="C39" authorId="0" shapeId="0" xr:uid="{2E872BA3-E70D-43E4-A3B2-B6B21D16865C}">
      <text>
        <r>
          <rPr>
            <b/>
            <sz val="9"/>
            <color indexed="81"/>
            <rFont val="Tahoma"/>
            <family val="2"/>
          </rPr>
          <t>Enersource:</t>
        </r>
        <r>
          <rPr>
            <sz val="9"/>
            <color indexed="81"/>
            <rFont val="Tahoma"/>
            <family val="2"/>
          </rPr>
          <t xml:space="preserve">
added 2 in the description, see acct 1810 same description
</t>
        </r>
      </text>
    </comment>
  </commentList>
</comments>
</file>

<file path=xl/sharedStrings.xml><?xml version="1.0" encoding="utf-8"?>
<sst xmlns="http://schemas.openxmlformats.org/spreadsheetml/2006/main" count="1894" uniqueCount="716">
  <si>
    <t>2018</t>
  </si>
  <si>
    <t>COSTS</t>
  </si>
  <si>
    <t>ACCUMULATED DEPRECIATION</t>
  </si>
  <si>
    <t xml:space="preserve">Net </t>
  </si>
  <si>
    <t>Opening</t>
  </si>
  <si>
    <t>Additions</t>
  </si>
  <si>
    <t>Closing</t>
  </si>
  <si>
    <t>Book</t>
  </si>
  <si>
    <t>DESCRIPTION</t>
  </si>
  <si>
    <t>Balances</t>
  </si>
  <si>
    <t>Disposals</t>
  </si>
  <si>
    <t>Transfer of Assets to Assets for Sale</t>
  </si>
  <si>
    <t>Value</t>
  </si>
  <si>
    <t xml:space="preserve">Regulatory assets </t>
  </si>
  <si>
    <t>RGen</t>
  </si>
  <si>
    <t>Smart Grid</t>
  </si>
  <si>
    <t>Smart Grid CDM Capital</t>
  </si>
  <si>
    <t>MIST Meter Capital</t>
  </si>
  <si>
    <t xml:space="preserve">Land </t>
  </si>
  <si>
    <t>Building &amp; Fixtures(a)</t>
  </si>
  <si>
    <t>Major Spare Parts</t>
  </si>
  <si>
    <t>Transformer Stations</t>
  </si>
  <si>
    <t>Power Transformer -other</t>
  </si>
  <si>
    <t>Tap Changer</t>
  </si>
  <si>
    <t>Winding</t>
  </si>
  <si>
    <t>230 KV Bus &amp; Equip. Support Steel</t>
  </si>
  <si>
    <t>Grounding System</t>
  </si>
  <si>
    <t>Protection &amp; Control System TS</t>
  </si>
  <si>
    <t>SwitchGear and relays(a)</t>
  </si>
  <si>
    <t>Capacitor Banks</t>
  </si>
  <si>
    <t xml:space="preserve">Power Transformer </t>
  </si>
  <si>
    <t xml:space="preserve">Protection &amp; Control System </t>
  </si>
  <si>
    <t>SwitchGear and relays(b)</t>
  </si>
  <si>
    <t>Poles, Towers &amp; Fixtures</t>
  </si>
  <si>
    <t>O/H Cond &amp; Devices</t>
  </si>
  <si>
    <t>Contract Services</t>
  </si>
  <si>
    <t>U/G Conduit</t>
  </si>
  <si>
    <t>U/G Cond &amp; Devices</t>
  </si>
  <si>
    <t>Cable Injections</t>
  </si>
  <si>
    <t>O/H Transformers</t>
  </si>
  <si>
    <t>U/G transformers</t>
  </si>
  <si>
    <t>O/H Services</t>
  </si>
  <si>
    <t>U/G Services</t>
  </si>
  <si>
    <t>Meters</t>
  </si>
  <si>
    <t>Interval Meters</t>
  </si>
  <si>
    <t>Smart Meters</t>
  </si>
  <si>
    <t>Leased Property</t>
  </si>
  <si>
    <t>Street Lighting</t>
  </si>
  <si>
    <t>SG Micro Grid Devices + Equipment</t>
  </si>
  <si>
    <t>SG Electric Vehicles</t>
  </si>
  <si>
    <t>SG EV Charging Stations</t>
  </si>
  <si>
    <t>SG Container</t>
  </si>
  <si>
    <t>SG Power Conditioning System (PCS)</t>
  </si>
  <si>
    <t>SG Battery Energy Storage System (BESS)</t>
  </si>
  <si>
    <t>SG Solar Panels</t>
  </si>
  <si>
    <t>SG Solar Inverter</t>
  </si>
  <si>
    <t>SG Solar Racking</t>
  </si>
  <si>
    <t>SG Solar Wires &amp; Parts</t>
  </si>
  <si>
    <t>SG Switchgear + Relays</t>
  </si>
  <si>
    <t>SG Smart Meters</t>
  </si>
  <si>
    <t>Building &amp; Fixtures(b)</t>
  </si>
  <si>
    <t>Leasehold Improvements</t>
  </si>
  <si>
    <t>LH Improvements - JOC/Cochrane</t>
  </si>
  <si>
    <t>Building - Structure</t>
  </si>
  <si>
    <t>Building - Windows</t>
  </si>
  <si>
    <t>Barrie Hydro building - Structural</t>
  </si>
  <si>
    <t>Office Furniture &amp; Equip.</t>
  </si>
  <si>
    <t>Barrie Hydro building - Other</t>
  </si>
  <si>
    <t>Computer hardware</t>
  </si>
  <si>
    <t>Desktops/Laptops (includes monitor)</t>
  </si>
  <si>
    <t>Servers (Including servers and SAN)</t>
  </si>
  <si>
    <t>MFP's (including all printers)</t>
  </si>
  <si>
    <t>Switchers/ Routers</t>
  </si>
  <si>
    <t>Vehicles - Passenger</t>
  </si>
  <si>
    <t>Vehicles - Large</t>
  </si>
  <si>
    <t>Trailers</t>
  </si>
  <si>
    <t>Stores Equipment</t>
  </si>
  <si>
    <t>Tools, Shop &amp; Garage</t>
  </si>
  <si>
    <t>Communication Equipment</t>
  </si>
  <si>
    <t>Wireless Communication Devices</t>
  </si>
  <si>
    <t>Misc. Assets</t>
  </si>
  <si>
    <t>Process Re-Engineering</t>
  </si>
  <si>
    <t>Water Heaters</t>
  </si>
  <si>
    <t>System Supervisory Equip</t>
  </si>
  <si>
    <t>RTU</t>
  </si>
  <si>
    <t>Display Wall</t>
  </si>
  <si>
    <t>Sentinel Light</t>
  </si>
  <si>
    <t>Capital Contribution</t>
  </si>
  <si>
    <t>Leased Property- 80 Addiscott Dr.</t>
  </si>
  <si>
    <t>W.I.P.</t>
  </si>
  <si>
    <t>General Capital Solar Costs</t>
  </si>
  <si>
    <t>120015</t>
  </si>
  <si>
    <t>Land</t>
  </si>
  <si>
    <t>120020</t>
  </si>
  <si>
    <t>Buildings-Brick</t>
  </si>
  <si>
    <t>Buildings-Oth</t>
  </si>
  <si>
    <t>120060</t>
  </si>
  <si>
    <t>Substation Equip</t>
  </si>
  <si>
    <t>120081</t>
  </si>
  <si>
    <t>Scadamate / Reclosures</t>
  </si>
  <si>
    <t>120085</t>
  </si>
  <si>
    <t>Scada / Pro &amp; DC Syst</t>
  </si>
  <si>
    <t>120221</t>
  </si>
  <si>
    <t>O/H Wood Pole Systems</t>
  </si>
  <si>
    <t>120223</t>
  </si>
  <si>
    <t>O/H Concrete Pole Syst</t>
  </si>
  <si>
    <t>120225</t>
  </si>
  <si>
    <t>O/H Transformer System</t>
  </si>
  <si>
    <t>120227</t>
  </si>
  <si>
    <t>O/H Switches/Fuses</t>
  </si>
  <si>
    <t>120229</t>
  </si>
  <si>
    <t>O/H Fault Indicators</t>
  </si>
  <si>
    <t>120241</t>
  </si>
  <si>
    <t>U/G Cable System</t>
  </si>
  <si>
    <t>120243</t>
  </si>
  <si>
    <t>UG Transformers</t>
  </si>
  <si>
    <t>120245</t>
  </si>
  <si>
    <t>Duct &amp; Foundations</t>
  </si>
  <si>
    <t>120247</t>
  </si>
  <si>
    <t>Underground Accessories</t>
  </si>
  <si>
    <t>120248</t>
  </si>
  <si>
    <t>Air Insulated Switchgear</t>
  </si>
  <si>
    <t>120249</t>
  </si>
  <si>
    <t>Solid Dielectric Switchgear</t>
  </si>
  <si>
    <t>Primary Metering Unit</t>
  </si>
  <si>
    <t>120400</t>
  </si>
  <si>
    <t>Other Conventional Meters</t>
  </si>
  <si>
    <t>120401</t>
  </si>
  <si>
    <t>Wholesale Meters</t>
  </si>
  <si>
    <t>120410</t>
  </si>
  <si>
    <t>Smart Meters Large Users</t>
  </si>
  <si>
    <t>Smart Meters New Installations</t>
  </si>
  <si>
    <t>SM-Hazardous Meters</t>
  </si>
  <si>
    <t>Smart Meters - New Condos</t>
  </si>
  <si>
    <t>120415</t>
  </si>
  <si>
    <t>Green Energy - FIT/Micro</t>
  </si>
  <si>
    <t>120440</t>
  </si>
  <si>
    <t>General Office Equip</t>
  </si>
  <si>
    <t>120460</t>
  </si>
  <si>
    <t>Rolling Stock Cars &amp; Sup Veh</t>
  </si>
  <si>
    <t>Rolling Stock Double Bu</t>
  </si>
  <si>
    <t>Rolling Stock Single Bu</t>
  </si>
  <si>
    <t>Rolling Stock Trailers</t>
  </si>
  <si>
    <t>Rolling Stock Truck &amp; Vans</t>
  </si>
  <si>
    <t>120500</t>
  </si>
  <si>
    <t>Major Tools/Oth Instr</t>
  </si>
  <si>
    <t>120521</t>
  </si>
  <si>
    <t>Comp Equipment Desktop</t>
  </si>
  <si>
    <t>120523</t>
  </si>
  <si>
    <t>Comp Equipment Network</t>
  </si>
  <si>
    <t>120525</t>
  </si>
  <si>
    <t>Comp Equipment Corporate</t>
  </si>
  <si>
    <t>O/H Transformer System Spares</t>
  </si>
  <si>
    <t>UG Transformers Spares</t>
  </si>
  <si>
    <t>Air Insulated Switchgear Spare</t>
  </si>
  <si>
    <t>Solid Dielectric Switchgear Sp</t>
  </si>
  <si>
    <t>Primary Metering Unit Spare</t>
  </si>
  <si>
    <t>Other Conventional Meters Spar</t>
  </si>
  <si>
    <t>Smart Meters Spares</t>
  </si>
  <si>
    <t>121200-121245</t>
  </si>
  <si>
    <t>020 - CIP Substn Equip</t>
  </si>
  <si>
    <t>121300-121345</t>
  </si>
  <si>
    <t>030 - CIP Suprv Ctrl Equip</t>
  </si>
  <si>
    <t>121400-121445</t>
  </si>
  <si>
    <t>040 - CIP OH Primary</t>
  </si>
  <si>
    <t>121500-121545</t>
  </si>
  <si>
    <t>050 - CIP UG Primary</t>
  </si>
  <si>
    <t>122400-122445</t>
  </si>
  <si>
    <t>120 - CIP Bldg Brick</t>
  </si>
  <si>
    <t>122600-122645</t>
  </si>
  <si>
    <t>130 - CIP Bldg Other</t>
  </si>
  <si>
    <t>122700-122745</t>
  </si>
  <si>
    <t>140 - CIP Meters</t>
  </si>
  <si>
    <t>123000-123045</t>
  </si>
  <si>
    <t>170 - CIP 8Yr Rolling Stock</t>
  </si>
  <si>
    <t>123200-123245</t>
  </si>
  <si>
    <t>180 - CIP 5Yr Rolling Stock</t>
  </si>
  <si>
    <t>123800-123845.SMFIT</t>
  </si>
  <si>
    <t>149 - CIP - Green Energy - FIT/Micro</t>
  </si>
  <si>
    <t>123500-123545</t>
  </si>
  <si>
    <t>220 - CIP Computer Equip</t>
  </si>
  <si>
    <t>122230-122232</t>
  </si>
  <si>
    <t>250 - CIP AFUDC Substation</t>
  </si>
  <si>
    <t>122240-122242</t>
  </si>
  <si>
    <t>260 - CIP AFUDC SupvCtrl Equip</t>
  </si>
  <si>
    <t>122250-122252</t>
  </si>
  <si>
    <t>270 - CIP AFUDC OH Prim</t>
  </si>
  <si>
    <t>122275/122282</t>
  </si>
  <si>
    <t>271 - CIP AFUDC Buildings-Brick</t>
  </si>
  <si>
    <t>122272/122273</t>
  </si>
  <si>
    <t xml:space="preserve">272 - CIP AFUDC Building - Other    </t>
  </si>
  <si>
    <t>122276/122286</t>
  </si>
  <si>
    <t>276 - CIP AFUDC 8Yr Rolling Stock</t>
  </si>
  <si>
    <t>122260-122262</t>
  </si>
  <si>
    <t>280 - CIP AFUDC UG Prim</t>
  </si>
  <si>
    <t>122248-122249</t>
  </si>
  <si>
    <t>281 - CIP AFUDC Green Energy</t>
  </si>
  <si>
    <t>1805</t>
  </si>
  <si>
    <t>Land - Substations</t>
  </si>
  <si>
    <t>1808</t>
  </si>
  <si>
    <t>Buildings - Substations</t>
  </si>
  <si>
    <t>1810</t>
  </si>
  <si>
    <t>Leasehold Improvements(1)</t>
  </si>
  <si>
    <t>1821</t>
  </si>
  <si>
    <t>Substation Transformers</t>
  </si>
  <si>
    <t>1822</t>
  </si>
  <si>
    <t>Substation Switchgear and Other Elements</t>
  </si>
  <si>
    <t>1823</t>
  </si>
  <si>
    <t>Substation Breakers and Reclosures</t>
  </si>
  <si>
    <t>1831</t>
  </si>
  <si>
    <t>Poles, Towers and Fixtures - Concrete</t>
  </si>
  <si>
    <t>1832</t>
  </si>
  <si>
    <t>Poles, Towers and Fixtures - Wood</t>
  </si>
  <si>
    <t>1836</t>
  </si>
  <si>
    <t>Overhead Conductors and Devices Secondary and Service</t>
  </si>
  <si>
    <t>1837</t>
  </si>
  <si>
    <t>Overhead Conductors and Devices Switches</t>
  </si>
  <si>
    <t>1838</t>
  </si>
  <si>
    <t>Overhead Conductors and Devices Capacitor Banks</t>
  </si>
  <si>
    <t>1839</t>
  </si>
  <si>
    <t>Overhead Conductors and Devices Primary</t>
  </si>
  <si>
    <t>1843</t>
  </si>
  <si>
    <t>Underground Conduit Chanmbers and Other Elements</t>
  </si>
  <si>
    <t>1844</t>
  </si>
  <si>
    <t>Underground Conductors and Devices Primary PILC</t>
  </si>
  <si>
    <t>1846</t>
  </si>
  <si>
    <t>Underground Conductors and Devices Primary XLPE</t>
  </si>
  <si>
    <t>1847</t>
  </si>
  <si>
    <t>Underground Conductors and Devices Secondary and Service in Duct</t>
  </si>
  <si>
    <t>1848</t>
  </si>
  <si>
    <t>Underground Conductors and Devices Secondary and Service Direct Buried</t>
  </si>
  <si>
    <t>1849</t>
  </si>
  <si>
    <t>Underground Conductors and Devices Switches and Switchgear</t>
  </si>
  <si>
    <t>1851</t>
  </si>
  <si>
    <t>Line Transformers Overhead</t>
  </si>
  <si>
    <t>1852</t>
  </si>
  <si>
    <t>Line Transformers Underground</t>
  </si>
  <si>
    <t>1856</t>
  </si>
  <si>
    <t>Services</t>
  </si>
  <si>
    <t>1860</t>
  </si>
  <si>
    <t>Meters - Wholesale and Interval</t>
  </si>
  <si>
    <t>1862</t>
  </si>
  <si>
    <t>Meters - Smart Meters Residential</t>
  </si>
  <si>
    <t>1863</t>
  </si>
  <si>
    <t>Meters - Smart Meters Commercial</t>
  </si>
  <si>
    <t>1865</t>
  </si>
  <si>
    <t>Meters - CT and PT</t>
  </si>
  <si>
    <t>1869</t>
  </si>
  <si>
    <t>Meters - Stranded Meters</t>
  </si>
  <si>
    <t>1905</t>
  </si>
  <si>
    <t>1906</t>
  </si>
  <si>
    <t>Land Rights</t>
  </si>
  <si>
    <t>1908</t>
  </si>
  <si>
    <t>Buildings and Fixtures</t>
  </si>
  <si>
    <t>1910</t>
  </si>
  <si>
    <t>Leasehold Improvements(2)</t>
  </si>
  <si>
    <t>1915</t>
  </si>
  <si>
    <t>Office Furniture and Equipment</t>
  </si>
  <si>
    <t>1920</t>
  </si>
  <si>
    <t>Computer Equipment - Hardware 3 years</t>
  </si>
  <si>
    <t>1921</t>
  </si>
  <si>
    <t>Computer Equipment - Pre March 2004</t>
  </si>
  <si>
    <t>1922</t>
  </si>
  <si>
    <t>Computer Equipment - Hardware 5 years</t>
  </si>
  <si>
    <t>1930</t>
  </si>
  <si>
    <t>Transportation Heavy and Trailers</t>
  </si>
  <si>
    <t>1931</t>
  </si>
  <si>
    <t>Transportation Light vehicles</t>
  </si>
  <si>
    <t>1932</t>
  </si>
  <si>
    <t>Transportation Passenger vehicles</t>
  </si>
  <si>
    <t>1935</t>
  </si>
  <si>
    <t>1940</t>
  </si>
  <si>
    <t>Tools, Shop and Garage Equipment</t>
  </si>
  <si>
    <t>1945</t>
  </si>
  <si>
    <t>Measurement and Testing Equipment</t>
  </si>
  <si>
    <t>1950</t>
  </si>
  <si>
    <t>Power Operated Equipment</t>
  </si>
  <si>
    <t>1955</t>
  </si>
  <si>
    <t>Communications Equipment</t>
  </si>
  <si>
    <t>1970</t>
  </si>
  <si>
    <t>Load Management Controls - Customer Premises</t>
  </si>
  <si>
    <t>1975</t>
  </si>
  <si>
    <t>Solar PV - Panels and Racking</t>
  </si>
  <si>
    <t>1976</t>
  </si>
  <si>
    <t>Solar PV - Invertors</t>
  </si>
  <si>
    <t>1981</t>
  </si>
  <si>
    <t>System Supervisory Protection and control</t>
  </si>
  <si>
    <t>1982</t>
  </si>
  <si>
    <t>System Supervisory Protection</t>
  </si>
  <si>
    <t>1985</t>
  </si>
  <si>
    <t>Sentinel Lighting Rental Units</t>
  </si>
  <si>
    <t>1995</t>
  </si>
  <si>
    <t>Contributions and Grants</t>
  </si>
  <si>
    <t>1996</t>
  </si>
  <si>
    <t>S/S Contribution</t>
  </si>
  <si>
    <t>2050</t>
  </si>
  <si>
    <t>Completed Construction Not Classified - Electric</t>
  </si>
  <si>
    <t>2005</t>
  </si>
  <si>
    <t>Leased equipment</t>
  </si>
  <si>
    <t>Work in process - distribution</t>
  </si>
  <si>
    <t>Work in process - other</t>
  </si>
  <si>
    <t>WIP transferred to Completed construction 2055</t>
  </si>
  <si>
    <t>1806</t>
  </si>
  <si>
    <t>1815</t>
  </si>
  <si>
    <t>Trans Station Equipment</t>
  </si>
  <si>
    <t>1820</t>
  </si>
  <si>
    <t>Dist Station Equipment</t>
  </si>
  <si>
    <t>1830</t>
  </si>
  <si>
    <t>1835</t>
  </si>
  <si>
    <t>OH Conductors &amp; Devices</t>
  </si>
  <si>
    <t>1840</t>
  </si>
  <si>
    <t>Underground Conduit</t>
  </si>
  <si>
    <t>1845</t>
  </si>
  <si>
    <t>U/G Conductors and Devices</t>
  </si>
  <si>
    <t>1850</t>
  </si>
  <si>
    <t>Line Transformers</t>
  </si>
  <si>
    <t>1855</t>
  </si>
  <si>
    <t>1861</t>
  </si>
  <si>
    <t>Meters - (Legacy Non-Smart)</t>
  </si>
  <si>
    <t>Buildings &amp; Fixtures - New wor</t>
  </si>
  <si>
    <t>Office Furniture &amp; Equipment</t>
  </si>
  <si>
    <t>Computer Equipment - Hardware</t>
  </si>
  <si>
    <t>Transportation Equipment</t>
  </si>
  <si>
    <t>Tools, Shop and Garage Equip</t>
  </si>
  <si>
    <t>1960</t>
  </si>
  <si>
    <t>Miscellaneous Equipment</t>
  </si>
  <si>
    <t>1980</t>
  </si>
  <si>
    <t>Supervisory Control Equipment</t>
  </si>
  <si>
    <t>2010</t>
  </si>
  <si>
    <t>Electric Plant Purchased or So</t>
  </si>
  <si>
    <t>2040</t>
  </si>
  <si>
    <t>Electric Plant Held for Future</t>
  </si>
  <si>
    <t>2055</t>
  </si>
  <si>
    <t>Construction Work in Progress-</t>
  </si>
  <si>
    <t>Organizational Cost</t>
  </si>
  <si>
    <t>Barrie - Cont.Capi.-Ont.Hydro</t>
  </si>
  <si>
    <t>SG  Application Software</t>
  </si>
  <si>
    <t>Computer Software</t>
  </si>
  <si>
    <t>Computer Software Operations</t>
  </si>
  <si>
    <t>CIS Software</t>
  </si>
  <si>
    <t>W.I.P. - Intangible</t>
  </si>
  <si>
    <t>130102</t>
  </si>
  <si>
    <t>Easements</t>
  </si>
  <si>
    <t>Capital Contributions Paid</t>
  </si>
  <si>
    <t>130110</t>
  </si>
  <si>
    <t>Operating Software - 10yrs</t>
  </si>
  <si>
    <t>Operating Software - 2yrs</t>
  </si>
  <si>
    <t>Operating Software - 5yrs</t>
  </si>
  <si>
    <t>Operating Software - CDM</t>
  </si>
  <si>
    <t>Operating Software - ERP Conv Proj1</t>
  </si>
  <si>
    <t>Operating Software - ERP Conv Proj2</t>
  </si>
  <si>
    <t>Operating Software - CIS Conv Proj1</t>
  </si>
  <si>
    <t>Operating Software - CIS Conv Proj2</t>
  </si>
  <si>
    <t>Operating Software SM</t>
  </si>
  <si>
    <t>Operating Software - 5yr SMLU</t>
  </si>
  <si>
    <t>130381-130382.5YRS</t>
  </si>
  <si>
    <t>282 - CIP - AFUDC SM Software 5 yrs</t>
  </si>
  <si>
    <t>130381-130382.10YRS</t>
  </si>
  <si>
    <t>291 - CIP AFUDC Softw - Intang 10yrs</t>
  </si>
  <si>
    <t>130800-130845.CDM</t>
  </si>
  <si>
    <t>292 - CIP Software - Intangible CDM</t>
  </si>
  <si>
    <t>130381-130382.SM</t>
  </si>
  <si>
    <t xml:space="preserve">295 - CIP - Software - SM           </t>
  </si>
  <si>
    <t>130800-130845.ERP</t>
  </si>
  <si>
    <t>292 - CIP Software - ERP Conversion Proj</t>
  </si>
  <si>
    <t>130800-130845</t>
  </si>
  <si>
    <t>292 - CIP Software - Intangible 10yr</t>
  </si>
  <si>
    <t xml:space="preserve">298 - CIP - Easements               </t>
  </si>
  <si>
    <t>1609</t>
  </si>
  <si>
    <t>Substation contributions</t>
  </si>
  <si>
    <t>1611</t>
  </si>
  <si>
    <t>Software - 3 years</t>
  </si>
  <si>
    <t>1612</t>
  </si>
  <si>
    <t>Software - 5 years</t>
  </si>
  <si>
    <t>1610</t>
  </si>
  <si>
    <t>Miscellaneous Intangible Plant</t>
  </si>
  <si>
    <t>Intangibles</t>
  </si>
  <si>
    <t>Intang</t>
  </si>
  <si>
    <t>Deferred Revenue</t>
  </si>
  <si>
    <t>Capital Contribution TS Equip.</t>
  </si>
  <si>
    <t>Capital Contribution Smart Grid</t>
  </si>
  <si>
    <t>215221</t>
  </si>
  <si>
    <t>Def Rev CC Wood poles</t>
  </si>
  <si>
    <t>215223</t>
  </si>
  <si>
    <t>Def Rev CC Concrete Poles</t>
  </si>
  <si>
    <t>215225</t>
  </si>
  <si>
    <t>Def Rev CC TX system</t>
  </si>
  <si>
    <t>215227</t>
  </si>
  <si>
    <t>Def Rev CC Switches</t>
  </si>
  <si>
    <t>215241</t>
  </si>
  <si>
    <t>Def Rev CC Cable</t>
  </si>
  <si>
    <t>215243</t>
  </si>
  <si>
    <t>Def Rev CC UG Transformers</t>
  </si>
  <si>
    <t>215245</t>
  </si>
  <si>
    <t>Def Rev CC Duct</t>
  </si>
  <si>
    <t>215247</t>
  </si>
  <si>
    <t>Def Rev CC UG accessories</t>
  </si>
  <si>
    <t>215248</t>
  </si>
  <si>
    <t>Def Rev CC Air Insulated</t>
  </si>
  <si>
    <t>215249</t>
  </si>
  <si>
    <t>Def Rev CC Solid Dielectric</t>
  </si>
  <si>
    <t>215251</t>
  </si>
  <si>
    <t>Def Rev CC Substations</t>
  </si>
  <si>
    <t>215261</t>
  </si>
  <si>
    <t>Def Rev CC Green Energy-FIT/MF</t>
  </si>
  <si>
    <t>215612</t>
  </si>
  <si>
    <t>CIP Def Rev CC O/H</t>
  </si>
  <si>
    <t>215614</t>
  </si>
  <si>
    <t>CIP Def Rev CC U/G</t>
  </si>
  <si>
    <t>215615</t>
  </si>
  <si>
    <t>CIP Def Rev CC Green Enrgy-FIT</t>
  </si>
  <si>
    <t>Capital contributions - Distribution</t>
  </si>
  <si>
    <t>Capital Contributions - Fit</t>
  </si>
  <si>
    <t>1995/2440</t>
  </si>
  <si>
    <t>Contributed Capital / Def Revenue</t>
  </si>
  <si>
    <t>1996/2441</t>
  </si>
  <si>
    <t>Contributed Capital Upstream / Def Rev Upsteam</t>
  </si>
  <si>
    <t>Intangible Assets</t>
  </si>
  <si>
    <t>Horizon</t>
  </si>
  <si>
    <t>Brampton Hydro</t>
  </si>
  <si>
    <t xml:space="preserve">PowerStream Inc.  </t>
  </si>
  <si>
    <t>Fixed Asset Continuity Schedule</t>
  </si>
  <si>
    <t xml:space="preserve"> </t>
  </si>
  <si>
    <t>Dec.31, 2018</t>
  </si>
  <si>
    <t>ACCT</t>
  </si>
  <si>
    <t>CLASS: Per Notes 7 &amp; 8</t>
  </si>
  <si>
    <t>TYPE</t>
  </si>
  <si>
    <t>PP&amp;E</t>
  </si>
  <si>
    <t>Land &amp; Building</t>
  </si>
  <si>
    <t>Distribution Assets and Others</t>
  </si>
  <si>
    <t>WIP</t>
  </si>
  <si>
    <t>Sub-total PPE</t>
  </si>
  <si>
    <t>IT projects merger 2</t>
  </si>
  <si>
    <t>Sub-total Intangibles</t>
  </si>
  <si>
    <t>Defferred Revenue</t>
  </si>
  <si>
    <t>Defer</t>
  </si>
  <si>
    <t>Sub-total Deferred Revenue</t>
  </si>
  <si>
    <t>LDC Total</t>
  </si>
  <si>
    <t>GRAND TOTAL</t>
  </si>
  <si>
    <t>Horizon Holdings Inc. Consolidated</t>
  </si>
  <si>
    <t>Company 93C</t>
  </si>
  <si>
    <t>NBV</t>
  </si>
  <si>
    <t>Useful Life</t>
  </si>
  <si>
    <t>Component</t>
  </si>
  <si>
    <t>Component Description</t>
  </si>
  <si>
    <t>Opening 
Balance</t>
  </si>
  <si>
    <t>Closing 
Balance</t>
  </si>
  <si>
    <t>Assets held for sale</t>
  </si>
  <si>
    <t>NA</t>
  </si>
  <si>
    <t>40</t>
  </si>
  <si>
    <t>5</t>
  </si>
  <si>
    <t>50</t>
  </si>
  <si>
    <t>30</t>
  </si>
  <si>
    <t>70</t>
  </si>
  <si>
    <t>25</t>
  </si>
  <si>
    <t>15</t>
  </si>
  <si>
    <t>10</t>
  </si>
  <si>
    <t>3</t>
  </si>
  <si>
    <t>8</t>
  </si>
  <si>
    <t>20</t>
  </si>
  <si>
    <t>Total Fixed Assets</t>
  </si>
  <si>
    <t>Total Intangible Assets</t>
  </si>
  <si>
    <t>Capital contributions - Total</t>
  </si>
  <si>
    <t>ALECTRA INC (Enersource)</t>
  </si>
  <si>
    <t>FIXED ASSET CONTINUITY SCHEDULE</t>
  </si>
  <si>
    <t>CCA</t>
  </si>
  <si>
    <t xml:space="preserve">Early </t>
  </si>
  <si>
    <t>Acct #</t>
  </si>
  <si>
    <t>Sub</t>
  </si>
  <si>
    <t>Asset Life</t>
  </si>
  <si>
    <t>Class</t>
  </si>
  <si>
    <t>Description</t>
  </si>
  <si>
    <t>Derecog</t>
  </si>
  <si>
    <t>Acct#</t>
  </si>
  <si>
    <t/>
  </si>
  <si>
    <t>BRICK</t>
  </si>
  <si>
    <t>126020</t>
  </si>
  <si>
    <t>Acc Dep-Bldg-Brick</t>
  </si>
  <si>
    <t>OTH</t>
  </si>
  <si>
    <t>Acc Dep-Bldg-Oth</t>
  </si>
  <si>
    <t>126060</t>
  </si>
  <si>
    <t>Acc Dep-Substn Equip</t>
  </si>
  <si>
    <t>126081</t>
  </si>
  <si>
    <t>Acc Dep-Scadamate / Rec</t>
  </si>
  <si>
    <t>126085</t>
  </si>
  <si>
    <t>Acc Dep-Scada / Protect</t>
  </si>
  <si>
    <t>126221</t>
  </si>
  <si>
    <t>Acc Dep-OH Wood Pole Sy</t>
  </si>
  <si>
    <t>126223</t>
  </si>
  <si>
    <t>Acc Dep-OH Concrete Pol</t>
  </si>
  <si>
    <t>126225</t>
  </si>
  <si>
    <t>Acc Dep-OH Transformer</t>
  </si>
  <si>
    <t>126227</t>
  </si>
  <si>
    <t>Acc Dep-OH Switches/Fus</t>
  </si>
  <si>
    <t>126229</t>
  </si>
  <si>
    <t>Acc Dep-OH Fault Indica</t>
  </si>
  <si>
    <t>126241</t>
  </si>
  <si>
    <t>Acc Dep-UG Cable System</t>
  </si>
  <si>
    <t>126243</t>
  </si>
  <si>
    <t>Acc Dep - UG Transformers</t>
  </si>
  <si>
    <t>126247</t>
  </si>
  <si>
    <t>Acc Dep-UG Accessories</t>
  </si>
  <si>
    <t>126248</t>
  </si>
  <si>
    <t>Acc Dep-Air Insltd Switchgear</t>
  </si>
  <si>
    <t>126249</t>
  </si>
  <si>
    <t>Acc Dep-Solid Dielect Switchgr</t>
  </si>
  <si>
    <t>126250</t>
  </si>
  <si>
    <t>Acc Dep-Primary Metering Unit</t>
  </si>
  <si>
    <t>CONTRA</t>
  </si>
  <si>
    <t>126400</t>
  </si>
  <si>
    <t>Acc Dep-Meters</t>
  </si>
  <si>
    <t>126401</t>
  </si>
  <si>
    <t>Acc Dep-Wholesale Meter</t>
  </si>
  <si>
    <t>LU</t>
  </si>
  <si>
    <t>126410</t>
  </si>
  <si>
    <t>Acc Dep-Smart Meters</t>
  </si>
  <si>
    <t>NEWSM</t>
  </si>
  <si>
    <t>Acc Dep-Smart Meters LargeUser</t>
  </si>
  <si>
    <t>SMHM</t>
  </si>
  <si>
    <t>Acc Dep-Smart MetersNew Instal</t>
  </si>
  <si>
    <t>SMNC</t>
  </si>
  <si>
    <t>Acc Dep-SM Hazardous Meters</t>
  </si>
  <si>
    <t>Acc Dep-SMNC</t>
  </si>
  <si>
    <t>126440</t>
  </si>
  <si>
    <t>Acc Dep-Gen Off Equip</t>
  </si>
  <si>
    <t>CSV</t>
  </si>
  <si>
    <t>10.1/10</t>
  </si>
  <si>
    <t>126460</t>
  </si>
  <si>
    <t>Acc Dep-RollStock-Cars</t>
  </si>
  <si>
    <t>DBT</t>
  </si>
  <si>
    <t>Acc Dep-RollStock-Double</t>
  </si>
  <si>
    <t>SBT</t>
  </si>
  <si>
    <t>Acc Dep-RollStock-Single</t>
  </si>
  <si>
    <t>TRO</t>
  </si>
  <si>
    <t>Acc Dep-RollStock-Trail</t>
  </si>
  <si>
    <t>TRV</t>
  </si>
  <si>
    <t>Acc Dep-RollStock-Truck</t>
  </si>
  <si>
    <t>126500</t>
  </si>
  <si>
    <t>Acc Dep-Maj Tools/Oth Instr</t>
  </si>
  <si>
    <t>52./ 50</t>
  </si>
  <si>
    <t>126521</t>
  </si>
  <si>
    <t>Acc Dep-Comp Equipt 3 Yrs</t>
  </si>
  <si>
    <t>126523</t>
  </si>
  <si>
    <t>Acc Dep-Comp Equip Netw</t>
  </si>
  <si>
    <t>126525</t>
  </si>
  <si>
    <t>Acc Dep-Comp Equip 10 Yrs</t>
  </si>
  <si>
    <t>SPARE</t>
  </si>
  <si>
    <t>Subtotal</t>
  </si>
  <si>
    <t>CIP Fixed Assets</t>
  </si>
  <si>
    <t>TOTAL FIXED ASSETS</t>
  </si>
  <si>
    <t>130904</t>
  </si>
  <si>
    <t>Acc.Amort. Capital Contrb.Paid</t>
  </si>
  <si>
    <t>10YRS</t>
  </si>
  <si>
    <t>130910</t>
  </si>
  <si>
    <t>Acc. Amort. Software Inta 10yr</t>
  </si>
  <si>
    <t>2YRS</t>
  </si>
  <si>
    <t>Acc. Amort. Software Intan 2yr</t>
  </si>
  <si>
    <t>5YRS</t>
  </si>
  <si>
    <t>Acc. Amort. Software Intan 5yr</t>
  </si>
  <si>
    <t>CDM</t>
  </si>
  <si>
    <t>Acc. Amort. Software Intan CDM</t>
  </si>
  <si>
    <t>ERP</t>
  </si>
  <si>
    <t>Acc. Amort. Software Intan ERP 5YRS</t>
  </si>
  <si>
    <t>Acc. Amort. Software Intan ERP 10YRS</t>
  </si>
  <si>
    <t>CIS</t>
  </si>
  <si>
    <t>Acc. Amort. Software Intan CIS 5YRS</t>
  </si>
  <si>
    <t>Acc. Amort. Software Intan CIS 10YRS</t>
  </si>
  <si>
    <t>SM</t>
  </si>
  <si>
    <t>SMLU</t>
  </si>
  <si>
    <t>CIP Intangible Assets</t>
  </si>
  <si>
    <t>TOTAL INTANGIBLE ASSETS</t>
  </si>
  <si>
    <t>GRAND TOTAL CAPITAL ASSETS</t>
  </si>
  <si>
    <t>216221</t>
  </si>
  <si>
    <t>Acc Rec Def Rev CC Wood poles</t>
  </si>
  <si>
    <t>216223</t>
  </si>
  <si>
    <t>Acc Rec Def Rev CC Concrete po</t>
  </si>
  <si>
    <t>216225</t>
  </si>
  <si>
    <t>Acc Rec Def Rev CC Tx system</t>
  </si>
  <si>
    <t>216227</t>
  </si>
  <si>
    <t>Acc Rec Def Rev CC Switches</t>
  </si>
  <si>
    <t>216241</t>
  </si>
  <si>
    <t>Acc Rec Def Rev CC Cable</t>
  </si>
  <si>
    <t>216243</t>
  </si>
  <si>
    <t>Acc Rec Def Rev CC UG Transfor</t>
  </si>
  <si>
    <t>216245</t>
  </si>
  <si>
    <t>Acc Rec Def Rev CC Duct</t>
  </si>
  <si>
    <t>216247</t>
  </si>
  <si>
    <t>Acc Rec Def Rev CC UG Acces</t>
  </si>
  <si>
    <t>216248</t>
  </si>
  <si>
    <t>Acc Rec Def Rev CC Air Insulat</t>
  </si>
  <si>
    <t>216249</t>
  </si>
  <si>
    <t>Acc Rec Def Rev CC Solid Diele</t>
  </si>
  <si>
    <t>216251</t>
  </si>
  <si>
    <t>Acc Rec Def Rev CC Substations</t>
  </si>
  <si>
    <t>216261</t>
  </si>
  <si>
    <t>Acc Rec Def Rev CC -GreenEngF</t>
  </si>
  <si>
    <t>CIP-Deferred Revenue</t>
  </si>
  <si>
    <t>Total Deferred Revenue</t>
  </si>
  <si>
    <t>Adjustments</t>
  </si>
  <si>
    <t>Land and land rights</t>
  </si>
  <si>
    <t>Buildings</t>
  </si>
  <si>
    <t>Distribution Equipment</t>
  </si>
  <si>
    <t>Transformers and Meters</t>
  </si>
  <si>
    <t>Office and computer equipment</t>
  </si>
  <si>
    <t>Trucks and equipment</t>
  </si>
  <si>
    <t>Plant and equipment</t>
  </si>
  <si>
    <t>Goodwill on Purchase</t>
  </si>
  <si>
    <t>Components and spares</t>
  </si>
  <si>
    <t>Construction in Progress</t>
  </si>
  <si>
    <t>As of December 31, 2018</t>
  </si>
  <si>
    <t xml:space="preserve">December 31 2018 for MIFRS </t>
  </si>
  <si>
    <t>Closing Balance</t>
  </si>
  <si>
    <t>Cost</t>
  </si>
  <si>
    <t>Alectra</t>
  </si>
  <si>
    <t>Accounting Standard</t>
  </si>
  <si>
    <t>MIFRS</t>
  </si>
  <si>
    <t xml:space="preserve">Year </t>
  </si>
  <si>
    <t>Accumulated Depreciation</t>
  </si>
  <si>
    <r>
      <t xml:space="preserve">CCA Class </t>
    </r>
    <r>
      <rPr>
        <b/>
        <vertAlign val="superscript"/>
        <sz val="10"/>
        <rFont val="Arial"/>
        <family val="2"/>
      </rPr>
      <t>2</t>
    </r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</si>
  <si>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</si>
  <si>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</si>
  <si>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r>
      <t xml:space="preserve">Opening Balance </t>
    </r>
    <r>
      <rPr>
        <b/>
        <vertAlign val="superscript"/>
        <sz val="10"/>
        <rFont val="Arial"/>
        <family val="2"/>
      </rPr>
      <t>8</t>
    </r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</si>
  <si>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</si>
  <si>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r>
      <t xml:space="preserve">Disposals </t>
    </r>
    <r>
      <rPr>
        <b/>
        <vertAlign val="superscript"/>
        <sz val="10"/>
        <rFont val="Arial"/>
        <family val="2"/>
      </rPr>
      <t>6</t>
    </r>
  </si>
  <si>
    <t>Net Book Value</t>
  </si>
  <si>
    <t>Computer Software (Formally known as Account 1925)</t>
  </si>
  <si>
    <t>CEC</t>
  </si>
  <si>
    <t>Land Rights (Formally known as Account 1906)</t>
  </si>
  <si>
    <t>N/A</t>
  </si>
  <si>
    <t>Transformer Station Equipment &gt;50 kV</t>
  </si>
  <si>
    <t>Distribution Station Equipment &lt;50 kV</t>
  </si>
  <si>
    <t>Overhead Conductors &amp; Devices</t>
  </si>
  <si>
    <t>Underground Conductors &amp; Devices</t>
  </si>
  <si>
    <t>Services (Overhead &amp; Underground)</t>
  </si>
  <si>
    <t>Buildings &amp; Fixtures</t>
  </si>
  <si>
    <t>Office Furniture &amp; Equipment (10 years)</t>
  </si>
  <si>
    <t>Tools, Shop &amp; Garage Equipment</t>
  </si>
  <si>
    <t>Measurement &amp; Testing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</si>
  <si>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</si>
  <si>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</si>
  <si>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</si>
  <si>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</si>
  <si>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</si>
  <si>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</si>
  <si>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</si>
  <si>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r>
      <t>Deferred Revenue</t>
    </r>
    <r>
      <rPr>
        <vertAlign val="superscript"/>
        <sz val="10"/>
        <rFont val="Arial"/>
        <family val="2"/>
      </rPr>
      <t>5</t>
    </r>
  </si>
  <si>
    <r>
      <t>Property Under Finance Lease</t>
    </r>
    <r>
      <rPr>
        <vertAlign val="superscript"/>
        <sz val="10"/>
        <rFont val="Arial"/>
        <family val="2"/>
      </rPr>
      <t>7</t>
    </r>
  </si>
  <si>
    <t>Construction Work In Progress</t>
  </si>
  <si>
    <t>Sub-Total</t>
  </si>
  <si>
    <t>Total PP&amp;E</t>
  </si>
  <si>
    <r>
      <t>Depreciation Expense adj. from gain or loss on the retirement of assets (pool of like assets), if applicable</t>
    </r>
    <r>
      <rPr>
        <b/>
        <vertAlign val="superscript"/>
        <sz val="10"/>
        <rFont val="Arial"/>
        <family val="2"/>
      </rPr>
      <t>6</t>
    </r>
  </si>
  <si>
    <t>Total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</si>
  <si>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</si>
  <si>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Transportation</t>
  </si>
  <si>
    <t>Net Depreciation</t>
  </si>
  <si>
    <t>1190</t>
  </si>
  <si>
    <t>Other Installations on Customer's Premises</t>
  </si>
  <si>
    <t>Street Lighting and Signal Systems</t>
  </si>
  <si>
    <t>2440.NDA</t>
  </si>
  <si>
    <t>Deferred Revenue-Non Distribution Assets</t>
  </si>
  <si>
    <t>Green Energy FIT/MicroFIT3</t>
  </si>
  <si>
    <t xml:space="preserve">Non-Utility Property Owned </t>
  </si>
  <si>
    <t>Less Other Installations on Customer's Premises</t>
  </si>
  <si>
    <t>Less Street Lighting and Signal Systems</t>
  </si>
  <si>
    <t>Less Deferred Revenue-non distribution assets</t>
  </si>
  <si>
    <t>2055.CIAC</t>
  </si>
  <si>
    <t>Construction Work In Progress - CIAC</t>
  </si>
  <si>
    <t>Adjusted Opening Balance</t>
  </si>
  <si>
    <r>
      <t xml:space="preserve">Less Socialized Renewable Energy Generation Investments </t>
    </r>
    <r>
      <rPr>
        <sz val="9"/>
        <rFont val="Arial"/>
        <family val="2"/>
      </rPr>
      <t>(input as negative)</t>
    </r>
  </si>
  <si>
    <r>
      <t xml:space="preserve">Less Other Non Rate-Regulated Utility Assets </t>
    </r>
    <r>
      <rPr>
        <i/>
        <sz val="9"/>
        <rFont val="Arial"/>
        <family val="2"/>
      </rPr>
      <t>(input as negative)</t>
    </r>
  </si>
  <si>
    <t>1995.NDA</t>
  </si>
  <si>
    <t>Contributions &amp; Grants-Non Distribution Assets</t>
  </si>
  <si>
    <t>1531.ES</t>
  </si>
  <si>
    <t>Reclasses</t>
  </si>
  <si>
    <t>Adjusted Opening Balances</t>
  </si>
  <si>
    <t>OEB</t>
  </si>
  <si>
    <t>additions cost</t>
  </si>
  <si>
    <t>Transfer of Assets to Assets for Sale - cost</t>
  </si>
  <si>
    <t>Balances - cost</t>
  </si>
  <si>
    <t>Disposals - acc dep</t>
  </si>
  <si>
    <t>Balances cost</t>
  </si>
  <si>
    <t>Disposals - cost</t>
  </si>
  <si>
    <t>Balances - acc dep</t>
  </si>
  <si>
    <t>Additions - acc dep</t>
  </si>
  <si>
    <t>Transfer of Assets to Assets for Sale - acc dep</t>
  </si>
  <si>
    <t>ENS</t>
  </si>
  <si>
    <t>Less Socialized Renewable Energy Generation Investments (input as negative)</t>
  </si>
  <si>
    <t>Less Other Non Rate-Regulated Utility Assets (input as negative)</t>
  </si>
  <si>
    <t>Storage Battery Equipment</t>
  </si>
  <si>
    <t>Deferred Revenue-non distribution assets</t>
  </si>
  <si>
    <t>Total PP&amp;E for Rate Base Purposes</t>
  </si>
  <si>
    <t>Capital Contribution - Non Distribution Assets</t>
  </si>
  <si>
    <t>Missing</t>
  </si>
  <si>
    <t>Alectra_Attach 2B-1_OEB Appendix 2-BA - Fixed Asset Continuity Schedule</t>
  </si>
  <si>
    <t>Combined</t>
  </si>
  <si>
    <t>Alectra_Attach 2B-1_OEB Appendix 2-BA - Fixed Asset Continuity Schedule_20251014 updated</t>
  </si>
  <si>
    <t>As filed</t>
  </si>
  <si>
    <t>Differences</t>
  </si>
  <si>
    <t>120250</t>
  </si>
  <si>
    <t>Alectra OEB mapping</t>
  </si>
  <si>
    <t>Alectra mapping</t>
  </si>
  <si>
    <t>Alectra Mapping</t>
  </si>
  <si>
    <t>Regulatory Deferral</t>
  </si>
  <si>
    <t>130104</t>
  </si>
  <si>
    <t>Powerstream Hydro</t>
  </si>
  <si>
    <t>USEFUL LIFE</t>
  </si>
  <si>
    <t>n/a</t>
  </si>
  <si>
    <t>UL</t>
  </si>
  <si>
    <t>various</t>
  </si>
  <si>
    <t>45/50</t>
  </si>
  <si>
    <t>30/50</t>
  </si>
  <si>
    <t>40/75</t>
  </si>
  <si>
    <t>20/35/50</t>
  </si>
  <si>
    <t>5/15/25</t>
  </si>
  <si>
    <t>7/10</t>
  </si>
  <si>
    <t>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</si>
</sst>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mmmm\ dd\,\ yyyy"/>
    <numFmt numFmtId="167" formatCode="_-* #,##0_-;\-* #,##0_-;_-* &quot;-&quot;??_-;_-@_-"/>
    <numFmt numFmtId="168" formatCode="_(* #,##0_);_(* \(#,##0\);_(* &quot;-&quot;??_);_(@_)"/>
    <numFmt numFmtId="169" formatCode="[$-409]d\-mmm\-yy;@"/>
    <numFmt numFmtId="170" formatCode="#,##0_ ;\-#,##0\ "/>
    <numFmt numFmtId="171" formatCode="_-&quot;$&quot;* #,##0_-;\-&quot;$&quot;* #,##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u val="singleAccounting"/>
      <sz val="14"/>
      <color indexed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name val="Calibri"/>
      <family val="2"/>
      <scheme val="minor"/>
    </font>
    <font>
      <sz val="10"/>
      <name val="Calibri"/>
      <family val="2"/>
    </font>
    <font>
      <sz val="10"/>
      <color indexed="12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Times New Roman"/>
      <family val="1"/>
    </font>
    <font>
      <b/>
      <sz val="10"/>
      <color rgb="FF0000FF"/>
      <name val="Calibri"/>
      <family val="2"/>
      <scheme val="minor"/>
    </font>
    <font>
      <u/>
      <sz val="11"/>
      <color theme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6" fillId="0" borderId="0" applyFont="0" applyFill="0" applyBorder="0" applyAlignment="0" applyProtection="0"/>
    <xf numFmtId="169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73">
    <xf numFmtId="0" fontId="0" fillId="0" borderId="0" xfId="0"/>
    <xf numFmtId="0" fontId="9" fillId="3" borderId="13" xfId="3" applyFont="1" applyFill="1" applyBorder="1" applyAlignment="1">
      <alignment horizontal="center"/>
    </xf>
    <xf numFmtId="0" fontId="8" fillId="0" borderId="12" xfId="2" applyNumberFormat="1" applyFont="1" applyBorder="1" applyProtection="1">
      <protection locked="0"/>
    </xf>
    <xf numFmtId="0" fontId="8" fillId="0" borderId="0" xfId="0" applyFont="1"/>
    <xf numFmtId="0" fontId="8" fillId="0" borderId="0" xfId="4" applyFont="1" applyProtection="1">
      <protection locked="0"/>
    </xf>
    <xf numFmtId="39" fontId="8" fillId="0" borderId="0" xfId="0" applyNumberFormat="1" applyFont="1"/>
    <xf numFmtId="167" fontId="8" fillId="0" borderId="0" xfId="1" applyNumberFormat="1" applyFont="1" applyFill="1" applyBorder="1" applyProtection="1">
      <protection locked="0"/>
    </xf>
    <xf numFmtId="0" fontId="8" fillId="0" borderId="0" xfId="2" applyNumberFormat="1" applyFont="1" applyProtection="1">
      <protection locked="0"/>
    </xf>
    <xf numFmtId="49" fontId="8" fillId="0" borderId="17" xfId="3" applyNumberFormat="1" applyFont="1" applyBorder="1"/>
    <xf numFmtId="0" fontId="12" fillId="0" borderId="0" xfId="5" applyFont="1"/>
    <xf numFmtId="0" fontId="15" fillId="0" borderId="0" xfId="2" quotePrefix="1" applyNumberFormat="1" applyFont="1" applyAlignment="1" applyProtection="1">
      <alignment horizontal="left"/>
      <protection locked="0"/>
    </xf>
    <xf numFmtId="0" fontId="5" fillId="0" borderId="0" xfId="2" applyNumberFormat="1" applyFont="1" applyProtection="1">
      <protection locked="0"/>
    </xf>
    <xf numFmtId="0" fontId="16" fillId="0" borderId="0" xfId="2" applyNumberFormat="1" applyFont="1" applyAlignment="1" applyProtection="1">
      <alignment horizontal="center"/>
      <protection locked="0"/>
    </xf>
    <xf numFmtId="0" fontId="17" fillId="0" borderId="0" xfId="2" applyNumberFormat="1" applyFont="1" applyAlignment="1" applyProtection="1">
      <alignment horizontal="center"/>
      <protection locked="0"/>
    </xf>
    <xf numFmtId="43" fontId="18" fillId="0" borderId="17" xfId="2" applyNumberFormat="1" applyFont="1" applyBorder="1" applyProtection="1">
      <protection locked="0"/>
    </xf>
    <xf numFmtId="167" fontId="18" fillId="0" borderId="0" xfId="1" applyNumberFormat="1" applyFont="1" applyFill="1" applyBorder="1" applyProtection="1">
      <protection locked="0"/>
    </xf>
    <xf numFmtId="167" fontId="8" fillId="0" borderId="0" xfId="1" applyNumberFormat="1" applyFont="1" applyBorder="1" applyProtection="1">
      <protection locked="0"/>
    </xf>
    <xf numFmtId="167" fontId="0" fillId="0" borderId="0" xfId="1" applyNumberFormat="1" applyFont="1"/>
    <xf numFmtId="0" fontId="15" fillId="0" borderId="0" xfId="2" applyNumberFormat="1" applyFont="1" applyAlignment="1" applyProtection="1">
      <alignment horizontal="left"/>
      <protection locked="0"/>
    </xf>
    <xf numFmtId="0" fontId="19" fillId="0" borderId="17" xfId="2" applyNumberFormat="1" applyFont="1" applyBorder="1" applyAlignment="1" applyProtection="1">
      <alignment horizontal="center"/>
      <protection locked="0"/>
    </xf>
    <xf numFmtId="167" fontId="20" fillId="0" borderId="0" xfId="1" applyNumberFormat="1" applyFont="1" applyFill="1" applyBorder="1" applyAlignment="1" applyProtection="1">
      <alignment horizontal="center"/>
      <protection locked="0"/>
    </xf>
    <xf numFmtId="167" fontId="21" fillId="0" borderId="0" xfId="1" applyNumberFormat="1" applyFont="1" applyBorder="1" applyProtection="1">
      <protection locked="0"/>
    </xf>
    <xf numFmtId="167" fontId="22" fillId="0" borderId="0" xfId="1" applyNumberFormat="1" applyFont="1" applyFill="1" applyBorder="1" applyProtection="1">
      <protection locked="0"/>
    </xf>
    <xf numFmtId="167" fontId="21" fillId="0" borderId="0" xfId="1" applyNumberFormat="1" applyFont="1" applyFill="1" applyBorder="1" applyProtection="1">
      <protection locked="0"/>
    </xf>
    <xf numFmtId="49" fontId="15" fillId="0" borderId="0" xfId="1" applyNumberFormat="1" applyFont="1" applyFill="1" applyBorder="1" applyAlignment="1" applyProtection="1">
      <protection locked="0"/>
    </xf>
    <xf numFmtId="166" fontId="16" fillId="0" borderId="0" xfId="2" applyNumberFormat="1" applyFont="1" applyAlignment="1" applyProtection="1">
      <alignment horizontal="center"/>
      <protection locked="0"/>
    </xf>
    <xf numFmtId="168" fontId="18" fillId="0" borderId="17" xfId="2" applyNumberFormat="1" applyFont="1" applyBorder="1" applyProtection="1">
      <protection locked="0"/>
    </xf>
    <xf numFmtId="167" fontId="23" fillId="0" borderId="0" xfId="1" applyNumberFormat="1" applyFont="1" applyBorder="1" applyProtection="1">
      <protection locked="0"/>
    </xf>
    <xf numFmtId="167" fontId="24" fillId="0" borderId="0" xfId="1" applyNumberFormat="1" applyFont="1" applyBorder="1" applyProtection="1">
      <protection locked="0"/>
    </xf>
    <xf numFmtId="167" fontId="23" fillId="0" borderId="0" xfId="1" applyNumberFormat="1" applyFont="1" applyFill="1" applyBorder="1" applyProtection="1">
      <protection locked="0"/>
    </xf>
    <xf numFmtId="166" fontId="15" fillId="0" borderId="0" xfId="2" applyNumberFormat="1" applyFont="1" applyAlignment="1" applyProtection="1">
      <alignment horizontal="center"/>
      <protection locked="0"/>
    </xf>
    <xf numFmtId="166" fontId="5" fillId="0" borderId="0" xfId="2" quotePrefix="1" applyNumberFormat="1" applyFont="1" applyAlignment="1" applyProtection="1">
      <alignment horizontal="left"/>
      <protection locked="0"/>
    </xf>
    <xf numFmtId="0" fontId="9" fillId="3" borderId="9" xfId="3" applyFont="1" applyFill="1" applyBorder="1"/>
    <xf numFmtId="0" fontId="9" fillId="3" borderId="10" xfId="3" applyFont="1" applyFill="1" applyBorder="1"/>
    <xf numFmtId="167" fontId="9" fillId="5" borderId="11" xfId="1" applyNumberFormat="1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167" fontId="9" fillId="3" borderId="14" xfId="1" applyNumberFormat="1" applyFont="1" applyFill="1" applyBorder="1" applyAlignment="1">
      <alignment horizontal="center"/>
    </xf>
    <xf numFmtId="167" fontId="9" fillId="3" borderId="0" xfId="1" applyNumberFormat="1" applyFont="1" applyFill="1" applyBorder="1" applyAlignment="1">
      <alignment horizontal="center"/>
    </xf>
    <xf numFmtId="167" fontId="9" fillId="3" borderId="15" xfId="1" applyNumberFormat="1" applyFont="1" applyFill="1" applyBorder="1" applyAlignment="1">
      <alignment horizontal="center"/>
    </xf>
    <xf numFmtId="167" fontId="9" fillId="4" borderId="0" xfId="1" applyNumberFormat="1" applyFont="1" applyFill="1" applyBorder="1" applyAlignment="1">
      <alignment horizontal="center"/>
    </xf>
    <xf numFmtId="0" fontId="9" fillId="3" borderId="10" xfId="3" applyFont="1" applyFill="1" applyBorder="1" applyAlignment="1">
      <alignment horizontal="center"/>
    </xf>
    <xf numFmtId="0" fontId="9" fillId="3" borderId="26" xfId="3" applyFont="1" applyFill="1" applyBorder="1" applyAlignment="1">
      <alignment horizontal="center"/>
    </xf>
    <xf numFmtId="167" fontId="9" fillId="3" borderId="9" xfId="1" applyNumberFormat="1" applyFont="1" applyFill="1" applyBorder="1" applyAlignment="1">
      <alignment horizontal="center"/>
    </xf>
    <xf numFmtId="167" fontId="9" fillId="3" borderId="10" xfId="1" applyNumberFormat="1" applyFont="1" applyFill="1" applyBorder="1" applyAlignment="1">
      <alignment horizontal="center"/>
    </xf>
    <xf numFmtId="167" fontId="9" fillId="3" borderId="10" xfId="1" applyNumberFormat="1" applyFont="1" applyFill="1" applyBorder="1" applyAlignment="1">
      <alignment horizontal="center" wrapText="1"/>
    </xf>
    <xf numFmtId="167" fontId="9" fillId="3" borderId="18" xfId="1" applyNumberFormat="1" applyFont="1" applyFill="1" applyBorder="1" applyAlignment="1">
      <alignment horizontal="center"/>
    </xf>
    <xf numFmtId="167" fontId="9" fillId="4" borderId="10" xfId="1" applyNumberFormat="1" applyFont="1" applyFill="1" applyBorder="1" applyAlignment="1">
      <alignment horizontal="center"/>
    </xf>
    <xf numFmtId="167" fontId="9" fillId="2" borderId="10" xfId="1" applyNumberFormat="1" applyFont="1" applyFill="1" applyBorder="1" applyAlignment="1">
      <alignment horizontal="center" wrapText="1"/>
    </xf>
    <xf numFmtId="167" fontId="9" fillId="5" borderId="19" xfId="1" applyNumberFormat="1" applyFont="1" applyFill="1" applyBorder="1" applyAlignment="1">
      <alignment horizontal="center"/>
    </xf>
    <xf numFmtId="0" fontId="8" fillId="0" borderId="0" xfId="2" applyNumberFormat="1" applyFont="1" applyAlignment="1" applyProtection="1">
      <alignment horizontal="center"/>
      <protection locked="0"/>
    </xf>
    <xf numFmtId="167" fontId="8" fillId="0" borderId="17" xfId="1" applyNumberFormat="1" applyFont="1" applyFill="1" applyBorder="1" applyProtection="1">
      <protection locked="0"/>
    </xf>
    <xf numFmtId="0" fontId="8" fillId="0" borderId="0" xfId="2" applyNumberFormat="1" applyFont="1" applyAlignment="1" applyProtection="1">
      <alignment wrapText="1"/>
      <protection locked="0"/>
    </xf>
    <xf numFmtId="4" fontId="9" fillId="0" borderId="23" xfId="2" applyNumberFormat="1" applyFont="1" applyBorder="1" applyProtection="1">
      <protection locked="0"/>
    </xf>
    <xf numFmtId="0" fontId="9" fillId="0" borderId="0" xfId="0" applyFont="1"/>
    <xf numFmtId="169" fontId="25" fillId="0" borderId="0" xfId="2" applyFont="1" applyProtection="1">
      <protection locked="0"/>
    </xf>
    <xf numFmtId="4" fontId="9" fillId="8" borderId="23" xfId="2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67" fontId="8" fillId="0" borderId="12" xfId="1" applyNumberFormat="1" applyFont="1" applyFill="1" applyBorder="1" applyProtection="1">
      <protection locked="0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10" xfId="0" applyFont="1" applyBorder="1" applyAlignment="1">
      <alignment horizontal="center"/>
    </xf>
    <xf numFmtId="167" fontId="9" fillId="5" borderId="12" xfId="1" applyNumberFormat="1" applyFont="1" applyFill="1" applyBorder="1" applyAlignment="1">
      <alignment horizontal="center"/>
    </xf>
    <xf numFmtId="167" fontId="9" fillId="2" borderId="10" xfId="1" applyNumberFormat="1" applyFont="1" applyFill="1" applyBorder="1" applyAlignment="1">
      <alignment horizontal="center"/>
    </xf>
    <xf numFmtId="167" fontId="9" fillId="5" borderId="16" xfId="1" applyNumberFormat="1" applyFont="1" applyFill="1" applyBorder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2" fontId="8" fillId="0" borderId="0" xfId="3" applyNumberFormat="1" applyFont="1"/>
    <xf numFmtId="4" fontId="8" fillId="0" borderId="0" xfId="3" applyNumberFormat="1" applyFont="1"/>
    <xf numFmtId="2" fontId="8" fillId="0" borderId="10" xfId="7" applyNumberFormat="1" applyFont="1" applyBorder="1"/>
    <xf numFmtId="2" fontId="9" fillId="5" borderId="5" xfId="7" applyNumberFormat="1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2" fontId="9" fillId="3" borderId="15" xfId="3" applyNumberFormat="1" applyFont="1" applyFill="1" applyBorder="1" applyAlignment="1">
      <alignment horizontal="center"/>
    </xf>
    <xf numFmtId="0" fontId="9" fillId="4" borderId="0" xfId="3" applyFont="1" applyFill="1" applyAlignment="1">
      <alignment horizontal="center"/>
    </xf>
    <xf numFmtId="2" fontId="9" fillId="4" borderId="0" xfId="3" applyNumberFormat="1" applyFont="1" applyFill="1" applyAlignment="1">
      <alignment horizontal="center"/>
    </xf>
    <xf numFmtId="4" fontId="9" fillId="4" borderId="0" xfId="3" applyNumberFormat="1" applyFont="1" applyFill="1" applyAlignment="1">
      <alignment horizontal="center"/>
    </xf>
    <xf numFmtId="2" fontId="9" fillId="5" borderId="12" xfId="7" applyNumberFormat="1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2" fontId="9" fillId="3" borderId="18" xfId="3" applyNumberFormat="1" applyFont="1" applyFill="1" applyBorder="1" applyAlignment="1">
      <alignment horizontal="center"/>
    </xf>
    <xf numFmtId="0" fontId="9" fillId="4" borderId="10" xfId="3" applyFont="1" applyFill="1" applyBorder="1" applyAlignment="1">
      <alignment horizontal="center"/>
    </xf>
    <xf numFmtId="2" fontId="9" fillId="4" borderId="10" xfId="3" applyNumberFormat="1" applyFont="1" applyFill="1" applyBorder="1" applyAlignment="1">
      <alignment horizontal="center"/>
    </xf>
    <xf numFmtId="4" fontId="9" fillId="4" borderId="10" xfId="3" applyNumberFormat="1" applyFont="1" applyFill="1" applyBorder="1" applyAlignment="1">
      <alignment horizontal="center"/>
    </xf>
    <xf numFmtId="2" fontId="9" fillId="5" borderId="16" xfId="7" applyNumberFormat="1" applyFont="1" applyFill="1" applyBorder="1" applyAlignment="1">
      <alignment horizontal="center"/>
    </xf>
    <xf numFmtId="0" fontId="29" fillId="0" borderId="17" xfId="3" applyFont="1" applyBorder="1"/>
    <xf numFmtId="0" fontId="9" fillId="0" borderId="0" xfId="3" applyFont="1"/>
    <xf numFmtId="0" fontId="9" fillId="0" borderId="0" xfId="3" applyFont="1" applyAlignment="1">
      <alignment horizontal="center"/>
    </xf>
    <xf numFmtId="0" fontId="9" fillId="6" borderId="15" xfId="3" applyFont="1" applyFill="1" applyBorder="1"/>
    <xf numFmtId="43" fontId="9" fillId="5" borderId="15" xfId="7" applyFont="1" applyFill="1" applyBorder="1"/>
    <xf numFmtId="39" fontId="8" fillId="0" borderId="17" xfId="8" applyNumberFormat="1" applyFont="1" applyBorder="1" applyAlignment="1">
      <alignment horizontal="left" vertical="center"/>
    </xf>
    <xf numFmtId="39" fontId="8" fillId="0" borderId="0" xfId="8" applyNumberFormat="1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39" fontId="8" fillId="0" borderId="0" xfId="10" applyNumberFormat="1" applyFont="1"/>
    <xf numFmtId="167" fontId="10" fillId="0" borderId="0" xfId="7" applyNumberFormat="1" applyFont="1" applyFill="1" applyBorder="1" applyAlignment="1">
      <alignment vertical="top"/>
    </xf>
    <xf numFmtId="167" fontId="10" fillId="6" borderId="15" xfId="7" applyNumberFormat="1" applyFont="1" applyFill="1" applyBorder="1" applyAlignment="1">
      <alignment vertical="top"/>
    </xf>
    <xf numFmtId="167" fontId="8" fillId="0" borderId="0" xfId="3" applyNumberFormat="1" applyFont="1"/>
    <xf numFmtId="167" fontId="10" fillId="5" borderId="15" xfId="7" applyNumberFormat="1" applyFont="1" applyFill="1" applyBorder="1" applyAlignment="1">
      <alignment vertical="top"/>
    </xf>
    <xf numFmtId="167" fontId="8" fillId="0" borderId="0" xfId="11" applyNumberFormat="1" applyFont="1" applyAlignment="1">
      <alignment horizontal="left" vertical="center"/>
    </xf>
    <xf numFmtId="170" fontId="8" fillId="0" borderId="0" xfId="8" applyNumberFormat="1" applyFont="1" applyAlignment="1">
      <alignment horizontal="center" vertical="center"/>
    </xf>
    <xf numFmtId="39" fontId="9" fillId="0" borderId="22" xfId="8" applyNumberFormat="1" applyFont="1" applyBorder="1" applyAlignment="1">
      <alignment horizontal="left" vertical="center"/>
    </xf>
    <xf numFmtId="39" fontId="8" fillId="0" borderId="23" xfId="8" applyNumberFormat="1" applyFont="1" applyBorder="1" applyAlignment="1">
      <alignment horizontal="left" vertical="center"/>
    </xf>
    <xf numFmtId="39" fontId="8" fillId="0" borderId="23" xfId="8" applyNumberFormat="1" applyFont="1" applyBorder="1" applyAlignment="1">
      <alignment horizontal="center" vertical="center"/>
    </xf>
    <xf numFmtId="0" fontId="8" fillId="0" borderId="23" xfId="9" applyFont="1" applyBorder="1" applyAlignment="1">
      <alignment horizontal="center" vertical="center"/>
    </xf>
    <xf numFmtId="39" fontId="8" fillId="0" borderId="23" xfId="3" applyNumberFormat="1" applyFont="1" applyBorder="1"/>
    <xf numFmtId="167" fontId="10" fillId="0" borderId="23" xfId="7" applyNumberFormat="1" applyFont="1" applyFill="1" applyBorder="1" applyAlignment="1">
      <alignment vertical="top"/>
    </xf>
    <xf numFmtId="39" fontId="8" fillId="0" borderId="0" xfId="9" applyNumberFormat="1" applyFont="1">
      <alignment vertical="center"/>
    </xf>
    <xf numFmtId="39" fontId="8" fillId="0" borderId="0" xfId="9" applyNumberFormat="1" applyFont="1" applyAlignment="1">
      <alignment horizontal="center" vertical="center"/>
    </xf>
    <xf numFmtId="39" fontId="8" fillId="0" borderId="0" xfId="3" applyNumberFormat="1" applyFont="1"/>
    <xf numFmtId="49" fontId="8" fillId="0" borderId="17" xfId="10" applyNumberFormat="1" applyFont="1" applyBorder="1"/>
    <xf numFmtId="0" fontId="8" fillId="0" borderId="0" xfId="10" applyFont="1"/>
    <xf numFmtId="0" fontId="8" fillId="0" borderId="0" xfId="10" applyFont="1" applyAlignment="1">
      <alignment horizontal="center"/>
    </xf>
    <xf numFmtId="0" fontId="8" fillId="0" borderId="0" xfId="10" applyFont="1" applyAlignment="1">
      <alignment horizontal="left"/>
    </xf>
    <xf numFmtId="49" fontId="8" fillId="0" borderId="17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9" fillId="0" borderId="22" xfId="3" applyNumberFormat="1" applyFont="1" applyBorder="1"/>
    <xf numFmtId="0" fontId="8" fillId="0" borderId="23" xfId="3" applyFont="1" applyBorder="1"/>
    <xf numFmtId="0" fontId="8" fillId="0" borderId="23" xfId="3" applyFont="1" applyBorder="1" applyAlignment="1">
      <alignment horizontal="center"/>
    </xf>
    <xf numFmtId="39" fontId="31" fillId="0" borderId="22" xfId="9" applyNumberFormat="1" applyFont="1" applyBorder="1">
      <alignment vertical="center"/>
    </xf>
    <xf numFmtId="39" fontId="31" fillId="0" borderId="23" xfId="9" applyNumberFormat="1" applyFont="1" applyBorder="1">
      <alignment vertical="center"/>
    </xf>
    <xf numFmtId="39" fontId="31" fillId="0" borderId="23" xfId="9" applyNumberFormat="1" applyFont="1" applyBorder="1" applyAlignment="1">
      <alignment horizontal="center" vertical="center"/>
    </xf>
    <xf numFmtId="0" fontId="31" fillId="0" borderId="23" xfId="9" applyFont="1" applyBorder="1" applyAlignment="1">
      <alignment horizontal="center" vertical="center"/>
    </xf>
    <xf numFmtId="167" fontId="32" fillId="0" borderId="23" xfId="7" applyNumberFormat="1" applyFont="1" applyFill="1" applyBorder="1" applyAlignment="1">
      <alignment vertical="top"/>
    </xf>
    <xf numFmtId="39" fontId="31" fillId="0" borderId="14" xfId="9" applyNumberFormat="1" applyFont="1" applyBorder="1">
      <alignment vertical="center"/>
    </xf>
    <xf numFmtId="39" fontId="31" fillId="0" borderId="0" xfId="9" applyNumberFormat="1" applyFont="1">
      <alignment vertical="center"/>
    </xf>
    <xf numFmtId="39" fontId="31" fillId="0" borderId="0" xfId="9" applyNumberFormat="1" applyFont="1" applyAlignment="1">
      <alignment horizontal="center" vertical="center"/>
    </xf>
    <xf numFmtId="0" fontId="31" fillId="0" borderId="0" xfId="9" applyFont="1" applyAlignment="1">
      <alignment horizontal="center" vertical="center"/>
    </xf>
    <xf numFmtId="167" fontId="31" fillId="0" borderId="0" xfId="9" quotePrefix="1" applyNumberFormat="1" applyFont="1">
      <alignment vertical="center"/>
    </xf>
    <xf numFmtId="167" fontId="31" fillId="0" borderId="0" xfId="9" applyNumberFormat="1" applyFont="1">
      <alignment vertical="center"/>
    </xf>
    <xf numFmtId="167" fontId="31" fillId="6" borderId="15" xfId="9" applyNumberFormat="1" applyFont="1" applyFill="1" applyBorder="1">
      <alignment vertical="center"/>
    </xf>
    <xf numFmtId="167" fontId="8" fillId="6" borderId="15" xfId="7" applyNumberFormat="1" applyFont="1" applyFill="1" applyBorder="1" applyAlignment="1"/>
    <xf numFmtId="0" fontId="33" fillId="0" borderId="0" xfId="2" applyNumberFormat="1" applyFont="1" applyProtection="1">
      <protection locked="0"/>
    </xf>
    <xf numFmtId="39" fontId="8" fillId="0" borderId="0" xfId="8" applyNumberFormat="1" applyFont="1" applyAlignment="1">
      <alignment horizontal="center" vertical="center"/>
    </xf>
    <xf numFmtId="167" fontId="10" fillId="6" borderId="0" xfId="7" applyNumberFormat="1" applyFont="1" applyFill="1" applyBorder="1" applyAlignment="1">
      <alignment vertical="top"/>
    </xf>
    <xf numFmtId="39" fontId="8" fillId="0" borderId="0" xfId="11" applyNumberFormat="1" applyFont="1" applyAlignment="1">
      <alignment horizontal="left" vertical="center"/>
    </xf>
    <xf numFmtId="39" fontId="8" fillId="0" borderId="10" xfId="14" applyNumberFormat="1" applyFont="1" applyBorder="1" applyAlignment="1">
      <alignment horizontal="left" vertical="center"/>
    </xf>
    <xf numFmtId="39" fontId="8" fillId="0" borderId="0" xfId="15" applyNumberFormat="1" applyFont="1" applyAlignment="1">
      <alignment horizontal="left" vertical="center"/>
    </xf>
    <xf numFmtId="39" fontId="30" fillId="0" borderId="0" xfId="16" applyNumberFormat="1" applyFont="1" applyAlignment="1">
      <alignment horizontal="left" vertical="center"/>
    </xf>
    <xf numFmtId="0" fontId="22" fillId="10" borderId="31" xfId="3" applyFont="1" applyFill="1" applyBorder="1"/>
    <xf numFmtId="0" fontId="22" fillId="10" borderId="32" xfId="3" applyFont="1" applyFill="1" applyBorder="1"/>
    <xf numFmtId="0" fontId="22" fillId="10" borderId="32" xfId="3" applyFont="1" applyFill="1" applyBorder="1" applyAlignment="1">
      <alignment horizontal="center"/>
    </xf>
    <xf numFmtId="167" fontId="34" fillId="10" borderId="32" xfId="7" applyNumberFormat="1" applyFont="1" applyFill="1" applyBorder="1" applyAlignment="1">
      <alignment vertical="top"/>
    </xf>
    <xf numFmtId="0" fontId="8" fillId="0" borderId="17" xfId="3" applyFont="1" applyBorder="1"/>
    <xf numFmtId="167" fontId="8" fillId="6" borderId="15" xfId="3" applyNumberFormat="1" applyFont="1" applyFill="1" applyBorder="1"/>
    <xf numFmtId="167" fontId="25" fillId="0" borderId="0" xfId="2" applyNumberFormat="1" applyFont="1" applyProtection="1">
      <protection locked="0"/>
    </xf>
    <xf numFmtId="39" fontId="8" fillId="0" borderId="0" xfId="12" applyNumberFormat="1" applyFont="1" applyAlignment="1">
      <alignment horizontal="left" vertical="center"/>
    </xf>
    <xf numFmtId="39" fontId="8" fillId="0" borderId="0" xfId="13" applyNumberFormat="1" applyFont="1" applyAlignment="1">
      <alignment horizontal="left" vertical="center"/>
    </xf>
    <xf numFmtId="1" fontId="8" fillId="0" borderId="0" xfId="3" applyNumberFormat="1" applyFont="1" applyAlignment="1">
      <alignment horizontal="center"/>
    </xf>
    <xf numFmtId="1" fontId="8" fillId="0" borderId="0" xfId="8" applyNumberFormat="1" applyFont="1" applyAlignment="1">
      <alignment horizontal="center" vertical="center"/>
    </xf>
    <xf numFmtId="49" fontId="8" fillId="0" borderId="0" xfId="3" applyNumberFormat="1" applyFont="1"/>
    <xf numFmtId="49" fontId="8" fillId="0" borderId="9" xfId="3" applyNumberFormat="1" applyFont="1" applyBorder="1"/>
    <xf numFmtId="4" fontId="22" fillId="3" borderId="33" xfId="9" applyNumberFormat="1" applyFont="1" applyFill="1" applyBorder="1">
      <alignment vertical="center"/>
    </xf>
    <xf numFmtId="4" fontId="9" fillId="3" borderId="34" xfId="3" applyNumberFormat="1" applyFont="1" applyFill="1" applyBorder="1"/>
    <xf numFmtId="4" fontId="9" fillId="3" borderId="34" xfId="3" applyNumberFormat="1" applyFont="1" applyFill="1" applyBorder="1" applyAlignment="1">
      <alignment horizontal="center"/>
    </xf>
    <xf numFmtId="167" fontId="34" fillId="11" borderId="34" xfId="7" applyNumberFormat="1" applyFont="1" applyFill="1" applyBorder="1" applyAlignment="1">
      <alignment vertical="top"/>
    </xf>
    <xf numFmtId="43" fontId="10" fillId="0" borderId="0" xfId="7" applyFont="1" applyFill="1" applyBorder="1" applyAlignment="1">
      <alignment vertical="top"/>
    </xf>
    <xf numFmtId="166" fontId="15" fillId="0" borderId="0" xfId="2" applyNumberFormat="1" applyFont="1" applyAlignment="1" applyProtection="1">
      <alignment horizontal="left"/>
      <protection locked="0"/>
    </xf>
    <xf numFmtId="49" fontId="12" fillId="0" borderId="0" xfId="5" applyNumberFormat="1" applyFont="1" applyAlignment="1">
      <alignment horizontal="center"/>
    </xf>
    <xf numFmtId="168" fontId="10" fillId="0" borderId="0" xfId="6" applyNumberFormat="1" applyFont="1" applyFill="1" applyBorder="1" applyProtection="1">
      <protection locked="0"/>
    </xf>
    <xf numFmtId="168" fontId="0" fillId="0" borderId="0" xfId="0" applyNumberFormat="1"/>
    <xf numFmtId="0" fontId="12" fillId="0" borderId="0" xfId="5" quotePrefix="1" applyFont="1" applyAlignment="1">
      <alignment horizontal="center"/>
    </xf>
    <xf numFmtId="0" fontId="9" fillId="0" borderId="34" xfId="4" applyFont="1" applyBorder="1" applyProtection="1">
      <protection locked="0"/>
    </xf>
    <xf numFmtId="168" fontId="10" fillId="8" borderId="36" xfId="6" applyNumberFormat="1" applyFont="1" applyFill="1" applyBorder="1" applyProtection="1">
      <protection locked="0"/>
    </xf>
    <xf numFmtId="168" fontId="10" fillId="8" borderId="37" xfId="6" applyNumberFormat="1" applyFont="1" applyFill="1" applyBorder="1" applyProtection="1">
      <protection locked="0"/>
    </xf>
    <xf numFmtId="43" fontId="0" fillId="0" borderId="0" xfId="1" applyFont="1"/>
    <xf numFmtId="0" fontId="0" fillId="0" borderId="0" xfId="1" applyNumberFormat="1" applyFont="1" applyFill="1" applyBorder="1" applyProtection="1"/>
    <xf numFmtId="0" fontId="11" fillId="0" borderId="0" xfId="0" applyFont="1"/>
    <xf numFmtId="0" fontId="4" fillId="0" borderId="0" xfId="24" applyAlignment="1" applyProtection="1">
      <alignment horizontal="center"/>
      <protection locked="0"/>
    </xf>
    <xf numFmtId="0" fontId="4" fillId="0" borderId="0" xfId="24" applyProtection="1">
      <protection locked="0"/>
    </xf>
    <xf numFmtId="0" fontId="36" fillId="0" borderId="0" xfId="24" applyFont="1" applyAlignment="1" applyProtection="1">
      <alignment horizontal="right"/>
      <protection locked="0"/>
    </xf>
    <xf numFmtId="0" fontId="37" fillId="0" borderId="38" xfId="24" applyFont="1" applyBorder="1" applyAlignment="1">
      <alignment horizontal="center"/>
    </xf>
    <xf numFmtId="0" fontId="38" fillId="0" borderId="0" xfId="24" applyFont="1" applyAlignment="1" applyProtection="1">
      <alignment horizontal="center"/>
      <protection locked="0"/>
    </xf>
    <xf numFmtId="0" fontId="4" fillId="13" borderId="22" xfId="24" applyFill="1" applyBorder="1" applyProtection="1">
      <protection locked="0"/>
    </xf>
    <xf numFmtId="0" fontId="36" fillId="13" borderId="23" xfId="24" applyFont="1" applyFill="1" applyBorder="1" applyProtection="1">
      <protection locked="0"/>
    </xf>
    <xf numFmtId="0" fontId="36" fillId="13" borderId="24" xfId="24" applyFont="1" applyFill="1" applyBorder="1" applyProtection="1">
      <protection locked="0"/>
    </xf>
    <xf numFmtId="0" fontId="36" fillId="13" borderId="21" xfId="24" applyFont="1" applyFill="1" applyBorder="1" applyAlignment="1" applyProtection="1">
      <alignment horizontal="center" wrapText="1"/>
      <protection locked="0"/>
    </xf>
    <xf numFmtId="0" fontId="36" fillId="13" borderId="21" xfId="24" applyFont="1" applyFill="1" applyBorder="1" applyProtection="1">
      <protection locked="0"/>
    </xf>
    <xf numFmtId="0" fontId="36" fillId="13" borderId="21" xfId="24" applyFont="1" applyFill="1" applyBorder="1" applyAlignment="1" applyProtection="1">
      <alignment horizontal="center"/>
      <protection locked="0"/>
    </xf>
    <xf numFmtId="0" fontId="4" fillId="13" borderId="12" xfId="24" applyFill="1" applyBorder="1" applyProtection="1">
      <protection locked="0"/>
    </xf>
    <xf numFmtId="0" fontId="36" fillId="13" borderId="16" xfId="24" applyFont="1" applyFill="1" applyBorder="1" applyAlignment="1" applyProtection="1">
      <alignment horizontal="center"/>
      <protection locked="0"/>
    </xf>
    <xf numFmtId="0" fontId="36" fillId="13" borderId="16" xfId="24" applyFont="1" applyFill="1" applyBorder="1" applyAlignment="1" applyProtection="1">
      <alignment horizontal="center" wrapText="1"/>
      <protection locked="0"/>
    </xf>
    <xf numFmtId="0" fontId="4" fillId="0" borderId="21" xfId="24" applyBorder="1" applyAlignment="1" applyProtection="1">
      <alignment horizontal="center" vertical="center"/>
      <protection locked="0"/>
    </xf>
    <xf numFmtId="0" fontId="4" fillId="0" borderId="21" xfId="24" applyBorder="1" applyAlignment="1" applyProtection="1">
      <alignment vertical="center" wrapText="1"/>
      <protection locked="0"/>
    </xf>
    <xf numFmtId="171" fontId="0" fillId="0" borderId="21" xfId="25" applyNumberFormat="1" applyFont="1" applyFill="1" applyBorder="1" applyProtection="1">
      <protection locked="0"/>
    </xf>
    <xf numFmtId="171" fontId="4" fillId="0" borderId="21" xfId="24" applyNumberFormat="1" applyBorder="1"/>
    <xf numFmtId="0" fontId="4" fillId="0" borderId="12" xfId="24" applyBorder="1" applyProtection="1">
      <protection locked="0"/>
    </xf>
    <xf numFmtId="0" fontId="4" fillId="0" borderId="21" xfId="24" applyBorder="1" applyAlignment="1" applyProtection="1">
      <alignment horizontal="left" vertical="center"/>
      <protection locked="0"/>
    </xf>
    <xf numFmtId="0" fontId="4" fillId="0" borderId="21" xfId="24" applyBorder="1" applyAlignment="1" applyProtection="1">
      <alignment horizontal="center"/>
      <protection locked="0"/>
    </xf>
    <xf numFmtId="0" fontId="36" fillId="0" borderId="21" xfId="24" applyFont="1" applyBorder="1" applyProtection="1">
      <protection locked="0"/>
    </xf>
    <xf numFmtId="171" fontId="36" fillId="0" borderId="21" xfId="24" applyNumberFormat="1" applyFont="1" applyBorder="1"/>
    <xf numFmtId="0" fontId="4" fillId="12" borderId="21" xfId="24" applyFill="1" applyBorder="1" applyProtection="1">
      <protection locked="0"/>
    </xf>
    <xf numFmtId="0" fontId="36" fillId="0" borderId="22" xfId="24" applyFont="1" applyBorder="1" applyProtection="1">
      <protection locked="0"/>
    </xf>
    <xf numFmtId="171" fontId="0" fillId="0" borderId="0" xfId="25" applyNumberFormat="1" applyFont="1" applyFill="1" applyBorder="1" applyProtection="1">
      <protection locked="0"/>
    </xf>
    <xf numFmtId="171" fontId="4" fillId="0" borderId="0" xfId="24" applyNumberFormat="1" applyProtection="1">
      <protection locked="0"/>
    </xf>
    <xf numFmtId="0" fontId="4" fillId="0" borderId="22" xfId="24" applyBorder="1" applyProtection="1">
      <protection locked="0"/>
    </xf>
    <xf numFmtId="0" fontId="4" fillId="0" borderId="23" xfId="24" applyBorder="1" applyProtection="1">
      <protection locked="0"/>
    </xf>
    <xf numFmtId="171" fontId="36" fillId="0" borderId="24" xfId="24" applyNumberFormat="1" applyFont="1" applyBorder="1"/>
    <xf numFmtId="43" fontId="9" fillId="0" borderId="0" xfId="1" applyFont="1"/>
    <xf numFmtId="165" fontId="9" fillId="0" borderId="0" xfId="0" applyNumberFormat="1" applyFont="1"/>
    <xf numFmtId="168" fontId="4" fillId="0" borderId="0" xfId="1" applyNumberFormat="1" applyFont="1" applyProtection="1">
      <protection locked="0"/>
    </xf>
    <xf numFmtId="0" fontId="36" fillId="0" borderId="21" xfId="24" applyFont="1" applyBorder="1" applyAlignment="1" applyProtection="1">
      <alignment horizontal="center" wrapText="1"/>
      <protection locked="0"/>
    </xf>
    <xf numFmtId="44" fontId="4" fillId="0" borderId="0" xfId="24" applyNumberFormat="1" applyProtection="1">
      <protection locked="0"/>
    </xf>
    <xf numFmtId="171" fontId="4" fillId="0" borderId="0" xfId="24" applyNumberFormat="1"/>
    <xf numFmtId="171" fontId="36" fillId="0" borderId="0" xfId="24" applyNumberFormat="1" applyFont="1"/>
    <xf numFmtId="43" fontId="4" fillId="0" borderId="0" xfId="24" applyNumberFormat="1" applyProtection="1">
      <protection locked="0"/>
    </xf>
    <xf numFmtId="171" fontId="0" fillId="12" borderId="24" xfId="31" applyNumberFormat="1" applyFont="1" applyFill="1" applyBorder="1" applyProtection="1">
      <protection locked="0"/>
    </xf>
    <xf numFmtId="0" fontId="36" fillId="0" borderId="24" xfId="24" applyFont="1" applyBorder="1" applyAlignment="1" applyProtection="1">
      <alignment horizontal="left"/>
      <protection locked="0"/>
    </xf>
    <xf numFmtId="0" fontId="4" fillId="13" borderId="23" xfId="24" applyFill="1" applyBorder="1" applyProtection="1">
      <protection locked="0"/>
    </xf>
    <xf numFmtId="0" fontId="41" fillId="0" borderId="21" xfId="24" applyFont="1" applyBorder="1" applyAlignment="1" applyProtection="1">
      <alignment vertical="top" wrapText="1"/>
      <protection locked="0"/>
    </xf>
    <xf numFmtId="43" fontId="8" fillId="0" borderId="0" xfId="1" applyFont="1" applyFill="1" applyBorder="1" applyProtection="1">
      <protection locked="0"/>
    </xf>
    <xf numFmtId="171" fontId="36" fillId="14" borderId="21" xfId="24" applyNumberFormat="1" applyFont="1" applyFill="1" applyBorder="1"/>
    <xf numFmtId="171" fontId="36" fillId="14" borderId="21" xfId="24" applyNumberFormat="1" applyFont="1" applyFill="1" applyBorder="1" applyProtection="1">
      <protection locked="0"/>
    </xf>
    <xf numFmtId="0" fontId="4" fillId="9" borderId="0" xfId="24" applyFill="1" applyProtection="1">
      <protection locked="0"/>
    </xf>
    <xf numFmtId="171" fontId="4" fillId="9" borderId="0" xfId="24" applyNumberFormat="1" applyFill="1"/>
    <xf numFmtId="171" fontId="4" fillId="9" borderId="21" xfId="24" applyNumberFormat="1" applyFill="1" applyBorder="1"/>
    <xf numFmtId="0" fontId="4" fillId="9" borderId="12" xfId="24" applyFill="1" applyBorder="1" applyProtection="1">
      <protection locked="0"/>
    </xf>
    <xf numFmtId="0" fontId="4" fillId="9" borderId="21" xfId="24" applyFill="1" applyBorder="1" applyAlignment="1" applyProtection="1">
      <alignment vertical="center" wrapText="1"/>
      <protection locked="0"/>
    </xf>
    <xf numFmtId="0" fontId="4" fillId="9" borderId="21" xfId="24" applyFill="1" applyBorder="1" applyAlignment="1" applyProtection="1">
      <alignment horizontal="center" vertical="center"/>
      <protection locked="0"/>
    </xf>
    <xf numFmtId="0" fontId="6" fillId="7" borderId="0" xfId="33" applyFill="1" applyAlignment="1" applyProtection="1">
      <alignment horizontal="center" vertical="center"/>
      <protection locked="0"/>
    </xf>
    <xf numFmtId="0" fontId="36" fillId="8" borderId="0" xfId="24" applyFont="1" applyFill="1" applyAlignment="1" applyProtection="1">
      <alignment horizontal="left"/>
      <protection locked="0"/>
    </xf>
    <xf numFmtId="43" fontId="18" fillId="0" borderId="17" xfId="1" applyFont="1" applyBorder="1" applyProtection="1">
      <protection locked="0"/>
    </xf>
    <xf numFmtId="43" fontId="19" fillId="0" borderId="17" xfId="1" applyFont="1" applyBorder="1" applyAlignment="1" applyProtection="1">
      <alignment horizontal="center"/>
      <protection locked="0"/>
    </xf>
    <xf numFmtId="43" fontId="9" fillId="3" borderId="13" xfId="1" applyFont="1" applyFill="1" applyBorder="1" applyAlignment="1">
      <alignment horizontal="center"/>
    </xf>
    <xf numFmtId="43" fontId="9" fillId="3" borderId="26" xfId="1" applyFont="1" applyFill="1" applyBorder="1" applyAlignment="1">
      <alignment horizontal="center"/>
    </xf>
    <xf numFmtId="43" fontId="10" fillId="0" borderId="13" xfId="1" applyFont="1" applyFill="1" applyBorder="1" applyProtection="1">
      <protection locked="0"/>
    </xf>
    <xf numFmtId="43" fontId="10" fillId="8" borderId="35" xfId="1" applyFont="1" applyFill="1" applyBorder="1" applyProtection="1">
      <protection locked="0"/>
    </xf>
    <xf numFmtId="43" fontId="22" fillId="0" borderId="0" xfId="1" applyFont="1" applyFill="1" applyBorder="1" applyProtection="1">
      <protection locked="0"/>
    </xf>
    <xf numFmtId="43" fontId="9" fillId="4" borderId="0" xfId="1" applyFont="1" applyFill="1" applyBorder="1" applyAlignment="1">
      <alignment horizontal="center"/>
    </xf>
    <xf numFmtId="43" fontId="9" fillId="4" borderId="10" xfId="1" applyFont="1" applyFill="1" applyBorder="1" applyAlignment="1">
      <alignment horizontal="center"/>
    </xf>
    <xf numFmtId="43" fontId="10" fillId="8" borderId="36" xfId="1" applyFont="1" applyFill="1" applyBorder="1" applyProtection="1">
      <protection locked="0"/>
    </xf>
    <xf numFmtId="168" fontId="10" fillId="6" borderId="0" xfId="6" applyNumberFormat="1" applyFont="1" applyFill="1" applyBorder="1" applyProtection="1">
      <protection locked="0"/>
    </xf>
    <xf numFmtId="168" fontId="10" fillId="5" borderId="20" xfId="6" applyNumberFormat="1" applyFont="1" applyFill="1" applyBorder="1" applyProtection="1">
      <protection locked="0"/>
    </xf>
    <xf numFmtId="0" fontId="4" fillId="0" borderId="0" xfId="36" applyAlignment="1" applyProtection="1">
      <alignment horizontal="center"/>
      <protection locked="0"/>
    </xf>
    <xf numFmtId="0" fontId="4" fillId="0" borderId="0" xfId="36" applyProtection="1">
      <protection locked="0"/>
    </xf>
    <xf numFmtId="171" fontId="4" fillId="0" borderId="0" xfId="36" applyNumberFormat="1" applyProtection="1">
      <protection locked="0"/>
    </xf>
    <xf numFmtId="0" fontId="4" fillId="0" borderId="22" xfId="36" applyBorder="1" applyProtection="1">
      <protection locked="0"/>
    </xf>
    <xf numFmtId="0" fontId="4" fillId="0" borderId="23" xfId="36" applyBorder="1" applyProtection="1">
      <protection locked="0"/>
    </xf>
    <xf numFmtId="0" fontId="36" fillId="13" borderId="23" xfId="36" applyFont="1" applyFill="1" applyBorder="1" applyProtection="1">
      <protection locked="0"/>
    </xf>
    <xf numFmtId="0" fontId="36" fillId="13" borderId="24" xfId="36" applyFont="1" applyFill="1" applyBorder="1" applyProtection="1">
      <protection locked="0"/>
    </xf>
    <xf numFmtId="0" fontId="36" fillId="13" borderId="22" xfId="36" applyFont="1" applyFill="1" applyBorder="1" applyAlignment="1" applyProtection="1">
      <alignment horizontal="center"/>
      <protection locked="0"/>
    </xf>
    <xf numFmtId="0" fontId="36" fillId="13" borderId="23" xfId="36" applyFont="1" applyFill="1" applyBorder="1" applyAlignment="1" applyProtection="1">
      <alignment horizontal="center"/>
      <protection locked="0"/>
    </xf>
    <xf numFmtId="0" fontId="36" fillId="13" borderId="21" xfId="36" applyFont="1" applyFill="1" applyBorder="1" applyAlignment="1" applyProtection="1">
      <alignment horizontal="center" wrapText="1"/>
      <protection locked="0"/>
    </xf>
    <xf numFmtId="0" fontId="36" fillId="13" borderId="21" xfId="36" applyFont="1" applyFill="1" applyBorder="1" applyProtection="1">
      <protection locked="0"/>
    </xf>
    <xf numFmtId="0" fontId="36" fillId="0" borderId="21" xfId="36" applyFont="1" applyBorder="1" applyAlignment="1" applyProtection="1">
      <alignment horizontal="center" wrapText="1"/>
      <protection locked="0"/>
    </xf>
    <xf numFmtId="0" fontId="36" fillId="13" borderId="21" xfId="36" applyFont="1" applyFill="1" applyBorder="1" applyAlignment="1" applyProtection="1">
      <alignment horizontal="center"/>
      <protection locked="0"/>
    </xf>
    <xf numFmtId="0" fontId="4" fillId="13" borderId="12" xfId="36" applyFill="1" applyBorder="1" applyProtection="1">
      <protection locked="0"/>
    </xf>
    <xf numFmtId="0" fontId="36" fillId="13" borderId="16" xfId="36" applyFont="1" applyFill="1" applyBorder="1" applyAlignment="1" applyProtection="1">
      <alignment horizontal="center"/>
      <protection locked="0"/>
    </xf>
    <xf numFmtId="0" fontId="36" fillId="13" borderId="16" xfId="36" applyFont="1" applyFill="1" applyBorder="1" applyAlignment="1" applyProtection="1">
      <alignment horizontal="center" wrapText="1"/>
      <protection locked="0"/>
    </xf>
    <xf numFmtId="0" fontId="4" fillId="0" borderId="21" xfId="36" applyBorder="1" applyAlignment="1" applyProtection="1">
      <alignment horizontal="center" vertical="center"/>
      <protection locked="0"/>
    </xf>
    <xf numFmtId="0" fontId="4" fillId="0" borderId="21" xfId="36" applyBorder="1" applyAlignment="1" applyProtection="1">
      <alignment vertical="center" wrapText="1"/>
      <protection locked="0"/>
    </xf>
    <xf numFmtId="171" fontId="0" fillId="0" borderId="21" xfId="23" applyNumberFormat="1" applyFont="1" applyFill="1" applyBorder="1" applyProtection="1">
      <protection locked="0"/>
    </xf>
    <xf numFmtId="171" fontId="0" fillId="12" borderId="21" xfId="23" applyNumberFormat="1" applyFont="1" applyFill="1" applyBorder="1" applyProtection="1">
      <protection locked="0"/>
    </xf>
    <xf numFmtId="171" fontId="0" fillId="0" borderId="21" xfId="23" applyNumberFormat="1" applyFont="1" applyBorder="1" applyProtection="1"/>
    <xf numFmtId="171" fontId="4" fillId="0" borderId="21" xfId="36" applyNumberFormat="1" applyBorder="1"/>
    <xf numFmtId="0" fontId="4" fillId="0" borderId="12" xfId="36" applyBorder="1" applyProtection="1">
      <protection locked="0"/>
    </xf>
    <xf numFmtId="171" fontId="0" fillId="0" borderId="24" xfId="23" applyNumberFormat="1" applyFont="1" applyFill="1" applyBorder="1" applyProtection="1">
      <protection locked="0"/>
    </xf>
    <xf numFmtId="0" fontId="4" fillId="0" borderId="21" xfId="36" applyBorder="1" applyAlignment="1" applyProtection="1">
      <alignment horizontal="left" vertical="center"/>
      <protection locked="0"/>
    </xf>
    <xf numFmtId="0" fontId="4" fillId="0" borderId="21" xfId="36" applyBorder="1" applyAlignment="1" applyProtection="1">
      <alignment horizontal="center"/>
      <protection locked="0"/>
    </xf>
    <xf numFmtId="0" fontId="4" fillId="0" borderId="21" xfId="36" applyBorder="1" applyProtection="1">
      <protection locked="0"/>
    </xf>
    <xf numFmtId="0" fontId="36" fillId="0" borderId="21" xfId="36" applyFont="1" applyBorder="1" applyProtection="1">
      <protection locked="0"/>
    </xf>
    <xf numFmtId="171" fontId="36" fillId="0" borderId="21" xfId="36" applyNumberFormat="1" applyFont="1" applyBorder="1"/>
    <xf numFmtId="171" fontId="36" fillId="0" borderId="21" xfId="36" applyNumberFormat="1" applyFont="1" applyBorder="1" applyProtection="1">
      <protection locked="0"/>
    </xf>
    <xf numFmtId="0" fontId="41" fillId="0" borderId="21" xfId="36" applyFont="1" applyBorder="1" applyAlignment="1" applyProtection="1">
      <alignment vertical="top" wrapText="1"/>
      <protection locked="0"/>
    </xf>
    <xf numFmtId="0" fontId="36" fillId="0" borderId="24" xfId="36" applyFont="1" applyBorder="1" applyAlignment="1" applyProtection="1">
      <alignment horizontal="left"/>
      <protection locked="0"/>
    </xf>
    <xf numFmtId="0" fontId="4" fillId="12" borderId="21" xfId="36" applyFill="1" applyBorder="1" applyProtection="1">
      <protection locked="0"/>
    </xf>
    <xf numFmtId="171" fontId="0" fillId="0" borderId="0" xfId="23" applyNumberFormat="1" applyFont="1" applyFill="1" applyBorder="1" applyProtection="1">
      <protection locked="0"/>
    </xf>
    <xf numFmtId="41" fontId="4" fillId="0" borderId="0" xfId="36" applyNumberFormat="1" applyProtection="1">
      <protection locked="0"/>
    </xf>
    <xf numFmtId="171" fontId="0" fillId="12" borderId="24" xfId="23" applyNumberFormat="1" applyFont="1" applyFill="1" applyBorder="1" applyProtection="1">
      <protection locked="0"/>
    </xf>
    <xf numFmtId="171" fontId="36" fillId="0" borderId="24" xfId="36" applyNumberFormat="1" applyFont="1" applyBorder="1"/>
    <xf numFmtId="0" fontId="36" fillId="0" borderId="22" xfId="36" applyFont="1" applyBorder="1" applyProtection="1">
      <protection locked="0"/>
    </xf>
    <xf numFmtId="0" fontId="36" fillId="0" borderId="23" xfId="36" applyFont="1" applyBorder="1" applyProtection="1">
      <protection locked="0"/>
    </xf>
    <xf numFmtId="0" fontId="36" fillId="0" borderId="22" xfId="24" applyFont="1" applyBorder="1" applyAlignment="1" applyProtection="1">
      <alignment horizontal="left"/>
      <protection locked="0"/>
    </xf>
    <xf numFmtId="0" fontId="36" fillId="0" borderId="23" xfId="24" applyFont="1" applyBorder="1" applyAlignment="1" applyProtection="1">
      <alignment horizontal="left"/>
      <protection locked="0"/>
    </xf>
    <xf numFmtId="0" fontId="36" fillId="0" borderId="0" xfId="24" applyFont="1" applyAlignment="1" applyProtection="1">
      <alignment horizontal="left"/>
      <protection locked="0"/>
    </xf>
    <xf numFmtId="0" fontId="36" fillId="0" borderId="22" xfId="36" applyFont="1" applyBorder="1" applyAlignment="1" applyProtection="1">
      <alignment horizontal="left"/>
      <protection locked="0"/>
    </xf>
    <xf numFmtId="0" fontId="36" fillId="0" borderId="23" xfId="36" applyFont="1" applyBorder="1" applyAlignment="1" applyProtection="1">
      <alignment horizontal="left"/>
      <protection locked="0"/>
    </xf>
    <xf numFmtId="0" fontId="46" fillId="0" borderId="0" xfId="24" applyFont="1" applyAlignment="1" applyProtection="1">
      <alignment horizontal="left"/>
      <protection locked="0"/>
    </xf>
    <xf numFmtId="0" fontId="47" fillId="0" borderId="0" xfId="24" applyFont="1" applyAlignment="1" applyProtection="1">
      <alignment horizontal="center"/>
      <protection locked="0"/>
    </xf>
    <xf numFmtId="0" fontId="47" fillId="0" borderId="0" xfId="24" applyFont="1" applyAlignment="1" applyProtection="1">
      <alignment horizontal="left"/>
      <protection locked="0"/>
    </xf>
    <xf numFmtId="171" fontId="0" fillId="0" borderId="21" xfId="25" quotePrefix="1" applyNumberFormat="1" applyFont="1" applyFill="1" applyBorder="1" applyProtection="1">
      <protection locked="0"/>
    </xf>
    <xf numFmtId="0" fontId="4" fillId="0" borderId="0" xfId="24" applyAlignment="1" applyProtection="1">
      <alignment horizontal="center" vertical="center"/>
      <protection locked="0"/>
    </xf>
    <xf numFmtId="0" fontId="4" fillId="0" borderId="0" xfId="24" applyAlignment="1" applyProtection="1">
      <alignment vertical="center" wrapText="1"/>
      <protection locked="0"/>
    </xf>
    <xf numFmtId="39" fontId="8" fillId="0" borderId="10" xfId="0" applyNumberFormat="1" applyFont="1" applyBorder="1"/>
    <xf numFmtId="39" fontId="8" fillId="0" borderId="17" xfId="8" quotePrefix="1" applyNumberFormat="1" applyFont="1" applyBorder="1" applyAlignment="1">
      <alignment horizontal="left" vertical="center"/>
    </xf>
    <xf numFmtId="167" fontId="0" fillId="0" borderId="20" xfId="1" applyNumberFormat="1" applyFont="1" applyFill="1" applyBorder="1"/>
    <xf numFmtId="0" fontId="8" fillId="0" borderId="0" xfId="2" quotePrefix="1" applyNumberFormat="1" applyFont="1" applyProtection="1">
      <protection locked="0"/>
    </xf>
    <xf numFmtId="168" fontId="9" fillId="3" borderId="10" xfId="1" applyNumberFormat="1" applyFont="1" applyFill="1" applyBorder="1" applyAlignment="1">
      <alignment horizontal="center"/>
    </xf>
    <xf numFmtId="168" fontId="8" fillId="0" borderId="17" xfId="1" applyNumberFormat="1" applyFont="1" applyFill="1" applyBorder="1" applyProtection="1">
      <protection locked="0"/>
    </xf>
    <xf numFmtId="168" fontId="8" fillId="0" borderId="13" xfId="1" applyNumberFormat="1" applyFont="1" applyFill="1" applyBorder="1" applyProtection="1">
      <protection locked="0"/>
    </xf>
    <xf numFmtId="168" fontId="9" fillId="0" borderId="23" xfId="1" applyNumberFormat="1" applyFont="1" applyFill="1" applyBorder="1" applyProtection="1">
      <protection locked="0"/>
    </xf>
    <xf numFmtId="168" fontId="9" fillId="8" borderId="27" xfId="1" applyNumberFormat="1" applyFont="1" applyFill="1" applyBorder="1" applyProtection="1">
      <protection locked="0"/>
    </xf>
    <xf numFmtId="168" fontId="0" fillId="0" borderId="0" xfId="1" applyNumberFormat="1" applyFont="1"/>
    <xf numFmtId="168" fontId="8" fillId="0" borderId="12" xfId="1" applyNumberFormat="1" applyFont="1" applyFill="1" applyBorder="1" applyProtection="1">
      <protection locked="0"/>
    </xf>
    <xf numFmtId="168" fontId="8" fillId="6" borderId="0" xfId="1" applyNumberFormat="1" applyFont="1" applyFill="1" applyBorder="1" applyProtection="1">
      <protection locked="0"/>
    </xf>
    <xf numFmtId="168" fontId="8" fillId="6" borderId="12" xfId="1" applyNumberFormat="1" applyFont="1" applyFill="1" applyBorder="1" applyProtection="1">
      <protection locked="0"/>
    </xf>
    <xf numFmtId="168" fontId="0" fillId="5" borderId="20" xfId="1" applyNumberFormat="1" applyFont="1" applyFill="1" applyBorder="1"/>
    <xf numFmtId="168" fontId="8" fillId="0" borderId="0" xfId="1" applyNumberFormat="1" applyFont="1" applyFill="1" applyBorder="1" applyProtection="1">
      <protection locked="0"/>
    </xf>
    <xf numFmtId="0" fontId="36" fillId="0" borderId="23" xfId="24" applyFont="1" applyBorder="1" applyProtection="1">
      <protection locked="0"/>
    </xf>
    <xf numFmtId="37" fontId="8" fillId="0" borderId="13" xfId="2" applyNumberFormat="1" applyFont="1" applyBorder="1" applyProtection="1">
      <protection locked="0"/>
    </xf>
    <xf numFmtId="37" fontId="10" fillId="0" borderId="0" xfId="6" applyNumberFormat="1" applyFont="1" applyFill="1" applyBorder="1" applyProtection="1">
      <protection locked="0"/>
    </xf>
    <xf numFmtId="37" fontId="8" fillId="0" borderId="17" xfId="1" applyNumberFormat="1" applyFont="1" applyFill="1" applyBorder="1" applyProtection="1">
      <protection locked="0"/>
    </xf>
    <xf numFmtId="37" fontId="10" fillId="15" borderId="0" xfId="6" applyNumberFormat="1" applyFont="1" applyFill="1" applyBorder="1" applyProtection="1">
      <protection locked="0"/>
    </xf>
    <xf numFmtId="37" fontId="0" fillId="5" borderId="20" xfId="1" applyNumberFormat="1" applyFont="1" applyFill="1" applyBorder="1"/>
    <xf numFmtId="37" fontId="9" fillId="0" borderId="27" xfId="2" applyNumberFormat="1" applyFont="1" applyBorder="1" applyProtection="1">
      <protection locked="0"/>
    </xf>
    <xf numFmtId="37" fontId="9" fillId="0" borderId="23" xfId="1" applyNumberFormat="1" applyFont="1" applyFill="1" applyBorder="1" applyProtection="1">
      <protection locked="0"/>
    </xf>
    <xf numFmtId="37" fontId="9" fillId="0" borderId="24" xfId="1" applyNumberFormat="1" applyFont="1" applyFill="1" applyBorder="1" applyProtection="1">
      <protection locked="0"/>
    </xf>
    <xf numFmtId="37" fontId="9" fillId="15" borderId="23" xfId="1" applyNumberFormat="1" applyFont="1" applyFill="1" applyBorder="1" applyProtection="1">
      <protection locked="0"/>
    </xf>
    <xf numFmtId="37" fontId="9" fillId="5" borderId="25" xfId="1" applyNumberFormat="1" applyFont="1" applyFill="1" applyBorder="1" applyProtection="1">
      <protection locked="0"/>
    </xf>
    <xf numFmtId="37" fontId="0" fillId="0" borderId="0" xfId="0" applyNumberFormat="1"/>
    <xf numFmtId="37" fontId="0" fillId="0" borderId="0" xfId="1" applyNumberFormat="1" applyFont="1"/>
    <xf numFmtId="37" fontId="0" fillId="0" borderId="0" xfId="1" applyNumberFormat="1" applyFont="1" applyFill="1"/>
    <xf numFmtId="37" fontId="0" fillId="15" borderId="0" xfId="1" applyNumberFormat="1" applyFont="1" applyFill="1"/>
    <xf numFmtId="37" fontId="0" fillId="5" borderId="0" xfId="1" applyNumberFormat="1" applyFont="1" applyFill="1"/>
    <xf numFmtId="37" fontId="9" fillId="0" borderId="27" xfId="1" applyNumberFormat="1" applyFont="1" applyFill="1" applyBorder="1" applyProtection="1">
      <protection locked="0"/>
    </xf>
    <xf numFmtId="37" fontId="9" fillId="15" borderId="27" xfId="1" applyNumberFormat="1" applyFont="1" applyFill="1" applyBorder="1" applyProtection="1">
      <protection locked="0"/>
    </xf>
    <xf numFmtId="37" fontId="9" fillId="5" borderId="27" xfId="1" applyNumberFormat="1" applyFont="1" applyFill="1" applyBorder="1" applyProtection="1">
      <protection locked="0"/>
    </xf>
    <xf numFmtId="37" fontId="9" fillId="5" borderId="27" xfId="2" applyNumberFormat="1" applyFont="1" applyFill="1" applyBorder="1" applyProtection="1">
      <protection locked="0"/>
    </xf>
    <xf numFmtId="37" fontId="9" fillId="8" borderId="27" xfId="2" applyNumberFormat="1" applyFont="1" applyFill="1" applyBorder="1" applyProtection="1">
      <protection locked="0"/>
    </xf>
    <xf numFmtId="37" fontId="9" fillId="8" borderId="27" xfId="1" applyNumberFormat="1" applyFont="1" applyFill="1" applyBorder="1" applyProtection="1">
      <protection locked="0"/>
    </xf>
    <xf numFmtId="0" fontId="6" fillId="0" borderId="0" xfId="33" applyAlignment="1" applyProtection="1">
      <alignment horizontal="center" vertical="center"/>
      <protection locked="0"/>
    </xf>
    <xf numFmtId="0" fontId="36" fillId="0" borderId="24" xfId="24" applyFont="1" applyBorder="1" applyProtection="1">
      <protection locked="0"/>
    </xf>
    <xf numFmtId="0" fontId="36" fillId="0" borderId="21" xfId="24" applyFont="1" applyBorder="1" applyAlignment="1" applyProtection="1">
      <alignment horizontal="center"/>
      <protection locked="0"/>
    </xf>
    <xf numFmtId="0" fontId="36" fillId="0" borderId="16" xfId="24" applyFont="1" applyBorder="1" applyAlignment="1" applyProtection="1">
      <alignment horizontal="center"/>
      <protection locked="0"/>
    </xf>
    <xf numFmtId="0" fontId="36" fillId="0" borderId="16" xfId="24" applyFont="1" applyBorder="1" applyAlignment="1" applyProtection="1">
      <alignment horizontal="center" wrapText="1"/>
      <protection locked="0"/>
    </xf>
    <xf numFmtId="171" fontId="36" fillId="0" borderId="21" xfId="24" applyNumberFormat="1" applyFont="1" applyBorder="1" applyProtection="1">
      <protection locked="0"/>
    </xf>
    <xf numFmtId="0" fontId="4" fillId="0" borderId="21" xfId="24" applyBorder="1" applyProtection="1">
      <protection locked="0"/>
    </xf>
    <xf numFmtId="171" fontId="0" fillId="0" borderId="24" xfId="31" applyNumberFormat="1" applyFont="1" applyFill="1" applyBorder="1" applyProtection="1">
      <protection locked="0"/>
    </xf>
    <xf numFmtId="168" fontId="4" fillId="0" borderId="0" xfId="1" applyNumberFormat="1" applyFont="1" applyFill="1" applyProtection="1">
      <protection locked="0"/>
    </xf>
    <xf numFmtId="39" fontId="0" fillId="0" borderId="0" xfId="0" applyNumberFormat="1"/>
    <xf numFmtId="0" fontId="8" fillId="0" borderId="0" xfId="4" applyFont="1" applyAlignment="1" applyProtection="1">
      <alignment horizontal="center"/>
      <protection locked="0"/>
    </xf>
    <xf numFmtId="0" fontId="8" fillId="0" borderId="0" xfId="2" applyNumberFormat="1" applyFont="1" applyAlignment="1" applyProtection="1">
      <alignment horizontal="center" wrapText="1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6" fontId="5" fillId="0" borderId="0" xfId="2" quotePrefix="1" applyNumberFormat="1" applyFont="1" applyAlignment="1" applyProtection="1">
      <alignment horizontal="center"/>
      <protection locked="0"/>
    </xf>
    <xf numFmtId="0" fontId="12" fillId="0" borderId="0" xfId="5" applyFont="1" applyAlignment="1">
      <alignment horizontal="center"/>
    </xf>
    <xf numFmtId="0" fontId="9" fillId="0" borderId="34" xfId="4" applyFont="1" applyBorder="1" applyAlignment="1" applyProtection="1">
      <alignment horizontal="center"/>
      <protection locked="0"/>
    </xf>
    <xf numFmtId="43" fontId="0" fillId="0" borderId="0" xfId="0" applyNumberFormat="1"/>
    <xf numFmtId="0" fontId="36" fillId="13" borderId="22" xfId="24" applyFont="1" applyFill="1" applyBorder="1" applyAlignment="1" applyProtection="1">
      <alignment horizontal="center"/>
      <protection locked="0"/>
    </xf>
    <xf numFmtId="0" fontId="36" fillId="13" borderId="23" xfId="24" applyFont="1" applyFill="1" applyBorder="1" applyAlignment="1" applyProtection="1">
      <alignment horizontal="center"/>
      <protection locked="0"/>
    </xf>
    <xf numFmtId="0" fontId="36" fillId="0" borderId="22" xfId="24" applyFont="1" applyBorder="1" applyProtection="1">
      <protection locked="0"/>
    </xf>
    <xf numFmtId="0" fontId="36" fillId="0" borderId="23" xfId="24" applyFont="1" applyBorder="1" applyProtection="1">
      <protection locked="0"/>
    </xf>
    <xf numFmtId="0" fontId="36" fillId="0" borderId="22" xfId="24" applyFont="1" applyBorder="1" applyAlignment="1" applyProtection="1">
      <alignment horizontal="left"/>
      <protection locked="0"/>
    </xf>
    <xf numFmtId="0" fontId="36" fillId="0" borderId="23" xfId="24" applyFont="1" applyBorder="1" applyAlignment="1" applyProtection="1">
      <alignment horizontal="left"/>
      <protection locked="0"/>
    </xf>
    <xf numFmtId="0" fontId="36" fillId="0" borderId="24" xfId="24" applyFont="1" applyBorder="1" applyAlignment="1" applyProtection="1">
      <alignment horizontal="left"/>
      <protection locked="0"/>
    </xf>
    <xf numFmtId="0" fontId="36" fillId="0" borderId="22" xfId="24" applyFont="1" applyBorder="1" applyAlignment="1" applyProtection="1">
      <alignment horizontal="center"/>
      <protection locked="0"/>
    </xf>
    <xf numFmtId="0" fontId="36" fillId="0" borderId="23" xfId="24" applyFont="1" applyBorder="1" applyAlignment="1" applyProtection="1">
      <alignment horizontal="center"/>
      <protection locked="0"/>
    </xf>
    <xf numFmtId="0" fontId="9" fillId="0" borderId="29" xfId="3" applyFont="1" applyBorder="1" applyAlignment="1">
      <alignment horizontal="center"/>
    </xf>
    <xf numFmtId="0" fontId="9" fillId="0" borderId="30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9" fillId="0" borderId="0" xfId="3" applyFont="1" applyAlignment="1">
      <alignment horizontal="center"/>
    </xf>
    <xf numFmtId="1" fontId="9" fillId="0" borderId="28" xfId="3" applyNumberFormat="1" applyFont="1" applyBorder="1" applyAlignment="1">
      <alignment horizontal="center"/>
    </xf>
    <xf numFmtId="1" fontId="9" fillId="0" borderId="1" xfId="3" applyNumberFormat="1" applyFont="1" applyBorder="1" applyAlignment="1">
      <alignment horizontal="center"/>
    </xf>
    <xf numFmtId="0" fontId="9" fillId="3" borderId="22" xfId="3" applyFont="1" applyFill="1" applyBorder="1" applyAlignment="1">
      <alignment horizontal="center"/>
    </xf>
    <xf numFmtId="0" fontId="9" fillId="3" borderId="23" xfId="3" applyFont="1" applyFill="1" applyBorder="1" applyAlignment="1">
      <alignment horizontal="center"/>
    </xf>
    <xf numFmtId="0" fontId="9" fillId="3" borderId="24" xfId="3" applyFont="1" applyFill="1" applyBorder="1" applyAlignment="1">
      <alignment horizontal="center"/>
    </xf>
    <xf numFmtId="0" fontId="9" fillId="4" borderId="22" xfId="3" applyFont="1" applyFill="1" applyBorder="1" applyAlignment="1">
      <alignment horizontal="center"/>
    </xf>
    <xf numFmtId="0" fontId="9" fillId="4" borderId="23" xfId="3" applyFont="1" applyFill="1" applyBorder="1" applyAlignment="1">
      <alignment horizontal="center"/>
    </xf>
    <xf numFmtId="0" fontId="9" fillId="4" borderId="24" xfId="3" applyFont="1" applyFill="1" applyBorder="1" applyAlignment="1">
      <alignment horizontal="center"/>
    </xf>
    <xf numFmtId="43" fontId="7" fillId="0" borderId="2" xfId="2" quotePrefix="1" applyNumberFormat="1" applyFont="1" applyBorder="1" applyAlignment="1" applyProtection="1">
      <alignment horizontal="center"/>
      <protection locked="0"/>
    </xf>
    <xf numFmtId="43" fontId="7" fillId="0" borderId="3" xfId="2" applyNumberFormat="1" applyFont="1" applyBorder="1" applyAlignment="1" applyProtection="1">
      <alignment horizontal="center"/>
      <protection locked="0"/>
    </xf>
    <xf numFmtId="43" fontId="7" fillId="0" borderId="4" xfId="2" applyNumberFormat="1" applyFont="1" applyBorder="1" applyAlignment="1" applyProtection="1">
      <alignment horizontal="center"/>
      <protection locked="0"/>
    </xf>
    <xf numFmtId="0" fontId="9" fillId="3" borderId="6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167" fontId="9" fillId="4" borderId="9" xfId="1" applyNumberFormat="1" applyFont="1" applyFill="1" applyBorder="1" applyAlignment="1">
      <alignment horizontal="center"/>
    </xf>
    <xf numFmtId="167" fontId="9" fillId="4" borderId="10" xfId="1" applyNumberFormat="1" applyFont="1" applyFill="1" applyBorder="1" applyAlignment="1">
      <alignment horizontal="center"/>
    </xf>
    <xf numFmtId="43" fontId="26" fillId="0" borderId="0" xfId="0" applyNumberFormat="1" applyFont="1" applyAlignment="1">
      <alignment horizontal="center"/>
    </xf>
    <xf numFmtId="43" fontId="26" fillId="0" borderId="15" xfId="0" applyNumberFormat="1" applyFont="1" applyBorder="1" applyAlignment="1">
      <alignment horizontal="center"/>
    </xf>
    <xf numFmtId="167" fontId="7" fillId="0" borderId="2" xfId="1" quotePrefix="1" applyNumberFormat="1" applyFont="1" applyFill="1" applyBorder="1" applyAlignment="1" applyProtection="1">
      <alignment horizontal="center"/>
      <protection locked="0"/>
    </xf>
    <xf numFmtId="167" fontId="7" fillId="0" borderId="3" xfId="1" applyNumberFormat="1" applyFont="1" applyFill="1" applyBorder="1" applyAlignment="1" applyProtection="1">
      <alignment horizontal="center"/>
      <protection locked="0"/>
    </xf>
    <xf numFmtId="167" fontId="7" fillId="0" borderId="4" xfId="1" applyNumberFormat="1" applyFont="1" applyFill="1" applyBorder="1" applyAlignment="1" applyProtection="1">
      <alignment horizontal="center"/>
      <protection locked="0"/>
    </xf>
    <xf numFmtId="167" fontId="9" fillId="3" borderId="6" xfId="1" applyNumberFormat="1" applyFont="1" applyFill="1" applyBorder="1" applyAlignment="1">
      <alignment horizontal="center"/>
    </xf>
    <xf numFmtId="167" fontId="9" fillId="3" borderId="7" xfId="1" applyNumberFormat="1" applyFont="1" applyFill="1" applyBorder="1" applyAlignment="1">
      <alignment horizontal="center"/>
    </xf>
    <xf numFmtId="167" fontId="9" fillId="3" borderId="8" xfId="1" applyNumberFormat="1" applyFont="1" applyFill="1" applyBorder="1" applyAlignment="1">
      <alignment horizontal="center"/>
    </xf>
  </cellXfs>
  <cellStyles count="38">
    <cellStyle name="Comma" xfId="1" builtinId="3"/>
    <cellStyle name="Comma 2" xfId="19" xr:uid="{1C3EEAE8-EFC9-4041-A9EB-EFBF05654A03}"/>
    <cellStyle name="Comma 2 16" xfId="21" xr:uid="{F0AFF3DD-5B79-4215-A001-3F7FB7BC37DD}"/>
    <cellStyle name="Comma 2 17" xfId="35" xr:uid="{597485AE-B34A-416F-9BB8-A5AF093654BC}"/>
    <cellStyle name="Comma 2 2" xfId="30" xr:uid="{8414BCCD-1AEF-4BAC-8A23-F55698BF1AC5}"/>
    <cellStyle name="Comma 20" xfId="7" xr:uid="{226CCD3D-9A88-413A-9FE9-55F1C9708022}"/>
    <cellStyle name="Comma 26" xfId="32" xr:uid="{92B03F16-4885-4458-A38B-8695D2AFCC56}"/>
    <cellStyle name="Comma 3 12" xfId="18" xr:uid="{E9955744-8AC0-4BF8-B7DE-983F1D9C200E}"/>
    <cellStyle name="Comma 49" xfId="6" xr:uid="{DC16210B-A347-4E57-9C05-4BBDE81196A8}"/>
    <cellStyle name="Comma 5" xfId="28" xr:uid="{23BC136D-B45A-4F8D-AC80-4501B029D9D0}"/>
    <cellStyle name="Currency" xfId="31" builtinId="4"/>
    <cellStyle name="Currency 2" xfId="23" xr:uid="{AF044D9E-3F81-4156-B2EE-710BACE08955}"/>
    <cellStyle name="Currency 4" xfId="27" xr:uid="{BF7036E2-0F02-4502-834E-384ECF5462E6}"/>
    <cellStyle name="Currency 5 5" xfId="25" xr:uid="{20F0F8D1-43E0-4EDF-AD7F-B968575C5310}"/>
    <cellStyle name="Hyperlink 2" xfId="20" xr:uid="{62E19BE0-7341-4D19-A91E-2ED4C84C3FF6}"/>
    <cellStyle name="Normal" xfId="0" builtinId="0"/>
    <cellStyle name="Normal - Style1 11 2 2 2" xfId="5" xr:uid="{2FBB91C3-FAA2-47DC-836C-A08142B9AF9F}"/>
    <cellStyle name="Normal - Style1 2" xfId="10" xr:uid="{FE86776C-DC3B-4EEA-ADF0-5E89139C607D}"/>
    <cellStyle name="Normal 2" xfId="17" xr:uid="{059B6C77-2A6A-45E8-BC90-F288A766A0F7}"/>
    <cellStyle name="Normal 2 15" xfId="36" xr:uid="{A4057190-2775-4276-A8ED-C36932222EF5}"/>
    <cellStyle name="Normal 2 19" xfId="33" xr:uid="{153C327A-EFAF-4073-B474-1FD1B7CE9C25}"/>
    <cellStyle name="Normal 2 2 2 2" xfId="24" xr:uid="{8D29BAC1-B8A8-4B9F-B202-DADDAA390112}"/>
    <cellStyle name="Normal 3" xfId="22" xr:uid="{03E5629D-E2EA-41AD-BE73-B5CBA63DAE7A}"/>
    <cellStyle name="Normal 32" xfId="37" xr:uid="{561127B9-75CE-40EA-8CC0-3279CCCE7609}"/>
    <cellStyle name="Normal 69" xfId="3" xr:uid="{CF3545E9-1070-4979-8EC0-7C1F1E5AE6B2}"/>
    <cellStyle name="Normal_Capital Jan - Mar" xfId="2" xr:uid="{D2CEEF0B-49CF-4F2D-95C5-D36B4C00022C}"/>
    <cellStyle name="Normal_Capital Jan - Mar 2" xfId="4" xr:uid="{F119B079-E533-453E-89DE-D73C0C2BBED5}"/>
    <cellStyle name="Normal_CIP&amp;Cip-Ciac" xfId="15" xr:uid="{2DF705B4-0EB0-4E00-9C23-294DAD037C75}"/>
    <cellStyle name="Normal_FAInq-Accum" xfId="11" xr:uid="{98FEE1E8-4886-48A7-B55A-ADEB1C222CE8}"/>
    <cellStyle name="Normal_FAInq-Accum_1" xfId="13" xr:uid="{DD82F8D7-5E19-4972-AB15-CBD5F5DAAC16}"/>
    <cellStyle name="Normal_FAInq-Costs" xfId="8" xr:uid="{02713C77-C324-4959-8842-2E6343B23971}"/>
    <cellStyle name="Normal_FAInq-Costs_1" xfId="12" xr:uid="{6B7CF0FD-FCCB-4279-AF6A-8AFD7D37AE03}"/>
    <cellStyle name="Normal_GLI-CIP" xfId="14" xr:uid="{DC9AC69F-883E-44E2-8B71-B45175E9BEAB}"/>
    <cellStyle name="Normal_GLI-Cost and Accum" xfId="9" xr:uid="{7E0AD3D3-9412-41C4-ADC4-655BB087DD5D}"/>
    <cellStyle name="Normal_JAN" xfId="16" xr:uid="{C1939C6D-75E3-467B-9D6E-8AF6B4666A14}"/>
    <cellStyle name="Percent 10" xfId="34" xr:uid="{E3E71BE9-EE88-425C-9ABA-251C99141089}"/>
    <cellStyle name="Percent 2 2 2" xfId="26" xr:uid="{0C6D2B1F-893F-4734-B545-0920574A6582}"/>
    <cellStyle name="Percent 5" xfId="29" xr:uid="{96BB30C0-2B15-400A-ADBA-DD97B5AC4A4A}"/>
  </cellStyles>
  <dxfs count="0"/>
  <tableStyles count="0" defaultTableStyle="TableStyleMedium2" defaultPivotStyle="PivotStyleLight16"/>
  <colors>
    <mruColors>
      <color rgb="FFFFFF99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inu George" id="{9213B8C3-03AC-4192-A1E3-EE42D075A28C}" userId="S::Binu.George@alectrautilities.com::5294f8a1-3d7e-412b-8026-de88ec18f22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8" dT="2026-02-07T01:46:45.73" personId="{9213B8C3-03AC-4192-A1E3-EE42D075A28C}" id="{4063093A-7D40-434B-971A-ADC53EF9A79D}">
    <text>$120,000 added from App 2-BA (cell M50)</text>
  </threadedComment>
</ThreadedComment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123C-EE45-4242-9550-9B4C0AE73476}">
  <dimension ref="A1:BB79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" sqref="E3"/>
    </sheetView>
  </sheetViews>
  <sheetFormatPr defaultColWidth="9" defaultRowHeight="13.2" x14ac:dyDescent="0.25"/>
  <cols>
    <col min="1" max="1" width="11.21875" style="167" customWidth="1"/>
    <col min="2" max="2" width="39.44140625" style="168" customWidth="1"/>
    <col min="3" max="3" width="15.21875" style="168" customWidth="1"/>
    <col min="4" max="5" width="16.5546875" style="168" customWidth="1"/>
    <col min="6" max="6" width="18.5546875" style="168" bestFit="1" customWidth="1"/>
    <col min="7" max="7" width="15.5546875" style="168" bestFit="1" customWidth="1"/>
    <col min="8" max="8" width="16.5546875" style="168" bestFit="1" customWidth="1"/>
    <col min="9" max="9" width="5.77734375" style="168" bestFit="1" customWidth="1"/>
    <col min="10" max="12" width="15.77734375" style="168" customWidth="1"/>
    <col min="13" max="13" width="15.5546875" style="168" customWidth="1"/>
    <col min="14" max="14" width="14.21875" style="168" bestFit="1" customWidth="1"/>
    <col min="15" max="15" width="15.5546875" style="168" bestFit="1" customWidth="1"/>
    <col min="16" max="16" width="16.77734375" style="168" bestFit="1" customWidth="1"/>
    <col min="17" max="17" width="13.44140625" style="168" bestFit="1" customWidth="1"/>
    <col min="18" max="18" width="9" style="168"/>
    <col min="19" max="19" width="42.77734375" style="168" customWidth="1"/>
    <col min="20" max="20" width="14.77734375" style="168" bestFit="1" customWidth="1"/>
    <col min="21" max="21" width="9.5546875" style="168" bestFit="1" customWidth="1"/>
    <col min="22" max="22" width="14.77734375" style="168" bestFit="1" customWidth="1"/>
    <col min="23" max="23" width="13.21875" style="168" bestFit="1" customWidth="1"/>
    <col min="24" max="24" width="12.21875" style="168" bestFit="1" customWidth="1"/>
    <col min="25" max="25" width="14.77734375" style="168" bestFit="1" customWidth="1"/>
    <col min="26" max="26" width="4.5546875" style="168" customWidth="1"/>
    <col min="27" max="27" width="13.77734375" style="168" customWidth="1"/>
    <col min="28" max="28" width="8.5546875" style="168" bestFit="1" customWidth="1"/>
    <col min="29" max="29" width="13.21875" style="168" bestFit="1" customWidth="1"/>
    <col min="30" max="30" width="23.5546875" style="168" bestFit="1" customWidth="1"/>
    <col min="31" max="32" width="13.21875" style="168" bestFit="1" customWidth="1"/>
    <col min="33" max="33" width="14.77734375" style="168" bestFit="1" customWidth="1"/>
    <col min="34" max="35" width="9" style="168"/>
    <col min="36" max="36" width="42.77734375" style="168" customWidth="1"/>
    <col min="37" max="37" width="14.77734375" style="168" bestFit="1" customWidth="1"/>
    <col min="38" max="38" width="9.5546875" style="168" bestFit="1" customWidth="1"/>
    <col min="39" max="39" width="14.77734375" style="168" bestFit="1" customWidth="1"/>
    <col min="40" max="40" width="13.21875" style="168" bestFit="1" customWidth="1"/>
    <col min="41" max="41" width="12.21875" style="168" bestFit="1" customWidth="1"/>
    <col min="42" max="42" width="14.77734375" style="168" bestFit="1" customWidth="1"/>
    <col min="43" max="43" width="4.5546875" style="168" customWidth="1"/>
    <col min="44" max="44" width="13.77734375" style="168" customWidth="1"/>
    <col min="45" max="45" width="8.5546875" style="168" bestFit="1" customWidth="1"/>
    <col min="46" max="46" width="13.21875" style="168" bestFit="1" customWidth="1"/>
    <col min="47" max="47" width="23.5546875" style="168" bestFit="1" customWidth="1"/>
    <col min="48" max="49" width="13.21875" style="168" bestFit="1" customWidth="1"/>
    <col min="50" max="50" width="14.77734375" style="168" bestFit="1" customWidth="1"/>
    <col min="51" max="16384" width="9" style="168"/>
  </cols>
  <sheetData>
    <row r="1" spans="1:54" customFormat="1" ht="14.4" x14ac:dyDescent="0.3">
      <c r="A1" s="273" t="s">
        <v>613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54" customFormat="1" ht="14.4" x14ac:dyDescent="0.3">
      <c r="A2" s="280"/>
      <c r="B2" s="281"/>
      <c r="C2" s="192"/>
      <c r="D2" s="192"/>
      <c r="E2" s="192"/>
      <c r="F2" s="192"/>
      <c r="G2" s="192"/>
      <c r="H2" s="192"/>
      <c r="I2" s="212"/>
      <c r="J2" s="192"/>
      <c r="K2" s="192"/>
      <c r="L2" s="192"/>
      <c r="M2" s="192"/>
      <c r="N2" s="192"/>
      <c r="O2" s="192"/>
      <c r="P2" s="213"/>
      <c r="Q2" s="168"/>
    </row>
    <row r="3" spans="1:54" ht="15" thickBot="1" x14ac:dyDescent="0.35">
      <c r="F3" s="169" t="s">
        <v>614</v>
      </c>
      <c r="G3" s="218" t="s">
        <v>615</v>
      </c>
      <c r="I3" s="212"/>
      <c r="J3" s="192"/>
      <c r="K3" s="192"/>
    </row>
    <row r="4" spans="1:54" ht="15" thickBot="1" x14ac:dyDescent="0.35">
      <c r="A4" s="276" t="s">
        <v>693</v>
      </c>
      <c r="F4" s="169" t="s">
        <v>616</v>
      </c>
      <c r="G4" s="170">
        <v>2018</v>
      </c>
      <c r="H4" s="171"/>
      <c r="I4" s="212"/>
      <c r="J4" s="192"/>
      <c r="K4" s="192"/>
      <c r="R4" s="276" t="s">
        <v>695</v>
      </c>
      <c r="AI4" s="276"/>
    </row>
    <row r="5" spans="1:54" ht="14.4" x14ac:dyDescent="0.3">
      <c r="A5" s="277" t="s">
        <v>694</v>
      </c>
      <c r="I5" s="212"/>
      <c r="J5" s="192"/>
      <c r="K5" s="192"/>
      <c r="R5" s="277" t="s">
        <v>696</v>
      </c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78" t="s">
        <v>697</v>
      </c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</row>
    <row r="6" spans="1:54" x14ac:dyDescent="0.25">
      <c r="C6" s="336" t="s">
        <v>612</v>
      </c>
      <c r="D6" s="337"/>
      <c r="E6" s="337"/>
      <c r="F6" s="337"/>
      <c r="G6" s="337"/>
      <c r="H6" s="337"/>
      <c r="J6" s="172"/>
      <c r="K6" s="207"/>
      <c r="L6" s="207"/>
      <c r="M6" s="173" t="s">
        <v>617</v>
      </c>
      <c r="N6" s="173"/>
      <c r="O6" s="174"/>
      <c r="R6" s="232"/>
      <c r="S6" s="233"/>
      <c r="T6" s="239" t="s">
        <v>612</v>
      </c>
      <c r="U6" s="240"/>
      <c r="V6" s="240"/>
      <c r="W6" s="240"/>
      <c r="X6" s="240"/>
      <c r="Y6" s="240"/>
      <c r="Z6" s="233"/>
      <c r="AA6" s="235"/>
      <c r="AB6" s="236"/>
      <c r="AC6" s="236"/>
      <c r="AD6" s="237" t="s">
        <v>617</v>
      </c>
      <c r="AE6" s="237"/>
      <c r="AF6" s="238"/>
      <c r="AG6" s="233"/>
      <c r="AH6" s="233"/>
      <c r="AI6" s="232"/>
      <c r="AJ6" s="233"/>
      <c r="AK6" s="239" t="s">
        <v>612</v>
      </c>
      <c r="AL6" s="240"/>
      <c r="AM6" s="240"/>
      <c r="AN6" s="240"/>
      <c r="AO6" s="240"/>
      <c r="AP6" s="240"/>
      <c r="AQ6" s="233"/>
      <c r="AR6" s="235"/>
      <c r="AS6" s="236"/>
      <c r="AT6" s="236"/>
      <c r="AU6" s="237" t="s">
        <v>617</v>
      </c>
      <c r="AV6" s="237"/>
      <c r="AW6" s="238"/>
      <c r="AX6" s="233"/>
      <c r="AY6" s="233"/>
      <c r="AZ6" s="233"/>
      <c r="BA6" s="233"/>
      <c r="BB6" s="233"/>
    </row>
    <row r="7" spans="1:54" ht="42" x14ac:dyDescent="0.25">
      <c r="A7" s="200" t="s">
        <v>619</v>
      </c>
      <c r="B7" s="188" t="s">
        <v>620</v>
      </c>
      <c r="C7" s="175" t="s">
        <v>621</v>
      </c>
      <c r="D7" s="175" t="s">
        <v>673</v>
      </c>
      <c r="E7" s="175" t="s">
        <v>674</v>
      </c>
      <c r="F7" s="177" t="s">
        <v>622</v>
      </c>
      <c r="G7" s="177" t="s">
        <v>623</v>
      </c>
      <c r="H7" s="175" t="s">
        <v>611</v>
      </c>
      <c r="I7" s="178"/>
      <c r="J7" s="175" t="s">
        <v>621</v>
      </c>
      <c r="K7" s="175" t="s">
        <v>673</v>
      </c>
      <c r="L7" s="175" t="s">
        <v>674</v>
      </c>
      <c r="M7" s="179" t="s">
        <v>5</v>
      </c>
      <c r="N7" s="179" t="s">
        <v>623</v>
      </c>
      <c r="O7" s="180" t="s">
        <v>611</v>
      </c>
      <c r="P7" s="175" t="s">
        <v>624</v>
      </c>
      <c r="R7" s="241" t="s">
        <v>619</v>
      </c>
      <c r="S7" s="242" t="s">
        <v>620</v>
      </c>
      <c r="T7" s="243" t="s">
        <v>621</v>
      </c>
      <c r="U7" s="243" t="s">
        <v>673</v>
      </c>
      <c r="V7" s="243" t="s">
        <v>667</v>
      </c>
      <c r="W7" s="244" t="s">
        <v>622</v>
      </c>
      <c r="X7" s="244" t="s">
        <v>623</v>
      </c>
      <c r="Y7" s="241" t="s">
        <v>611</v>
      </c>
      <c r="Z7" s="245"/>
      <c r="AA7" s="243" t="s">
        <v>621</v>
      </c>
      <c r="AB7" s="243" t="s">
        <v>673</v>
      </c>
      <c r="AC7" s="243" t="s">
        <v>667</v>
      </c>
      <c r="AD7" s="246" t="s">
        <v>5</v>
      </c>
      <c r="AE7" s="246" t="s">
        <v>623</v>
      </c>
      <c r="AF7" s="247" t="s">
        <v>611</v>
      </c>
      <c r="AG7" s="241" t="s">
        <v>624</v>
      </c>
      <c r="AH7" s="233"/>
      <c r="AI7" s="241" t="s">
        <v>619</v>
      </c>
      <c r="AJ7" s="242" t="s">
        <v>620</v>
      </c>
      <c r="AK7" s="243" t="s">
        <v>621</v>
      </c>
      <c r="AL7" s="243" t="s">
        <v>673</v>
      </c>
      <c r="AM7" s="243" t="s">
        <v>667</v>
      </c>
      <c r="AN7" s="244" t="s">
        <v>622</v>
      </c>
      <c r="AO7" s="244" t="s">
        <v>623</v>
      </c>
      <c r="AP7" s="241" t="s">
        <v>611</v>
      </c>
      <c r="AQ7" s="245"/>
      <c r="AR7" s="243" t="s">
        <v>621</v>
      </c>
      <c r="AS7" s="243" t="s">
        <v>673</v>
      </c>
      <c r="AT7" s="243" t="s">
        <v>667</v>
      </c>
      <c r="AU7" s="246" t="s">
        <v>5</v>
      </c>
      <c r="AV7" s="246" t="s">
        <v>623</v>
      </c>
      <c r="AW7" s="247" t="s">
        <v>611</v>
      </c>
      <c r="AX7" s="241" t="s">
        <v>624</v>
      </c>
      <c r="AY7" s="233"/>
      <c r="AZ7" s="233"/>
      <c r="BA7" s="233"/>
      <c r="BB7" s="233"/>
    </row>
    <row r="8" spans="1:54" ht="14.4" x14ac:dyDescent="0.3">
      <c r="A8" s="181">
        <v>1531</v>
      </c>
      <c r="B8" s="182" t="s">
        <v>660</v>
      </c>
      <c r="C8" s="279">
        <f>'App 2-BA - ERZ'!D8+'App 2-BA - PRZ'!D8+'App 2-BA - BRZ'!D8+'App 2-BA - HRZ'!D8</f>
        <v>1124832.8400000003</v>
      </c>
      <c r="D8" s="279">
        <f>'App 2-BA - ERZ'!E8+'App 2-BA - PRZ'!E8+'App 2-BA - BRZ'!E8+'App 2-BA - HRZ'!E8</f>
        <v>0</v>
      </c>
      <c r="E8" s="183">
        <f>SUM(C8:D8)</f>
        <v>1124832.8400000003</v>
      </c>
      <c r="F8" s="279">
        <f>'App 2-BA - ERZ'!G8+'App 2-BA - PRZ'!G8+'App 2-BA - BRZ'!G8+'App 2-BA - HRZ'!G8</f>
        <v>222375.68000000002</v>
      </c>
      <c r="G8" s="279">
        <f>'App 2-BA - ERZ'!H8+'App 2-BA - PRZ'!H8+'App 2-BA - BRZ'!H8+'App 2-BA - HRZ'!H8</f>
        <v>0</v>
      </c>
      <c r="H8" s="183">
        <f>SUM(E8:G8)</f>
        <v>1347208.5200000003</v>
      </c>
      <c r="I8" s="215"/>
      <c r="J8" s="183">
        <f>'App 2-BA - ERZ'!K8+'App 2-BA - PRZ'!K8+'App 2-BA - BRZ'!K8+'App 2-BA - HRZ'!K8</f>
        <v>-737706.56</v>
      </c>
      <c r="K8" s="183">
        <f>'App 2-BA - ERZ'!L8+'App 2-BA - PRZ'!L8+'App 2-BA - BRZ'!L8+'App 2-BA - HRZ'!L8</f>
        <v>0</v>
      </c>
      <c r="L8" s="183">
        <f>SUM(J8:K8)</f>
        <v>-737706.56</v>
      </c>
      <c r="M8" s="183">
        <f>'App 2-BA - ERZ'!N8+'App 2-BA - PRZ'!N8+'App 2-BA - BRZ'!N8+'App 2-BA - HRZ'!N8</f>
        <v>-245103.38</v>
      </c>
      <c r="N8" s="183">
        <f>'App 2-BA - ERZ'!O8+'App 2-BA - PRZ'!O8+'App 2-BA - BRZ'!O8+'App 2-BA - HRZ'!O8</f>
        <v>0</v>
      </c>
      <c r="O8" s="183">
        <f>J8+M8+N8</f>
        <v>-982809.94000000006</v>
      </c>
      <c r="P8" s="214">
        <f>H8+O8</f>
        <v>364398.58000000019</v>
      </c>
      <c r="R8" s="248">
        <v>1531</v>
      </c>
      <c r="S8" s="249" t="s">
        <v>660</v>
      </c>
      <c r="T8" s="250">
        <v>1124832.8400000003</v>
      </c>
      <c r="U8" s="250"/>
      <c r="V8" s="250">
        <f t="shared" ref="V8:V24" si="0">SUM(T8:U8)</f>
        <v>1124832.8400000003</v>
      </c>
      <c r="W8" s="251">
        <v>222375.68000000002</v>
      </c>
      <c r="X8" s="251">
        <v>0</v>
      </c>
      <c r="Y8" s="252">
        <f t="shared" ref="Y8:Y24" si="1">V8+W8+X8</f>
        <v>1347208.5200000003</v>
      </c>
      <c r="Z8" s="245"/>
      <c r="AA8" s="250">
        <v>-737706.55999999994</v>
      </c>
      <c r="AB8" s="250"/>
      <c r="AC8" s="250">
        <f t="shared" ref="AC8:AC53" si="2">SUM(AA8:AB8)</f>
        <v>-737706.55999999994</v>
      </c>
      <c r="AD8" s="251">
        <v>-245103.38</v>
      </c>
      <c r="AE8" s="251">
        <v>0</v>
      </c>
      <c r="AF8" s="252">
        <f t="shared" ref="AF8:AF24" si="3">AC8+AD8+AE8</f>
        <v>-982809.94</v>
      </c>
      <c r="AG8" s="253">
        <f t="shared" ref="AG8:AG53" si="4">Y8+AF8</f>
        <v>364398.58000000031</v>
      </c>
      <c r="AH8" s="233"/>
      <c r="AI8" s="248">
        <v>1531</v>
      </c>
      <c r="AJ8" s="249" t="s">
        <v>660</v>
      </c>
      <c r="AK8" s="250">
        <f>C8-T8</f>
        <v>0</v>
      </c>
      <c r="AL8" s="250">
        <f>D8-U8</f>
        <v>0</v>
      </c>
      <c r="AM8" s="250">
        <f>E8-V8</f>
        <v>0</v>
      </c>
      <c r="AN8" s="250">
        <f>F8-W8</f>
        <v>0</v>
      </c>
      <c r="AO8" s="250">
        <f>G8-X8</f>
        <v>0</v>
      </c>
      <c r="AP8" s="250">
        <f>H8-Y8</f>
        <v>0</v>
      </c>
      <c r="AQ8" s="245"/>
      <c r="AR8" s="250">
        <f>J8-AA8</f>
        <v>0</v>
      </c>
      <c r="AS8" s="250">
        <f t="shared" ref="AS8:AX8" si="5">K8-AB8</f>
        <v>0</v>
      </c>
      <c r="AT8" s="250">
        <f t="shared" si="5"/>
        <v>0</v>
      </c>
      <c r="AU8" s="250">
        <f t="shared" si="5"/>
        <v>0</v>
      </c>
      <c r="AV8" s="250">
        <f t="shared" si="5"/>
        <v>0</v>
      </c>
      <c r="AW8" s="250">
        <f t="shared" si="5"/>
        <v>0</v>
      </c>
      <c r="AX8" s="250">
        <f t="shared" si="5"/>
        <v>0</v>
      </c>
      <c r="AY8" s="233"/>
      <c r="AZ8" s="233"/>
      <c r="BA8" s="233"/>
      <c r="BB8" s="233"/>
    </row>
    <row r="9" spans="1:54" ht="15" customHeight="1" x14ac:dyDescent="0.3">
      <c r="A9" s="181">
        <v>1609</v>
      </c>
      <c r="B9" s="182" t="s">
        <v>343</v>
      </c>
      <c r="C9" s="183">
        <f>'App 2-BA - ERZ'!D9+'App 2-BA - PRZ'!D9+'App 2-BA - BRZ'!D9+'App 2-BA - HRZ'!D9</f>
        <v>97109282.539999992</v>
      </c>
      <c r="D9" s="183">
        <f>'App 2-BA - ERZ'!E9+'App 2-BA - PRZ'!E9+'App 2-BA - BRZ'!E9+'App 2-BA - HRZ'!E9</f>
        <v>0</v>
      </c>
      <c r="E9" s="183">
        <f>SUM(C9:D9)</f>
        <v>97109282.539999992</v>
      </c>
      <c r="F9" s="183">
        <f>'App 2-BA - ERZ'!G9+'App 2-BA - PRZ'!G9+'App 2-BA - BRZ'!G9+'App 2-BA - HRZ'!G9</f>
        <v>7626848.9200000018</v>
      </c>
      <c r="G9" s="183">
        <f>'App 2-BA - ERZ'!H9+'App 2-BA - PRZ'!H9+'App 2-BA - BRZ'!H9+'App 2-BA - HRZ'!H9</f>
        <v>0</v>
      </c>
      <c r="H9" s="183">
        <f>SUM(E9:G9)</f>
        <v>104736131.45999999</v>
      </c>
      <c r="I9" s="178"/>
      <c r="J9" s="183">
        <f>'App 2-BA - ERZ'!K9+'App 2-BA - PRZ'!K9+'App 2-BA - BRZ'!K9+'App 2-BA - HRZ'!K9</f>
        <v>-15426189.33</v>
      </c>
      <c r="K9" s="183">
        <f>'App 2-BA - ERZ'!L9+'App 2-BA - PRZ'!L9+'App 2-BA - BRZ'!L9+'App 2-BA - HRZ'!L9</f>
        <v>0</v>
      </c>
      <c r="L9" s="183">
        <f>SUM(J9:K9)</f>
        <v>-15426189.33</v>
      </c>
      <c r="M9" s="183">
        <f>'App 2-BA - ERZ'!N9+'App 2-BA - PRZ'!N9+'App 2-BA - BRZ'!N9+'App 2-BA - HRZ'!N9</f>
        <v>-3737923.26</v>
      </c>
      <c r="N9" s="183">
        <f>'App 2-BA - ERZ'!O9+'App 2-BA - PRZ'!O9+'App 2-BA - BRZ'!O9+'App 2-BA - HRZ'!O9</f>
        <v>0</v>
      </c>
      <c r="O9" s="183">
        <f t="shared" ref="O9:O30" si="6">J9+M9+N9</f>
        <v>-19164112.59</v>
      </c>
      <c r="P9" s="184">
        <f>H9+O9</f>
        <v>85572018.86999999</v>
      </c>
      <c r="R9" s="248">
        <v>1609</v>
      </c>
      <c r="S9" s="249" t="s">
        <v>343</v>
      </c>
      <c r="T9" s="250">
        <v>97109282.539999992</v>
      </c>
      <c r="U9" s="250"/>
      <c r="V9" s="250">
        <f t="shared" si="0"/>
        <v>97109282.539999992</v>
      </c>
      <c r="W9" s="251">
        <v>7626848.9200000018</v>
      </c>
      <c r="X9" s="251">
        <v>0</v>
      </c>
      <c r="Y9" s="252">
        <f t="shared" si="1"/>
        <v>104736131.45999999</v>
      </c>
      <c r="Z9" s="245"/>
      <c r="AA9" s="250">
        <v>-15426189.330000002</v>
      </c>
      <c r="AB9" s="250"/>
      <c r="AC9" s="250">
        <f t="shared" si="2"/>
        <v>-15426189.330000002</v>
      </c>
      <c r="AD9" s="251">
        <v>-3737923.2600000002</v>
      </c>
      <c r="AE9" s="251">
        <v>0</v>
      </c>
      <c r="AF9" s="252">
        <f t="shared" si="3"/>
        <v>-19164112.590000004</v>
      </c>
      <c r="AG9" s="253">
        <f t="shared" si="4"/>
        <v>85572018.86999999</v>
      </c>
      <c r="AH9" s="233"/>
      <c r="AI9" s="248">
        <v>1609</v>
      </c>
      <c r="AJ9" s="249" t="s">
        <v>343</v>
      </c>
      <c r="AK9" s="250">
        <f>C9-T9</f>
        <v>0</v>
      </c>
      <c r="AL9" s="250">
        <f>D9-U9</f>
        <v>0</v>
      </c>
      <c r="AM9" s="250">
        <f>E9-V9</f>
        <v>0</v>
      </c>
      <c r="AN9" s="250">
        <f>F9-W9</f>
        <v>0</v>
      </c>
      <c r="AO9" s="250">
        <f>G9-X9</f>
        <v>0</v>
      </c>
      <c r="AP9" s="250">
        <f>H9-Y9</f>
        <v>0</v>
      </c>
      <c r="AQ9" s="245"/>
      <c r="AR9" s="250">
        <f t="shared" ref="AR9:AR42" si="7">J9-AA9</f>
        <v>0</v>
      </c>
      <c r="AS9" s="250">
        <f t="shared" ref="AS9:AS42" si="8">K9-AB9</f>
        <v>0</v>
      </c>
      <c r="AT9" s="250">
        <f t="shared" ref="AT9:AT42" si="9">L9-AC9</f>
        <v>0</v>
      </c>
      <c r="AU9" s="250">
        <f t="shared" ref="AU9:AU42" si="10">M9-AD9</f>
        <v>0</v>
      </c>
      <c r="AV9" s="250">
        <f t="shared" ref="AV9:AV42" si="11">N9-AE9</f>
        <v>0</v>
      </c>
      <c r="AW9" s="250">
        <f t="shared" ref="AW9:AW42" si="12">O9-AF9</f>
        <v>0</v>
      </c>
      <c r="AX9" s="250">
        <f t="shared" ref="AX9:AX42" si="13">P9-AG9</f>
        <v>0</v>
      </c>
      <c r="AY9" s="233"/>
      <c r="AZ9" s="233"/>
      <c r="BA9" s="233"/>
      <c r="BB9" s="233"/>
    </row>
    <row r="10" spans="1:54" ht="15" customHeight="1" x14ac:dyDescent="0.3">
      <c r="A10" s="181">
        <v>1611</v>
      </c>
      <c r="B10" s="182" t="s">
        <v>625</v>
      </c>
      <c r="C10" s="183">
        <f>'App 2-BA - ERZ'!D10+'App 2-BA - PRZ'!D10+'App 2-BA - BRZ'!D10+'App 2-BA - HRZ'!D10</f>
        <v>118110377.87</v>
      </c>
      <c r="D10" s="183">
        <f>'App 2-BA - ERZ'!E10+'App 2-BA - PRZ'!E10+'App 2-BA - BRZ'!E10+'App 2-BA - HRZ'!E10</f>
        <v>0</v>
      </c>
      <c r="E10" s="183">
        <f t="shared" ref="E10:E30" si="14">SUM(C10:D10)</f>
        <v>118110377.87</v>
      </c>
      <c r="F10" s="183">
        <f>'App 2-BA - ERZ'!G10+'App 2-BA - PRZ'!G10+'App 2-BA - BRZ'!G10+'App 2-BA - HRZ'!G10</f>
        <v>34127724.779999994</v>
      </c>
      <c r="G10" s="183">
        <f>'App 2-BA - ERZ'!H10+'App 2-BA - PRZ'!H10+'App 2-BA - BRZ'!H10+'App 2-BA - HRZ'!H10</f>
        <v>-264240.19</v>
      </c>
      <c r="H10" s="183">
        <f t="shared" ref="H10:H30" si="15">SUM(E10:G10)</f>
        <v>151973862.46000001</v>
      </c>
      <c r="I10" s="185"/>
      <c r="J10" s="183">
        <f>'App 2-BA - ERZ'!K10+'App 2-BA - PRZ'!K10+'App 2-BA - BRZ'!K10+'App 2-BA - HRZ'!K10</f>
        <v>-62395112.679999992</v>
      </c>
      <c r="K10" s="183">
        <f>'App 2-BA - ERZ'!L10+'App 2-BA - PRZ'!L10+'App 2-BA - BRZ'!L10+'App 2-BA - HRZ'!L10</f>
        <v>0</v>
      </c>
      <c r="L10" s="183">
        <f t="shared" ref="L10:L30" si="16">SUM(J10:K10)</f>
        <v>-62395112.679999992</v>
      </c>
      <c r="M10" s="183">
        <f>'App 2-BA - ERZ'!N10+'App 2-BA - PRZ'!N10+'App 2-BA - BRZ'!N10+'App 2-BA - HRZ'!N10</f>
        <v>-13735560.389999999</v>
      </c>
      <c r="N10" s="183">
        <f>'App 2-BA - ERZ'!O10+'App 2-BA - PRZ'!O10+'App 2-BA - BRZ'!O10+'App 2-BA - HRZ'!O10</f>
        <v>264240.19</v>
      </c>
      <c r="O10" s="183">
        <f t="shared" si="6"/>
        <v>-75866432.879999995</v>
      </c>
      <c r="P10" s="184">
        <f>H10+O10</f>
        <v>76107429.580000013</v>
      </c>
      <c r="R10" s="248">
        <v>1611</v>
      </c>
      <c r="S10" s="249" t="s">
        <v>625</v>
      </c>
      <c r="T10" s="250">
        <v>118110377.86999999</v>
      </c>
      <c r="U10" s="250"/>
      <c r="V10" s="250">
        <f t="shared" si="0"/>
        <v>118110377.86999999</v>
      </c>
      <c r="W10" s="251">
        <v>34127724.779999994</v>
      </c>
      <c r="X10" s="251">
        <v>-264240.19</v>
      </c>
      <c r="Y10" s="252">
        <f t="shared" si="1"/>
        <v>151973862.45999998</v>
      </c>
      <c r="Z10" s="254"/>
      <c r="AA10" s="250">
        <v>-62395112.679999992</v>
      </c>
      <c r="AB10" s="250"/>
      <c r="AC10" s="250">
        <f t="shared" si="2"/>
        <v>-62395112.679999992</v>
      </c>
      <c r="AD10" s="251">
        <v>-13735560.390000001</v>
      </c>
      <c r="AE10" s="251">
        <v>264240.19</v>
      </c>
      <c r="AF10" s="252">
        <f t="shared" si="3"/>
        <v>-75866432.879999995</v>
      </c>
      <c r="AG10" s="253">
        <f t="shared" si="4"/>
        <v>76107429.579999983</v>
      </c>
      <c r="AH10" s="233"/>
      <c r="AI10" s="248">
        <v>1611</v>
      </c>
      <c r="AJ10" s="249" t="s">
        <v>625</v>
      </c>
      <c r="AK10" s="250">
        <f>C10-T10</f>
        <v>0</v>
      </c>
      <c r="AL10" s="250">
        <f>D10-U10</f>
        <v>0</v>
      </c>
      <c r="AM10" s="250">
        <f>E10-V10</f>
        <v>0</v>
      </c>
      <c r="AN10" s="250">
        <f>F10-W10</f>
        <v>0</v>
      </c>
      <c r="AO10" s="250">
        <f>G10-X10</f>
        <v>0</v>
      </c>
      <c r="AP10" s="250">
        <f>H10-Y10</f>
        <v>0</v>
      </c>
      <c r="AQ10" s="245"/>
      <c r="AR10" s="250">
        <f t="shared" si="7"/>
        <v>0</v>
      </c>
      <c r="AS10" s="250">
        <f t="shared" si="8"/>
        <v>0</v>
      </c>
      <c r="AT10" s="250">
        <f t="shared" si="9"/>
        <v>0</v>
      </c>
      <c r="AU10" s="250">
        <f t="shared" si="10"/>
        <v>0</v>
      </c>
      <c r="AV10" s="250">
        <f t="shared" si="11"/>
        <v>0</v>
      </c>
      <c r="AW10" s="250">
        <f t="shared" si="12"/>
        <v>0</v>
      </c>
      <c r="AX10" s="250">
        <f t="shared" si="13"/>
        <v>0</v>
      </c>
      <c r="AY10" s="233"/>
      <c r="AZ10" s="233"/>
      <c r="BA10" s="233"/>
      <c r="BB10" s="233"/>
    </row>
    <row r="11" spans="1:54" ht="15" customHeight="1" x14ac:dyDescent="0.3">
      <c r="A11" s="181">
        <v>1612</v>
      </c>
      <c r="B11" s="182" t="s">
        <v>627</v>
      </c>
      <c r="C11" s="183">
        <f>'App 2-BA - ERZ'!D11+'App 2-BA - PRZ'!D11+'App 2-BA - BRZ'!D11+'App 2-BA - HRZ'!D11</f>
        <v>3371382.32</v>
      </c>
      <c r="D11" s="183">
        <f>'App 2-BA - ERZ'!E11+'App 2-BA - PRZ'!E11+'App 2-BA - BRZ'!E11+'App 2-BA - HRZ'!E11</f>
        <v>0</v>
      </c>
      <c r="E11" s="183">
        <f t="shared" si="14"/>
        <v>3371382.32</v>
      </c>
      <c r="F11" s="183">
        <f>'App 2-BA - ERZ'!G11+'App 2-BA - PRZ'!G11+'App 2-BA - BRZ'!G11+'App 2-BA - HRZ'!G11</f>
        <v>8351.3500000000095</v>
      </c>
      <c r="G11" s="183">
        <f>'App 2-BA - ERZ'!H11+'App 2-BA - PRZ'!H11+'App 2-BA - BRZ'!H11+'App 2-BA - HRZ'!H11</f>
        <v>0</v>
      </c>
      <c r="H11" s="183">
        <f t="shared" si="15"/>
        <v>3379733.67</v>
      </c>
      <c r="I11" s="185"/>
      <c r="J11" s="183">
        <f>'App 2-BA - ERZ'!K11+'App 2-BA - PRZ'!K11+'App 2-BA - BRZ'!K11+'App 2-BA - HRZ'!K11</f>
        <v>0</v>
      </c>
      <c r="K11" s="183">
        <f>'App 2-BA - ERZ'!L11+'App 2-BA - PRZ'!L11+'App 2-BA - BRZ'!L11+'App 2-BA - HRZ'!L11</f>
        <v>0</v>
      </c>
      <c r="L11" s="183">
        <f t="shared" si="16"/>
        <v>0</v>
      </c>
      <c r="M11" s="183">
        <f>'App 2-BA - ERZ'!N11+'App 2-BA - PRZ'!N11+'App 2-BA - BRZ'!N11+'App 2-BA - HRZ'!N11</f>
        <v>0</v>
      </c>
      <c r="N11" s="183">
        <f>'App 2-BA - ERZ'!O11+'App 2-BA - PRZ'!O11+'App 2-BA - BRZ'!O11+'App 2-BA - HRZ'!O11</f>
        <v>0</v>
      </c>
      <c r="O11" s="183">
        <f t="shared" si="6"/>
        <v>0</v>
      </c>
      <c r="P11" s="184">
        <f>H11+O11</f>
        <v>3379733.67</v>
      </c>
      <c r="Q11" s="202"/>
      <c r="R11" s="248">
        <v>1612</v>
      </c>
      <c r="S11" s="249" t="s">
        <v>627</v>
      </c>
      <c r="T11" s="250">
        <v>3371382.32</v>
      </c>
      <c r="U11" s="250"/>
      <c r="V11" s="250">
        <f t="shared" si="0"/>
        <v>3371382.32</v>
      </c>
      <c r="W11" s="251">
        <v>8351.3500000000095</v>
      </c>
      <c r="X11" s="251">
        <v>0</v>
      </c>
      <c r="Y11" s="252">
        <f t="shared" si="1"/>
        <v>3379733.67</v>
      </c>
      <c r="Z11" s="254"/>
      <c r="AA11" s="250">
        <v>0</v>
      </c>
      <c r="AB11" s="250"/>
      <c r="AC11" s="250">
        <f t="shared" si="2"/>
        <v>0</v>
      </c>
      <c r="AD11" s="251">
        <v>0</v>
      </c>
      <c r="AE11" s="251">
        <v>0</v>
      </c>
      <c r="AF11" s="252">
        <f t="shared" si="3"/>
        <v>0</v>
      </c>
      <c r="AG11" s="253">
        <f t="shared" si="4"/>
        <v>3379733.67</v>
      </c>
      <c r="AH11" s="233"/>
      <c r="AI11" s="248">
        <v>1612</v>
      </c>
      <c r="AJ11" s="249" t="s">
        <v>627</v>
      </c>
      <c r="AK11" s="250">
        <f>C11-T11</f>
        <v>0</v>
      </c>
      <c r="AL11" s="250">
        <f>D11-U11</f>
        <v>0</v>
      </c>
      <c r="AM11" s="250">
        <f>E11-V11</f>
        <v>0</v>
      </c>
      <c r="AN11" s="250">
        <f>F11-W11</f>
        <v>0</v>
      </c>
      <c r="AO11" s="250">
        <f>G11-X11</f>
        <v>0</v>
      </c>
      <c r="AP11" s="250">
        <f>H11-Y11</f>
        <v>0</v>
      </c>
      <c r="AQ11" s="254"/>
      <c r="AR11" s="250">
        <f t="shared" si="7"/>
        <v>0</v>
      </c>
      <c r="AS11" s="250">
        <f t="shared" si="8"/>
        <v>0</v>
      </c>
      <c r="AT11" s="250">
        <f t="shared" si="9"/>
        <v>0</v>
      </c>
      <c r="AU11" s="250">
        <f t="shared" si="10"/>
        <v>0</v>
      </c>
      <c r="AV11" s="250">
        <f t="shared" si="11"/>
        <v>0</v>
      </c>
      <c r="AW11" s="250">
        <f t="shared" si="12"/>
        <v>0</v>
      </c>
      <c r="AX11" s="250">
        <f t="shared" si="13"/>
        <v>0</v>
      </c>
      <c r="AY11" s="233"/>
      <c r="AZ11" s="233"/>
      <c r="BA11" s="233"/>
      <c r="BB11" s="233"/>
    </row>
    <row r="12" spans="1:54" ht="15" customHeight="1" x14ac:dyDescent="0.3">
      <c r="A12" s="181">
        <v>1805</v>
      </c>
      <c r="B12" s="182" t="s">
        <v>92</v>
      </c>
      <c r="C12" s="183">
        <f>'App 2-BA - ERZ'!D12+'App 2-BA - PRZ'!D12+'App 2-BA - BRZ'!D12+'App 2-BA - HRZ'!D12</f>
        <v>43519203.079999998</v>
      </c>
      <c r="D12" s="183">
        <f>'App 2-BA - ERZ'!E12+'App 2-BA - PRZ'!E12+'App 2-BA - BRZ'!E12+'App 2-BA - HRZ'!E12</f>
        <v>0</v>
      </c>
      <c r="E12" s="183">
        <f t="shared" si="14"/>
        <v>43519203.079999998</v>
      </c>
      <c r="F12" s="183">
        <f>'App 2-BA - ERZ'!G12+'App 2-BA - PRZ'!G12+'App 2-BA - BRZ'!G12+'App 2-BA - HRZ'!G12</f>
        <v>0</v>
      </c>
      <c r="G12" s="183">
        <f>'App 2-BA - ERZ'!H12+'App 2-BA - PRZ'!H12+'App 2-BA - BRZ'!H12+'App 2-BA - HRZ'!H12</f>
        <v>-14823.67</v>
      </c>
      <c r="H12" s="183">
        <f t="shared" si="15"/>
        <v>43504379.409999996</v>
      </c>
      <c r="I12" s="185"/>
      <c r="J12" s="183">
        <f>'App 2-BA - ERZ'!K12+'App 2-BA - PRZ'!K12+'App 2-BA - BRZ'!K12+'App 2-BA - HRZ'!K12</f>
        <v>0</v>
      </c>
      <c r="K12" s="183">
        <f>'App 2-BA - ERZ'!L12+'App 2-BA - PRZ'!L12+'App 2-BA - BRZ'!L12+'App 2-BA - HRZ'!L12</f>
        <v>0</v>
      </c>
      <c r="L12" s="183">
        <f t="shared" si="16"/>
        <v>0</v>
      </c>
      <c r="M12" s="183">
        <f>'App 2-BA - ERZ'!N12+'App 2-BA - PRZ'!N12+'App 2-BA - BRZ'!N12+'App 2-BA - HRZ'!N12</f>
        <v>0</v>
      </c>
      <c r="N12" s="183">
        <f>'App 2-BA - ERZ'!O12+'App 2-BA - PRZ'!O12+'App 2-BA - BRZ'!O12+'App 2-BA - HRZ'!O12</f>
        <v>0</v>
      </c>
      <c r="O12" s="183">
        <f t="shared" si="6"/>
        <v>0</v>
      </c>
      <c r="P12" s="184">
        <f>H12+O12</f>
        <v>43504379.409999996</v>
      </c>
      <c r="Q12" s="202"/>
      <c r="R12" s="248">
        <v>1805</v>
      </c>
      <c r="S12" s="249" t="s">
        <v>92</v>
      </c>
      <c r="T12" s="250">
        <v>43519203.080000006</v>
      </c>
      <c r="U12" s="250"/>
      <c r="V12" s="250">
        <f t="shared" si="0"/>
        <v>43519203.080000006</v>
      </c>
      <c r="W12" s="251">
        <v>0</v>
      </c>
      <c r="X12" s="251">
        <v>-14823.67</v>
      </c>
      <c r="Y12" s="252">
        <f t="shared" si="1"/>
        <v>43504379.410000004</v>
      </c>
      <c r="Z12" s="254"/>
      <c r="AA12" s="250">
        <v>0</v>
      </c>
      <c r="AB12" s="250"/>
      <c r="AC12" s="250">
        <f t="shared" si="2"/>
        <v>0</v>
      </c>
      <c r="AD12" s="251">
        <v>0</v>
      </c>
      <c r="AE12" s="251">
        <v>0</v>
      </c>
      <c r="AF12" s="252">
        <f t="shared" si="3"/>
        <v>0</v>
      </c>
      <c r="AG12" s="253">
        <f t="shared" si="4"/>
        <v>43504379.410000004</v>
      </c>
      <c r="AH12" s="233"/>
      <c r="AI12" s="248">
        <v>1805</v>
      </c>
      <c r="AJ12" s="249" t="s">
        <v>92</v>
      </c>
      <c r="AK12" s="250">
        <f>C12-T12</f>
        <v>0</v>
      </c>
      <c r="AL12" s="250">
        <f>D12-U12</f>
        <v>0</v>
      </c>
      <c r="AM12" s="250">
        <f>E12-V12</f>
        <v>0</v>
      </c>
      <c r="AN12" s="250">
        <f>F12-W12</f>
        <v>0</v>
      </c>
      <c r="AO12" s="250">
        <f>G12-X12</f>
        <v>0</v>
      </c>
      <c r="AP12" s="250">
        <f>H12-Y12</f>
        <v>0</v>
      </c>
      <c r="AQ12" s="254"/>
      <c r="AR12" s="250">
        <f t="shared" si="7"/>
        <v>0</v>
      </c>
      <c r="AS12" s="250">
        <f t="shared" si="8"/>
        <v>0</v>
      </c>
      <c r="AT12" s="250">
        <f t="shared" si="9"/>
        <v>0</v>
      </c>
      <c r="AU12" s="250">
        <f t="shared" si="10"/>
        <v>0</v>
      </c>
      <c r="AV12" s="250">
        <f t="shared" si="11"/>
        <v>0</v>
      </c>
      <c r="AW12" s="250">
        <f t="shared" si="12"/>
        <v>0</v>
      </c>
      <c r="AX12" s="250">
        <f t="shared" si="13"/>
        <v>0</v>
      </c>
      <c r="AY12" s="233"/>
      <c r="AZ12" s="233"/>
      <c r="BA12" s="233"/>
      <c r="BB12" s="233"/>
    </row>
    <row r="13" spans="1:54" ht="15" customHeight="1" x14ac:dyDescent="0.3">
      <c r="A13" s="181">
        <v>1808</v>
      </c>
      <c r="B13" s="182" t="s">
        <v>600</v>
      </c>
      <c r="C13" s="183">
        <f>'App 2-BA - ERZ'!D13+'App 2-BA - PRZ'!D13+'App 2-BA - BRZ'!D13+'App 2-BA - HRZ'!D13</f>
        <v>76062278.089999989</v>
      </c>
      <c r="D13" s="183">
        <f>'App 2-BA - ERZ'!E13+'App 2-BA - PRZ'!E13+'App 2-BA - BRZ'!E13+'App 2-BA - HRZ'!E13</f>
        <v>0</v>
      </c>
      <c r="E13" s="183">
        <f t="shared" si="14"/>
        <v>76062278.089999989</v>
      </c>
      <c r="F13" s="183">
        <f>'App 2-BA - ERZ'!G13+'App 2-BA - PRZ'!G13+'App 2-BA - BRZ'!G13+'App 2-BA - HRZ'!G13</f>
        <v>4329960.3100000005</v>
      </c>
      <c r="G13" s="183">
        <f>'App 2-BA - ERZ'!H13+'App 2-BA - PRZ'!H13+'App 2-BA - BRZ'!H13+'App 2-BA - HRZ'!H13</f>
        <v>-613462.94000000006</v>
      </c>
      <c r="H13" s="183">
        <f t="shared" si="15"/>
        <v>79778775.459999993</v>
      </c>
      <c r="I13" s="185"/>
      <c r="J13" s="183">
        <f>'App 2-BA - ERZ'!K13+'App 2-BA - PRZ'!K13+'App 2-BA - BRZ'!K13+'App 2-BA - HRZ'!K13</f>
        <v>-13273455.59</v>
      </c>
      <c r="K13" s="183">
        <f>'App 2-BA - ERZ'!L13+'App 2-BA - PRZ'!L13+'App 2-BA - BRZ'!L13+'App 2-BA - HRZ'!L13</f>
        <v>0</v>
      </c>
      <c r="L13" s="183">
        <f t="shared" si="16"/>
        <v>-13273455.59</v>
      </c>
      <c r="M13" s="183">
        <f>'App 2-BA - ERZ'!N13+'App 2-BA - PRZ'!N13+'App 2-BA - BRZ'!N13+'App 2-BA - HRZ'!N13</f>
        <v>-2803440.59</v>
      </c>
      <c r="N13" s="183">
        <f>'App 2-BA - ERZ'!O13+'App 2-BA - PRZ'!O13+'App 2-BA - BRZ'!O13+'App 2-BA - HRZ'!O13</f>
        <v>325073.07</v>
      </c>
      <c r="O13" s="183">
        <f t="shared" si="6"/>
        <v>-15751823.109999999</v>
      </c>
      <c r="P13" s="184">
        <f>H13+O13</f>
        <v>64026952.349999994</v>
      </c>
      <c r="Q13" s="202"/>
      <c r="R13" s="248">
        <v>1808</v>
      </c>
      <c r="S13" s="249" t="s">
        <v>600</v>
      </c>
      <c r="T13" s="250">
        <v>76062278.089999989</v>
      </c>
      <c r="U13" s="250"/>
      <c r="V13" s="250">
        <f t="shared" si="0"/>
        <v>76062278.089999989</v>
      </c>
      <c r="W13" s="251">
        <v>4329960.1100000013</v>
      </c>
      <c r="X13" s="251">
        <v>-613462.94000000006</v>
      </c>
      <c r="Y13" s="252">
        <f t="shared" si="1"/>
        <v>79778775.25999999</v>
      </c>
      <c r="Z13" s="254"/>
      <c r="AA13" s="250">
        <v>-13273455.590000002</v>
      </c>
      <c r="AB13" s="250"/>
      <c r="AC13" s="250">
        <f t="shared" si="2"/>
        <v>-13273455.590000002</v>
      </c>
      <c r="AD13" s="251">
        <v>-2803440.59</v>
      </c>
      <c r="AE13" s="251">
        <v>325073.07</v>
      </c>
      <c r="AF13" s="252">
        <f t="shared" si="3"/>
        <v>-15751823.110000001</v>
      </c>
      <c r="AG13" s="253">
        <f t="shared" si="4"/>
        <v>64026952.149999991</v>
      </c>
      <c r="AH13" s="233"/>
      <c r="AI13" s="248">
        <v>1808</v>
      </c>
      <c r="AJ13" s="249" t="s">
        <v>600</v>
      </c>
      <c r="AK13" s="250">
        <f>C13-T13</f>
        <v>0</v>
      </c>
      <c r="AL13" s="250">
        <f>D13-U13</f>
        <v>0</v>
      </c>
      <c r="AM13" s="250">
        <f>E13-V13</f>
        <v>0</v>
      </c>
      <c r="AN13" s="250">
        <f>F13-W13</f>
        <v>0.19999999925494194</v>
      </c>
      <c r="AO13" s="250">
        <f>G13-X13</f>
        <v>0</v>
      </c>
      <c r="AP13" s="250">
        <f>H13-Y13</f>
        <v>0.20000000298023224</v>
      </c>
      <c r="AQ13" s="254"/>
      <c r="AR13" s="250">
        <f t="shared" si="7"/>
        <v>0</v>
      </c>
      <c r="AS13" s="250">
        <f t="shared" si="8"/>
        <v>0</v>
      </c>
      <c r="AT13" s="250">
        <f t="shared" si="9"/>
        <v>0</v>
      </c>
      <c r="AU13" s="250">
        <f t="shared" si="10"/>
        <v>0</v>
      </c>
      <c r="AV13" s="250">
        <f t="shared" si="11"/>
        <v>0</v>
      </c>
      <c r="AW13" s="250">
        <f t="shared" si="12"/>
        <v>0</v>
      </c>
      <c r="AX13" s="250">
        <f t="shared" si="13"/>
        <v>0.20000000298023224</v>
      </c>
      <c r="AY13" s="233"/>
      <c r="AZ13" s="233"/>
      <c r="BA13" s="233"/>
      <c r="BB13" s="233"/>
    </row>
    <row r="14" spans="1:54" ht="15" customHeight="1" x14ac:dyDescent="0.3">
      <c r="A14" s="181">
        <v>1810</v>
      </c>
      <c r="B14" s="182" t="s">
        <v>61</v>
      </c>
      <c r="C14" s="183">
        <f>'App 2-BA - ERZ'!D14+'App 2-BA - PRZ'!D14+'App 2-BA - BRZ'!D14+'App 2-BA - HRZ'!D14</f>
        <v>12567206.43</v>
      </c>
      <c r="D14" s="183">
        <f>'App 2-BA - ERZ'!E14+'App 2-BA - PRZ'!E14+'App 2-BA - BRZ'!E14+'App 2-BA - HRZ'!E14</f>
        <v>0</v>
      </c>
      <c r="E14" s="183">
        <f t="shared" si="14"/>
        <v>12567206.43</v>
      </c>
      <c r="F14" s="183">
        <f>'App 2-BA - ERZ'!G14+'App 2-BA - PRZ'!G14+'App 2-BA - BRZ'!G14+'App 2-BA - HRZ'!G14</f>
        <v>-1946524.42</v>
      </c>
      <c r="G14" s="183">
        <f>'App 2-BA - ERZ'!H14+'App 2-BA - PRZ'!H14+'App 2-BA - BRZ'!H14+'App 2-BA - HRZ'!H14</f>
        <v>0</v>
      </c>
      <c r="H14" s="183">
        <f t="shared" si="15"/>
        <v>10620682.01</v>
      </c>
      <c r="I14" s="185"/>
      <c r="J14" s="183">
        <f>'App 2-BA - ERZ'!K14+'App 2-BA - PRZ'!K14+'App 2-BA - BRZ'!K14+'App 2-BA - HRZ'!K14</f>
        <v>-0.01</v>
      </c>
      <c r="K14" s="183">
        <f>'App 2-BA - ERZ'!L14+'App 2-BA - PRZ'!L14+'App 2-BA - BRZ'!L14+'App 2-BA - HRZ'!L14</f>
        <v>0</v>
      </c>
      <c r="L14" s="183">
        <f t="shared" si="16"/>
        <v>-0.01</v>
      </c>
      <c r="M14" s="183">
        <f>'App 2-BA - ERZ'!N14+'App 2-BA - PRZ'!N14+'App 2-BA - BRZ'!N14+'App 2-BA - HRZ'!N14</f>
        <v>0</v>
      </c>
      <c r="N14" s="183">
        <f>'App 2-BA - ERZ'!O14+'App 2-BA - PRZ'!O14+'App 2-BA - BRZ'!O14+'App 2-BA - HRZ'!O14</f>
        <v>0</v>
      </c>
      <c r="O14" s="183">
        <f t="shared" si="6"/>
        <v>-0.01</v>
      </c>
      <c r="P14" s="184">
        <f>H14+O14</f>
        <v>10620682</v>
      </c>
      <c r="Q14" s="202"/>
      <c r="R14" s="248">
        <v>1810</v>
      </c>
      <c r="S14" s="249" t="s">
        <v>61</v>
      </c>
      <c r="T14" s="250">
        <v>12567206.43</v>
      </c>
      <c r="U14" s="250"/>
      <c r="V14" s="250">
        <f t="shared" si="0"/>
        <v>12567206.43</v>
      </c>
      <c r="W14" s="251">
        <v>-1946524.42</v>
      </c>
      <c r="X14" s="251">
        <v>0</v>
      </c>
      <c r="Y14" s="252">
        <f t="shared" si="1"/>
        <v>10620682.01</v>
      </c>
      <c r="Z14" s="254"/>
      <c r="AA14" s="250">
        <v>-0.01</v>
      </c>
      <c r="AB14" s="250"/>
      <c r="AC14" s="250">
        <f t="shared" si="2"/>
        <v>-0.01</v>
      </c>
      <c r="AD14" s="251">
        <v>0</v>
      </c>
      <c r="AE14" s="251">
        <v>0</v>
      </c>
      <c r="AF14" s="252">
        <f t="shared" si="3"/>
        <v>-0.01</v>
      </c>
      <c r="AG14" s="253">
        <f t="shared" si="4"/>
        <v>10620682</v>
      </c>
      <c r="AH14" s="233"/>
      <c r="AI14" s="248">
        <v>1810</v>
      </c>
      <c r="AJ14" s="249" t="s">
        <v>61</v>
      </c>
      <c r="AK14" s="250">
        <f>C14-T14</f>
        <v>0</v>
      </c>
      <c r="AL14" s="250">
        <f>D14-U14</f>
        <v>0</v>
      </c>
      <c r="AM14" s="250">
        <f>E14-V14</f>
        <v>0</v>
      </c>
      <c r="AN14" s="250">
        <f>F14-W14</f>
        <v>0</v>
      </c>
      <c r="AO14" s="250">
        <f>G14-X14</f>
        <v>0</v>
      </c>
      <c r="AP14" s="250">
        <f>H14-Y14</f>
        <v>0</v>
      </c>
      <c r="AQ14" s="254"/>
      <c r="AR14" s="250">
        <f t="shared" ref="AR14:AR25" si="17">J14-AA14</f>
        <v>0</v>
      </c>
      <c r="AS14" s="250">
        <f t="shared" ref="AS14:AS25" si="18">K14-AB14</f>
        <v>0</v>
      </c>
      <c r="AT14" s="250">
        <f t="shared" ref="AT14:AT25" si="19">L14-AC14</f>
        <v>0</v>
      </c>
      <c r="AU14" s="250">
        <f t="shared" ref="AU14:AU25" si="20">M14-AD14</f>
        <v>0</v>
      </c>
      <c r="AV14" s="250">
        <f t="shared" ref="AV14:AV25" si="21">N14-AE14</f>
        <v>0</v>
      </c>
      <c r="AW14" s="250">
        <f t="shared" ref="AW14:AW25" si="22">O14-AF14</f>
        <v>0</v>
      </c>
      <c r="AX14" s="250">
        <f t="shared" ref="AX14:AX25" si="23">P14-AG14</f>
        <v>0</v>
      </c>
      <c r="AY14" s="233"/>
      <c r="AZ14" s="233"/>
      <c r="BA14" s="233"/>
      <c r="BB14" s="233"/>
    </row>
    <row r="15" spans="1:54" ht="15" customHeight="1" x14ac:dyDescent="0.3">
      <c r="A15" s="181">
        <v>1815</v>
      </c>
      <c r="B15" s="182" t="s">
        <v>629</v>
      </c>
      <c r="C15" s="183">
        <f>'App 2-BA - ERZ'!D15+'App 2-BA - PRZ'!D15+'App 2-BA - BRZ'!D15+'App 2-BA - HRZ'!D15</f>
        <v>146440517.94999999</v>
      </c>
      <c r="D15" s="183">
        <f>'App 2-BA - ERZ'!E15+'App 2-BA - PRZ'!E15+'App 2-BA - BRZ'!E15+'App 2-BA - HRZ'!E15</f>
        <v>0</v>
      </c>
      <c r="E15" s="183">
        <f t="shared" si="14"/>
        <v>146440517.94999999</v>
      </c>
      <c r="F15" s="183">
        <f>'App 2-BA - ERZ'!G15+'App 2-BA - PRZ'!G15+'App 2-BA - BRZ'!G15+'App 2-BA - HRZ'!G15</f>
        <v>2348425.9600000004</v>
      </c>
      <c r="G15" s="183">
        <f>'App 2-BA - ERZ'!H15+'App 2-BA - PRZ'!H15+'App 2-BA - BRZ'!H15+'App 2-BA - HRZ'!H15</f>
        <v>0</v>
      </c>
      <c r="H15" s="183">
        <f t="shared" si="15"/>
        <v>148788943.91</v>
      </c>
      <c r="I15" s="185"/>
      <c r="J15" s="183">
        <f>'App 2-BA - ERZ'!K15+'App 2-BA - PRZ'!K15+'App 2-BA - BRZ'!K15+'App 2-BA - HRZ'!K15</f>
        <v>-32889697.805999998</v>
      </c>
      <c r="K15" s="183">
        <f>'App 2-BA - ERZ'!L15+'App 2-BA - PRZ'!L15+'App 2-BA - BRZ'!L15+'App 2-BA - HRZ'!L15</f>
        <v>0</v>
      </c>
      <c r="L15" s="183">
        <f t="shared" si="16"/>
        <v>-32889697.805999998</v>
      </c>
      <c r="M15" s="183">
        <f>'App 2-BA - ERZ'!N15+'App 2-BA - PRZ'!N15+'App 2-BA - BRZ'!N15+'App 2-BA - HRZ'!N15</f>
        <v>-5350699.5199999996</v>
      </c>
      <c r="N15" s="183">
        <f>'App 2-BA - ERZ'!O15+'App 2-BA - PRZ'!O15+'App 2-BA - BRZ'!O15+'App 2-BA - HRZ'!O15</f>
        <v>0</v>
      </c>
      <c r="O15" s="183">
        <f t="shared" si="6"/>
        <v>-38240397.325999998</v>
      </c>
      <c r="P15" s="184">
        <f>H15+O15</f>
        <v>110548546.58399999</v>
      </c>
      <c r="Q15" s="202"/>
      <c r="R15" s="248">
        <v>1815</v>
      </c>
      <c r="S15" s="249" t="s">
        <v>629</v>
      </c>
      <c r="T15" s="250">
        <v>146440517.95000002</v>
      </c>
      <c r="U15" s="250"/>
      <c r="V15" s="250">
        <f t="shared" si="0"/>
        <v>146440517.95000002</v>
      </c>
      <c r="W15" s="251">
        <v>2348425.959999999</v>
      </c>
      <c r="X15" s="251">
        <v>0</v>
      </c>
      <c r="Y15" s="252">
        <f t="shared" si="1"/>
        <v>148788943.91000003</v>
      </c>
      <c r="Z15" s="254"/>
      <c r="AA15" s="250">
        <v>-32889697.799999997</v>
      </c>
      <c r="AB15" s="250"/>
      <c r="AC15" s="250">
        <f t="shared" si="2"/>
        <v>-32889697.799999997</v>
      </c>
      <c r="AD15" s="251">
        <v>-5350699.5199999996</v>
      </c>
      <c r="AE15" s="251">
        <v>0</v>
      </c>
      <c r="AF15" s="252">
        <f t="shared" si="3"/>
        <v>-38240397.319999993</v>
      </c>
      <c r="AG15" s="253">
        <f t="shared" si="4"/>
        <v>110548546.59000003</v>
      </c>
      <c r="AH15" s="233"/>
      <c r="AI15" s="248">
        <v>1815</v>
      </c>
      <c r="AJ15" s="249" t="s">
        <v>629</v>
      </c>
      <c r="AK15" s="250">
        <f>C15-T15</f>
        <v>0</v>
      </c>
      <c r="AL15" s="250">
        <f>D15-U15</f>
        <v>0</v>
      </c>
      <c r="AM15" s="250">
        <f>E15-V15</f>
        <v>0</v>
      </c>
      <c r="AN15" s="250">
        <f>F15-W15</f>
        <v>0</v>
      </c>
      <c r="AO15" s="250">
        <f>G15-X15</f>
        <v>0</v>
      </c>
      <c r="AP15" s="250">
        <f>H15-Y15</f>
        <v>0</v>
      </c>
      <c r="AQ15" s="254"/>
      <c r="AR15" s="250">
        <f t="shared" si="17"/>
        <v>-6.0000009834766388E-3</v>
      </c>
      <c r="AS15" s="250">
        <f t="shared" si="18"/>
        <v>0</v>
      </c>
      <c r="AT15" s="250">
        <f t="shared" si="19"/>
        <v>-6.0000009834766388E-3</v>
      </c>
      <c r="AU15" s="250">
        <f t="shared" si="20"/>
        <v>0</v>
      </c>
      <c r="AV15" s="250">
        <f t="shared" si="21"/>
        <v>0</v>
      </c>
      <c r="AW15" s="250">
        <f t="shared" si="22"/>
        <v>-6.0000047087669373E-3</v>
      </c>
      <c r="AX15" s="250">
        <f t="shared" si="23"/>
        <v>-6.0000419616699219E-3</v>
      </c>
      <c r="AY15" s="233"/>
      <c r="AZ15" s="233"/>
      <c r="BA15" s="233"/>
      <c r="BB15" s="233"/>
    </row>
    <row r="16" spans="1:54" ht="15" customHeight="1" x14ac:dyDescent="0.3">
      <c r="A16" s="181">
        <v>1820</v>
      </c>
      <c r="B16" s="182" t="s">
        <v>630</v>
      </c>
      <c r="C16" s="183">
        <f>'App 2-BA - ERZ'!D16+'App 2-BA - PRZ'!D16+'App 2-BA - BRZ'!D16+'App 2-BA - HRZ'!D16</f>
        <v>140779788.50999999</v>
      </c>
      <c r="D16" s="183">
        <f>'App 2-BA - ERZ'!E16+'App 2-BA - PRZ'!E16+'App 2-BA - BRZ'!E16+'App 2-BA - HRZ'!E16</f>
        <v>0</v>
      </c>
      <c r="E16" s="183">
        <f t="shared" si="14"/>
        <v>140779788.50999999</v>
      </c>
      <c r="F16" s="183">
        <f>'App 2-BA - ERZ'!G16+'App 2-BA - PRZ'!G16+'App 2-BA - BRZ'!G16+'App 2-BA - HRZ'!G16</f>
        <v>7290890.7400000012</v>
      </c>
      <c r="G16" s="183">
        <f>'App 2-BA - ERZ'!H16+'App 2-BA - PRZ'!H16+'App 2-BA - BRZ'!H16+'App 2-BA - HRZ'!H16</f>
        <v>0</v>
      </c>
      <c r="H16" s="183">
        <f t="shared" si="15"/>
        <v>148070679.25</v>
      </c>
      <c r="I16" s="185"/>
      <c r="J16" s="183">
        <f>'App 2-BA - ERZ'!K16+'App 2-BA - PRZ'!K16+'App 2-BA - BRZ'!K16+'App 2-BA - HRZ'!K16</f>
        <v>-25788633.530000001</v>
      </c>
      <c r="K16" s="183">
        <f>'App 2-BA - ERZ'!L16+'App 2-BA - PRZ'!L16+'App 2-BA - BRZ'!L16+'App 2-BA - HRZ'!L16</f>
        <v>0</v>
      </c>
      <c r="L16" s="183">
        <f t="shared" si="16"/>
        <v>-25788633.530000001</v>
      </c>
      <c r="M16" s="183">
        <f>'App 2-BA - ERZ'!N16+'App 2-BA - PRZ'!N16+'App 2-BA - BRZ'!N16+'App 2-BA - HRZ'!N16</f>
        <v>-4567560.9400000004</v>
      </c>
      <c r="N16" s="183">
        <f>'App 2-BA - ERZ'!O16+'App 2-BA - PRZ'!O16+'App 2-BA - BRZ'!O16+'App 2-BA - HRZ'!O16</f>
        <v>0</v>
      </c>
      <c r="O16" s="183">
        <f t="shared" si="6"/>
        <v>-30356194.470000003</v>
      </c>
      <c r="P16" s="184">
        <f>H16+O16</f>
        <v>117714484.78</v>
      </c>
      <c r="Q16" s="202"/>
      <c r="R16" s="248">
        <v>1820</v>
      </c>
      <c r="S16" s="249" t="s">
        <v>630</v>
      </c>
      <c r="T16" s="250">
        <v>140779788.51000002</v>
      </c>
      <c r="U16" s="250"/>
      <c r="V16" s="250">
        <f t="shared" si="0"/>
        <v>140779788.51000002</v>
      </c>
      <c r="W16" s="251">
        <v>7290890.7399999984</v>
      </c>
      <c r="X16" s="251">
        <v>0</v>
      </c>
      <c r="Y16" s="252">
        <f t="shared" si="1"/>
        <v>148070679.25000003</v>
      </c>
      <c r="Z16" s="254"/>
      <c r="AA16" s="250">
        <v>-25788633.530000001</v>
      </c>
      <c r="AB16" s="250"/>
      <c r="AC16" s="250">
        <f t="shared" si="2"/>
        <v>-25788633.530000001</v>
      </c>
      <c r="AD16" s="251">
        <v>-4567560.9400000004</v>
      </c>
      <c r="AE16" s="251">
        <v>0</v>
      </c>
      <c r="AF16" s="252">
        <f t="shared" si="3"/>
        <v>-30356194.470000003</v>
      </c>
      <c r="AG16" s="253">
        <f t="shared" si="4"/>
        <v>117714484.78000003</v>
      </c>
      <c r="AH16" s="233"/>
      <c r="AI16" s="248">
        <v>1820</v>
      </c>
      <c r="AJ16" s="249" t="s">
        <v>630</v>
      </c>
      <c r="AK16" s="250">
        <f>C16-T16</f>
        <v>0</v>
      </c>
      <c r="AL16" s="250">
        <f>D16-U16</f>
        <v>0</v>
      </c>
      <c r="AM16" s="250">
        <f>E16-V16</f>
        <v>0</v>
      </c>
      <c r="AN16" s="250">
        <f>F16-W16</f>
        <v>0</v>
      </c>
      <c r="AO16" s="250">
        <f>G16-X16</f>
        <v>0</v>
      </c>
      <c r="AP16" s="250">
        <f>H16-Y16</f>
        <v>0</v>
      </c>
      <c r="AQ16" s="254"/>
      <c r="AR16" s="250">
        <f t="shared" si="17"/>
        <v>0</v>
      </c>
      <c r="AS16" s="250">
        <f t="shared" si="18"/>
        <v>0</v>
      </c>
      <c r="AT16" s="250">
        <f t="shared" si="19"/>
        <v>0</v>
      </c>
      <c r="AU16" s="250">
        <f t="shared" si="20"/>
        <v>0</v>
      </c>
      <c r="AV16" s="250">
        <f t="shared" si="21"/>
        <v>0</v>
      </c>
      <c r="AW16" s="250">
        <f t="shared" si="22"/>
        <v>0</v>
      </c>
      <c r="AX16" s="250">
        <f t="shared" si="23"/>
        <v>0</v>
      </c>
      <c r="AY16" s="233"/>
      <c r="AZ16" s="233"/>
      <c r="BA16" s="233"/>
      <c r="BB16" s="233"/>
    </row>
    <row r="17" spans="1:54" s="212" customFormat="1" ht="15" customHeight="1" x14ac:dyDescent="0.3">
      <c r="A17" s="248">
        <v>1825</v>
      </c>
      <c r="B17" s="249" t="s">
        <v>688</v>
      </c>
      <c r="C17" s="250">
        <v>0</v>
      </c>
      <c r="D17" s="250"/>
      <c r="E17" s="250">
        <f>SUM(C17:D17)</f>
        <v>0</v>
      </c>
      <c r="F17" s="251">
        <v>0</v>
      </c>
      <c r="G17" s="251">
        <v>0</v>
      </c>
      <c r="H17" s="183">
        <f t="shared" si="15"/>
        <v>0</v>
      </c>
      <c r="I17" s="185"/>
      <c r="J17" s="183">
        <f>'App 2-BA - ERZ'!K49+'App 2-BA - PRZ'!K49+'App 2-BA - BRZ'!K49+'App 2-BA - HRZ'!K49</f>
        <v>0</v>
      </c>
      <c r="K17" s="250">
        <f>SUM(I17:J17)</f>
        <v>0</v>
      </c>
      <c r="L17" s="251">
        <v>0</v>
      </c>
      <c r="M17" s="251">
        <v>0</v>
      </c>
      <c r="N17" s="252">
        <f>K17+L17+M17</f>
        <v>0</v>
      </c>
      <c r="O17" s="253">
        <f>H17+N17</f>
        <v>0</v>
      </c>
      <c r="P17" s="184">
        <f>H17+O17</f>
        <v>0</v>
      </c>
      <c r="Q17" s="213"/>
      <c r="R17" s="248">
        <v>1825</v>
      </c>
      <c r="S17" s="249" t="s">
        <v>688</v>
      </c>
      <c r="T17" s="250">
        <v>0</v>
      </c>
      <c r="U17" s="250"/>
      <c r="V17" s="250">
        <f t="shared" si="0"/>
        <v>0</v>
      </c>
      <c r="W17" s="251">
        <v>0</v>
      </c>
      <c r="X17" s="251">
        <v>0</v>
      </c>
      <c r="Y17" s="252">
        <f t="shared" si="1"/>
        <v>0</v>
      </c>
      <c r="Z17" s="254"/>
      <c r="AA17" s="250">
        <v>0</v>
      </c>
      <c r="AB17" s="250"/>
      <c r="AC17" s="250">
        <f t="shared" si="2"/>
        <v>0</v>
      </c>
      <c r="AD17" s="251">
        <v>0</v>
      </c>
      <c r="AE17" s="251">
        <v>0</v>
      </c>
      <c r="AF17" s="252">
        <f t="shared" si="3"/>
        <v>0</v>
      </c>
      <c r="AG17" s="253">
        <f t="shared" si="4"/>
        <v>0</v>
      </c>
      <c r="AH17" s="233"/>
      <c r="AI17" s="248">
        <v>1825</v>
      </c>
      <c r="AJ17" s="249" t="s">
        <v>688</v>
      </c>
      <c r="AK17" s="250">
        <f>C17-T17</f>
        <v>0</v>
      </c>
      <c r="AL17" s="250">
        <f>D17-U17</f>
        <v>0</v>
      </c>
      <c r="AM17" s="250">
        <f>E17-V17</f>
        <v>0</v>
      </c>
      <c r="AN17" s="250">
        <f>F17-W17</f>
        <v>0</v>
      </c>
      <c r="AO17" s="250">
        <f>G17-X17</f>
        <v>0</v>
      </c>
      <c r="AP17" s="250">
        <f>H17-Y17</f>
        <v>0</v>
      </c>
      <c r="AQ17" s="254"/>
      <c r="AR17" s="250">
        <f t="shared" si="17"/>
        <v>0</v>
      </c>
      <c r="AS17" s="250">
        <f t="shared" si="18"/>
        <v>0</v>
      </c>
      <c r="AT17" s="250">
        <f t="shared" si="19"/>
        <v>0</v>
      </c>
      <c r="AU17" s="250">
        <f t="shared" si="20"/>
        <v>0</v>
      </c>
      <c r="AV17" s="250">
        <f t="shared" si="21"/>
        <v>0</v>
      </c>
      <c r="AW17" s="250">
        <f t="shared" si="22"/>
        <v>0</v>
      </c>
      <c r="AX17" s="250">
        <f t="shared" si="23"/>
        <v>0</v>
      </c>
      <c r="AY17" s="233"/>
      <c r="AZ17" s="233"/>
      <c r="BA17" s="233"/>
      <c r="BB17" s="233"/>
    </row>
    <row r="18" spans="1:54" ht="15" customHeight="1" x14ac:dyDescent="0.3">
      <c r="A18" s="181">
        <v>1830</v>
      </c>
      <c r="B18" s="182" t="s">
        <v>33</v>
      </c>
      <c r="C18" s="183">
        <f>'App 2-BA - ERZ'!D17+'App 2-BA - PRZ'!D17+'App 2-BA - BRZ'!D17+'App 2-BA - HRZ'!D17</f>
        <v>469944572.09999788</v>
      </c>
      <c r="D18" s="183">
        <f>'App 2-BA - ERZ'!E17+'App 2-BA - PRZ'!E17+'App 2-BA - BRZ'!E17+'App 2-BA - HRZ'!E17</f>
        <v>0</v>
      </c>
      <c r="E18" s="183">
        <f t="shared" si="14"/>
        <v>469944572.09999788</v>
      </c>
      <c r="F18" s="183">
        <f>'App 2-BA - ERZ'!G17+'App 2-BA - PRZ'!G17+'App 2-BA - BRZ'!G17+'App 2-BA - HRZ'!G17</f>
        <v>43588038.629999995</v>
      </c>
      <c r="G18" s="183">
        <f>'App 2-BA - ERZ'!H17+'App 2-BA - PRZ'!H17+'App 2-BA - BRZ'!H17+'App 2-BA - HRZ'!H17</f>
        <v>-781333.31</v>
      </c>
      <c r="H18" s="183">
        <f t="shared" si="15"/>
        <v>512751277.41999787</v>
      </c>
      <c r="I18" s="185"/>
      <c r="J18" s="183">
        <f>'App 2-BA - ERZ'!K17+'App 2-BA - PRZ'!K17+'App 2-BA - BRZ'!K17+'App 2-BA - HRZ'!K17</f>
        <v>-54097165.459999815</v>
      </c>
      <c r="K18" s="183">
        <f>'App 2-BA - ERZ'!L17+'App 2-BA - PRZ'!L17+'App 2-BA - BRZ'!L17+'App 2-BA - HRZ'!L17</f>
        <v>0</v>
      </c>
      <c r="L18" s="183">
        <f t="shared" si="16"/>
        <v>-54097165.459999815</v>
      </c>
      <c r="M18" s="183">
        <f>'App 2-BA - ERZ'!N17+'App 2-BA - PRZ'!N17+'App 2-BA - BRZ'!N17+'App 2-BA - HRZ'!N17</f>
        <v>-11665700.4</v>
      </c>
      <c r="N18" s="183">
        <f>'App 2-BA - ERZ'!O17+'App 2-BA - PRZ'!O17+'App 2-BA - BRZ'!O17+'App 2-BA - HRZ'!O17</f>
        <v>351464.76</v>
      </c>
      <c r="O18" s="183">
        <f t="shared" si="6"/>
        <v>-65411401.099999815</v>
      </c>
      <c r="P18" s="184">
        <f>H18+O18</f>
        <v>447339876.31999803</v>
      </c>
      <c r="Q18" s="202"/>
      <c r="R18" s="248">
        <v>1830</v>
      </c>
      <c r="S18" s="249" t="s">
        <v>33</v>
      </c>
      <c r="T18" s="250">
        <v>469944572.09999782</v>
      </c>
      <c r="U18" s="250"/>
      <c r="V18" s="250">
        <f t="shared" si="0"/>
        <v>469944572.09999782</v>
      </c>
      <c r="W18" s="251">
        <v>43588038.629999995</v>
      </c>
      <c r="X18" s="251">
        <v>-781333.31</v>
      </c>
      <c r="Y18" s="252">
        <f t="shared" si="1"/>
        <v>512751277.41999781</v>
      </c>
      <c r="Z18" s="254"/>
      <c r="AA18" s="250">
        <v>-54097165.4599998</v>
      </c>
      <c r="AB18" s="250"/>
      <c r="AC18" s="250">
        <f t="shared" si="2"/>
        <v>-54097165.4599998</v>
      </c>
      <c r="AD18" s="251">
        <v>-11665700.399999931</v>
      </c>
      <c r="AE18" s="251">
        <v>351464.76</v>
      </c>
      <c r="AF18" s="252">
        <f t="shared" si="3"/>
        <v>-65411401.099999733</v>
      </c>
      <c r="AG18" s="253">
        <f t="shared" si="4"/>
        <v>447339876.31999809</v>
      </c>
      <c r="AH18" s="233"/>
      <c r="AI18" s="248">
        <v>1830</v>
      </c>
      <c r="AJ18" s="249" t="s">
        <v>33</v>
      </c>
      <c r="AK18" s="250">
        <f>C18-T18</f>
        <v>0</v>
      </c>
      <c r="AL18" s="250">
        <f>D18-U18</f>
        <v>0</v>
      </c>
      <c r="AM18" s="250">
        <f>E18-V18</f>
        <v>0</v>
      </c>
      <c r="AN18" s="250">
        <f>F18-W18</f>
        <v>0</v>
      </c>
      <c r="AO18" s="250">
        <f>G18-X18</f>
        <v>0</v>
      </c>
      <c r="AP18" s="250">
        <f>H18-Y18</f>
        <v>0</v>
      </c>
      <c r="AQ18" s="254"/>
      <c r="AR18" s="250">
        <f t="shared" si="17"/>
        <v>0</v>
      </c>
      <c r="AS18" s="250">
        <f t="shared" si="18"/>
        <v>0</v>
      </c>
      <c r="AT18" s="250">
        <f t="shared" si="19"/>
        <v>0</v>
      </c>
      <c r="AU18" s="250">
        <f t="shared" si="20"/>
        <v>-6.891787052154541E-8</v>
      </c>
      <c r="AV18" s="250">
        <f t="shared" si="21"/>
        <v>0</v>
      </c>
      <c r="AW18" s="250">
        <f t="shared" si="22"/>
        <v>-8.1956386566162109E-8</v>
      </c>
      <c r="AX18" s="250">
        <f t="shared" si="23"/>
        <v>0</v>
      </c>
      <c r="AY18" s="233"/>
      <c r="AZ18" s="233"/>
      <c r="BA18" s="233"/>
      <c r="BB18" s="233"/>
    </row>
    <row r="19" spans="1:54" ht="15" customHeight="1" x14ac:dyDescent="0.3">
      <c r="A19" s="181">
        <v>1835</v>
      </c>
      <c r="B19" s="182" t="s">
        <v>631</v>
      </c>
      <c r="C19" s="183">
        <f>'App 2-BA - ERZ'!D18+'App 2-BA - PRZ'!D18+'App 2-BA - BRZ'!D18+'App 2-BA - HRZ'!D18</f>
        <v>310126060.48000032</v>
      </c>
      <c r="D19" s="183">
        <f>'App 2-BA - ERZ'!E18+'App 2-BA - PRZ'!E18+'App 2-BA - BRZ'!E18+'App 2-BA - HRZ'!E18</f>
        <v>0</v>
      </c>
      <c r="E19" s="183">
        <f t="shared" si="14"/>
        <v>310126060.48000032</v>
      </c>
      <c r="F19" s="183">
        <f>'App 2-BA - ERZ'!G18+'App 2-BA - PRZ'!G18+'App 2-BA - BRZ'!G18+'App 2-BA - HRZ'!G18</f>
        <v>26910215.890000001</v>
      </c>
      <c r="G19" s="183">
        <f>'App 2-BA - ERZ'!H18+'App 2-BA - PRZ'!H18+'App 2-BA - BRZ'!H18+'App 2-BA - HRZ'!H18</f>
        <v>-1084789.1599999999</v>
      </c>
      <c r="H19" s="183">
        <f t="shared" si="15"/>
        <v>335951487.21000028</v>
      </c>
      <c r="I19" s="185"/>
      <c r="J19" s="183">
        <f>'App 2-BA - ERZ'!K18+'App 2-BA - PRZ'!K18+'App 2-BA - BRZ'!K18+'App 2-BA - HRZ'!K18</f>
        <v>-32789305.460000031</v>
      </c>
      <c r="K19" s="183">
        <f>'App 2-BA - ERZ'!L18+'App 2-BA - PRZ'!L18+'App 2-BA - BRZ'!L18+'App 2-BA - HRZ'!L18</f>
        <v>0</v>
      </c>
      <c r="L19" s="183">
        <f t="shared" si="16"/>
        <v>-32789305.460000031</v>
      </c>
      <c r="M19" s="183">
        <f>'App 2-BA - ERZ'!N18+'App 2-BA - PRZ'!N18+'App 2-BA - BRZ'!N18+'App 2-BA - HRZ'!N18</f>
        <v>-8657387.4800000004</v>
      </c>
      <c r="N19" s="183">
        <f>'App 2-BA - ERZ'!O18+'App 2-BA - PRZ'!O18+'App 2-BA - BRZ'!O18+'App 2-BA - HRZ'!O18</f>
        <v>246323.59</v>
      </c>
      <c r="O19" s="183">
        <f t="shared" si="6"/>
        <v>-41200369.350000024</v>
      </c>
      <c r="P19" s="184">
        <f>H19+O19</f>
        <v>294751117.86000025</v>
      </c>
      <c r="Q19" s="202"/>
      <c r="R19" s="248">
        <v>1835</v>
      </c>
      <c r="S19" s="249" t="s">
        <v>631</v>
      </c>
      <c r="T19" s="250">
        <v>310126060.48000038</v>
      </c>
      <c r="U19" s="250"/>
      <c r="V19" s="250">
        <f t="shared" si="0"/>
        <v>310126060.48000038</v>
      </c>
      <c r="W19" s="251">
        <v>26910215.889999997</v>
      </c>
      <c r="X19" s="251">
        <v>-1084789.1599999999</v>
      </c>
      <c r="Y19" s="252">
        <f t="shared" si="1"/>
        <v>335951487.21000034</v>
      </c>
      <c r="Z19" s="254"/>
      <c r="AA19" s="250">
        <v>-32789305.460000031</v>
      </c>
      <c r="AB19" s="250"/>
      <c r="AC19" s="250">
        <f t="shared" si="2"/>
        <v>-32789305.460000031</v>
      </c>
      <c r="AD19" s="251">
        <v>-8657387.4800000004</v>
      </c>
      <c r="AE19" s="251">
        <v>246323.59000000003</v>
      </c>
      <c r="AF19" s="252">
        <f t="shared" si="3"/>
        <v>-41200369.350000024</v>
      </c>
      <c r="AG19" s="253">
        <f t="shared" si="4"/>
        <v>294751117.86000031</v>
      </c>
      <c r="AH19" s="233"/>
      <c r="AI19" s="248">
        <v>1835</v>
      </c>
      <c r="AJ19" s="249" t="s">
        <v>631</v>
      </c>
      <c r="AK19" s="250">
        <f>C19-T19</f>
        <v>0</v>
      </c>
      <c r="AL19" s="250">
        <f>D19-U19</f>
        <v>0</v>
      </c>
      <c r="AM19" s="250">
        <f>E19-V19</f>
        <v>0</v>
      </c>
      <c r="AN19" s="250">
        <f>F19-W19</f>
        <v>0</v>
      </c>
      <c r="AO19" s="250">
        <f>G19-X19</f>
        <v>0</v>
      </c>
      <c r="AP19" s="250">
        <f>H19-Y19</f>
        <v>0</v>
      </c>
      <c r="AQ19" s="254"/>
      <c r="AR19" s="250">
        <f t="shared" si="17"/>
        <v>0</v>
      </c>
      <c r="AS19" s="250">
        <f t="shared" si="18"/>
        <v>0</v>
      </c>
      <c r="AT19" s="250">
        <f t="shared" si="19"/>
        <v>0</v>
      </c>
      <c r="AU19" s="250">
        <f t="shared" si="20"/>
        <v>0</v>
      </c>
      <c r="AV19" s="250">
        <f t="shared" si="21"/>
        <v>0</v>
      </c>
      <c r="AW19" s="250">
        <f t="shared" si="22"/>
        <v>0</v>
      </c>
      <c r="AX19" s="250">
        <f t="shared" si="23"/>
        <v>0</v>
      </c>
      <c r="AY19" s="233"/>
      <c r="AZ19" s="233"/>
      <c r="BA19" s="233"/>
      <c r="BB19" s="233"/>
    </row>
    <row r="20" spans="1:54" ht="15" customHeight="1" x14ac:dyDescent="0.3">
      <c r="A20" s="181">
        <v>1840</v>
      </c>
      <c r="B20" s="182" t="s">
        <v>311</v>
      </c>
      <c r="C20" s="183">
        <f>'App 2-BA - ERZ'!D19+'App 2-BA - PRZ'!D19+'App 2-BA - BRZ'!D19+'App 2-BA - HRZ'!D19</f>
        <v>358002047.27999997</v>
      </c>
      <c r="D20" s="183">
        <f>'App 2-BA - ERZ'!E19+'App 2-BA - PRZ'!E19+'App 2-BA - BRZ'!E19+'App 2-BA - HRZ'!E19</f>
        <v>0</v>
      </c>
      <c r="E20" s="183">
        <f t="shared" si="14"/>
        <v>358002047.27999997</v>
      </c>
      <c r="F20" s="183">
        <f>'App 2-BA - ERZ'!G19+'App 2-BA - PRZ'!G19+'App 2-BA - BRZ'!G19+'App 2-BA - HRZ'!G19</f>
        <v>33314229.570000011</v>
      </c>
      <c r="G20" s="183">
        <f>'App 2-BA - ERZ'!H19+'App 2-BA - PRZ'!H19+'App 2-BA - BRZ'!H19+'App 2-BA - HRZ'!H19</f>
        <v>-159393.09999999998</v>
      </c>
      <c r="H20" s="183">
        <f t="shared" si="15"/>
        <v>391156883.74999994</v>
      </c>
      <c r="I20" s="185"/>
      <c r="J20" s="183">
        <f>'App 2-BA - ERZ'!K19+'App 2-BA - PRZ'!K19+'App 2-BA - BRZ'!K19+'App 2-BA - HRZ'!K19</f>
        <v>-43322503.670000002</v>
      </c>
      <c r="K20" s="183">
        <f>'App 2-BA - ERZ'!L19+'App 2-BA - PRZ'!L19+'App 2-BA - BRZ'!L19+'App 2-BA - HRZ'!L19</f>
        <v>0</v>
      </c>
      <c r="L20" s="183">
        <f t="shared" si="16"/>
        <v>-43322503.670000002</v>
      </c>
      <c r="M20" s="183">
        <f>'App 2-BA - ERZ'!N19+'App 2-BA - PRZ'!N19+'App 2-BA - BRZ'!N19+'App 2-BA - HRZ'!N19</f>
        <v>-8570029</v>
      </c>
      <c r="N20" s="183">
        <f>'App 2-BA - ERZ'!O19+'App 2-BA - PRZ'!O19+'App 2-BA - BRZ'!O19+'App 2-BA - HRZ'!O19</f>
        <v>81252.360000000015</v>
      </c>
      <c r="O20" s="183">
        <f t="shared" si="6"/>
        <v>-51811280.310000002</v>
      </c>
      <c r="P20" s="184">
        <f>H20+O20</f>
        <v>339345603.43999994</v>
      </c>
      <c r="Q20" s="202"/>
      <c r="R20" s="248">
        <v>1840</v>
      </c>
      <c r="S20" s="249" t="s">
        <v>311</v>
      </c>
      <c r="T20" s="250">
        <v>358002047.28000003</v>
      </c>
      <c r="U20" s="250"/>
      <c r="V20" s="250">
        <f t="shared" si="0"/>
        <v>358002047.28000003</v>
      </c>
      <c r="W20" s="251">
        <v>33314229.570000008</v>
      </c>
      <c r="X20" s="251">
        <v>-159393.09999999998</v>
      </c>
      <c r="Y20" s="252">
        <f t="shared" si="1"/>
        <v>391156883.75</v>
      </c>
      <c r="Z20" s="254"/>
      <c r="AA20" s="250">
        <v>-43322503.670000024</v>
      </c>
      <c r="AB20" s="250"/>
      <c r="AC20" s="250">
        <f t="shared" si="2"/>
        <v>-43322503.670000024</v>
      </c>
      <c r="AD20" s="251">
        <v>-8570029</v>
      </c>
      <c r="AE20" s="251">
        <v>81252.360000000015</v>
      </c>
      <c r="AF20" s="252">
        <f t="shared" si="3"/>
        <v>-51811280.310000025</v>
      </c>
      <c r="AG20" s="253">
        <f t="shared" si="4"/>
        <v>339345603.44</v>
      </c>
      <c r="AH20" s="233"/>
      <c r="AI20" s="248">
        <v>1840</v>
      </c>
      <c r="AJ20" s="249" t="s">
        <v>311</v>
      </c>
      <c r="AK20" s="250">
        <f>C20-T20</f>
        <v>0</v>
      </c>
      <c r="AL20" s="250">
        <f>D20-U20</f>
        <v>0</v>
      </c>
      <c r="AM20" s="250">
        <f>E20-V20</f>
        <v>0</v>
      </c>
      <c r="AN20" s="250">
        <f>F20-W20</f>
        <v>0</v>
      </c>
      <c r="AO20" s="250">
        <f>G20-X20</f>
        <v>0</v>
      </c>
      <c r="AP20" s="250">
        <f>H20-Y20</f>
        <v>0</v>
      </c>
      <c r="AQ20" s="254"/>
      <c r="AR20" s="250">
        <f t="shared" si="17"/>
        <v>0</v>
      </c>
      <c r="AS20" s="250">
        <f t="shared" si="18"/>
        <v>0</v>
      </c>
      <c r="AT20" s="250">
        <f t="shared" si="19"/>
        <v>0</v>
      </c>
      <c r="AU20" s="250">
        <f t="shared" si="20"/>
        <v>0</v>
      </c>
      <c r="AV20" s="250">
        <f t="shared" si="21"/>
        <v>0</v>
      </c>
      <c r="AW20" s="250">
        <f t="shared" si="22"/>
        <v>0</v>
      </c>
      <c r="AX20" s="250">
        <f t="shared" si="23"/>
        <v>0</v>
      </c>
      <c r="AY20" s="233"/>
      <c r="AZ20" s="233"/>
      <c r="BA20" s="233"/>
      <c r="BB20" s="233"/>
    </row>
    <row r="21" spans="1:54" ht="15" customHeight="1" x14ac:dyDescent="0.3">
      <c r="A21" s="181">
        <v>1845</v>
      </c>
      <c r="B21" s="182" t="s">
        <v>632</v>
      </c>
      <c r="C21" s="183">
        <f>'App 2-BA - ERZ'!D20+'App 2-BA - PRZ'!D20+'App 2-BA - BRZ'!D20+'App 2-BA - HRZ'!D20</f>
        <v>911739260.2299999</v>
      </c>
      <c r="D21" s="183">
        <f>'App 2-BA - ERZ'!E20+'App 2-BA - PRZ'!E20+'App 2-BA - BRZ'!E20+'App 2-BA - HRZ'!E20</f>
        <v>0</v>
      </c>
      <c r="E21" s="183">
        <f t="shared" si="14"/>
        <v>911739260.2299999</v>
      </c>
      <c r="F21" s="183">
        <f>'App 2-BA - ERZ'!G20+'App 2-BA - PRZ'!G20+'App 2-BA - BRZ'!G20+'App 2-BA - HRZ'!G20</f>
        <v>80330025.189999998</v>
      </c>
      <c r="G21" s="183">
        <f>'App 2-BA - ERZ'!H20+'App 2-BA - PRZ'!H20+'App 2-BA - BRZ'!H20+'App 2-BA - HRZ'!H20</f>
        <v>-1765657.07</v>
      </c>
      <c r="H21" s="183">
        <f t="shared" si="15"/>
        <v>990303628.34999979</v>
      </c>
      <c r="I21" s="185"/>
      <c r="J21" s="183">
        <f>'App 2-BA - ERZ'!K20+'App 2-BA - PRZ'!K20+'App 2-BA - BRZ'!K20+'App 2-BA - HRZ'!K20</f>
        <v>-132403021.40907145</v>
      </c>
      <c r="K21" s="183">
        <f>'App 2-BA - ERZ'!L20+'App 2-BA - PRZ'!L20+'App 2-BA - BRZ'!L20+'App 2-BA - HRZ'!L20</f>
        <v>0</v>
      </c>
      <c r="L21" s="183">
        <f t="shared" si="16"/>
        <v>-132403021.40907145</v>
      </c>
      <c r="M21" s="183">
        <f>'App 2-BA - ERZ'!N20+'App 2-BA - PRZ'!N20+'App 2-BA - BRZ'!N20+'App 2-BA - HRZ'!N20</f>
        <v>-27950532.66</v>
      </c>
      <c r="N21" s="183">
        <f>'App 2-BA - ERZ'!O20+'App 2-BA - PRZ'!O20+'App 2-BA - BRZ'!O20+'App 2-BA - HRZ'!O20</f>
        <v>883048.99</v>
      </c>
      <c r="O21" s="183">
        <f t="shared" si="6"/>
        <v>-159470505.07907143</v>
      </c>
      <c r="P21" s="184">
        <f>H21+O21</f>
        <v>830833123.27092838</v>
      </c>
      <c r="Q21" s="202"/>
      <c r="R21" s="248">
        <v>1845</v>
      </c>
      <c r="S21" s="249" t="s">
        <v>632</v>
      </c>
      <c r="T21" s="250">
        <v>911739260.2299999</v>
      </c>
      <c r="U21" s="250"/>
      <c r="V21" s="250">
        <f t="shared" si="0"/>
        <v>911739260.2299999</v>
      </c>
      <c r="W21" s="251">
        <v>80330024.750000238</v>
      </c>
      <c r="X21" s="251">
        <v>-1765657.0700000003</v>
      </c>
      <c r="Y21" s="252">
        <f t="shared" si="1"/>
        <v>990303627.91000009</v>
      </c>
      <c r="Z21" s="254"/>
      <c r="AA21" s="250">
        <v>-132403021.40907143</v>
      </c>
      <c r="AB21" s="250"/>
      <c r="AC21" s="250">
        <f t="shared" si="2"/>
        <v>-132403021.40907143</v>
      </c>
      <c r="AD21" s="251">
        <v>-27950532.259999979</v>
      </c>
      <c r="AE21" s="251">
        <v>883048.99</v>
      </c>
      <c r="AF21" s="252">
        <f t="shared" si="3"/>
        <v>-159470504.6790714</v>
      </c>
      <c r="AG21" s="253">
        <f t="shared" si="4"/>
        <v>830833123.23092866</v>
      </c>
      <c r="AH21" s="233"/>
      <c r="AI21" s="248">
        <v>1845</v>
      </c>
      <c r="AJ21" s="249" t="s">
        <v>632</v>
      </c>
      <c r="AK21" s="250">
        <f>C21-T21</f>
        <v>0</v>
      </c>
      <c r="AL21" s="250">
        <f>D21-U21</f>
        <v>0</v>
      </c>
      <c r="AM21" s="250">
        <f>E21-V21</f>
        <v>0</v>
      </c>
      <c r="AN21" s="250">
        <f>F21-W21</f>
        <v>0.43999975919723511</v>
      </c>
      <c r="AO21" s="250">
        <f>G21-X21</f>
        <v>0</v>
      </c>
      <c r="AP21" s="250">
        <f>H21-Y21</f>
        <v>0.43999969959259033</v>
      </c>
      <c r="AQ21" s="254"/>
      <c r="AR21" s="250">
        <f t="shared" si="17"/>
        <v>0</v>
      </c>
      <c r="AS21" s="250">
        <f t="shared" si="18"/>
        <v>0</v>
      </c>
      <c r="AT21" s="250">
        <f t="shared" si="19"/>
        <v>0</v>
      </c>
      <c r="AU21" s="250">
        <f t="shared" si="20"/>
        <v>-0.40000002086162567</v>
      </c>
      <c r="AV21" s="250">
        <f t="shared" si="21"/>
        <v>0</v>
      </c>
      <c r="AW21" s="250">
        <f t="shared" si="22"/>
        <v>-0.40000003576278687</v>
      </c>
      <c r="AX21" s="250">
        <f t="shared" si="23"/>
        <v>3.9999723434448242E-2</v>
      </c>
      <c r="AY21" s="233"/>
      <c r="AZ21" s="233"/>
      <c r="BA21" s="233"/>
      <c r="BB21" s="233"/>
    </row>
    <row r="22" spans="1:54" ht="15" customHeight="1" x14ac:dyDescent="0.3">
      <c r="A22" s="181">
        <v>1850</v>
      </c>
      <c r="B22" s="182" t="s">
        <v>315</v>
      </c>
      <c r="C22" s="183">
        <f>'App 2-BA - ERZ'!D21+'App 2-BA - PRZ'!D21+'App 2-BA - BRZ'!D21+'App 2-BA - HRZ'!D21</f>
        <v>438644198.32000166</v>
      </c>
      <c r="D22" s="183">
        <f>'App 2-BA - ERZ'!E21+'App 2-BA - PRZ'!E21+'App 2-BA - BRZ'!E21+'App 2-BA - HRZ'!E21</f>
        <v>0</v>
      </c>
      <c r="E22" s="183">
        <f t="shared" si="14"/>
        <v>438644198.32000166</v>
      </c>
      <c r="F22" s="183">
        <f>'App 2-BA - ERZ'!G21+'App 2-BA - PRZ'!G21+'App 2-BA - BRZ'!G21+'App 2-BA - HRZ'!G21</f>
        <v>38739420.899999999</v>
      </c>
      <c r="G22" s="183">
        <f>'App 2-BA - ERZ'!H21+'App 2-BA - PRZ'!H21+'App 2-BA - BRZ'!H21+'App 2-BA - HRZ'!H21</f>
        <v>-7494085.1100000003</v>
      </c>
      <c r="H22" s="183">
        <f t="shared" si="15"/>
        <v>469889534.11000162</v>
      </c>
      <c r="I22" s="185"/>
      <c r="J22" s="183">
        <f>'App 2-BA - ERZ'!K21+'App 2-BA - PRZ'!K21+'App 2-BA - BRZ'!K21+'App 2-BA - HRZ'!K21</f>
        <v>-82263418.000000045</v>
      </c>
      <c r="K22" s="183">
        <f>'App 2-BA - ERZ'!L21+'App 2-BA - PRZ'!L21+'App 2-BA - BRZ'!L21+'App 2-BA - HRZ'!L21</f>
        <v>0</v>
      </c>
      <c r="L22" s="183">
        <f t="shared" si="16"/>
        <v>-82263418.000000045</v>
      </c>
      <c r="M22" s="183">
        <f>'App 2-BA - ERZ'!N21+'App 2-BA - PRZ'!N21+'App 2-BA - BRZ'!N21+'App 2-BA - HRZ'!N21</f>
        <v>-15779004.27</v>
      </c>
      <c r="N22" s="183">
        <f>'App 2-BA - ERZ'!O21+'App 2-BA - PRZ'!O21+'App 2-BA - BRZ'!O21+'App 2-BA - HRZ'!O21</f>
        <v>2371256.7800000003</v>
      </c>
      <c r="O22" s="183">
        <f t="shared" si="6"/>
        <v>-95671165.490000039</v>
      </c>
      <c r="P22" s="184">
        <f>H22+O22</f>
        <v>374218368.62000155</v>
      </c>
      <c r="Q22" s="202"/>
      <c r="R22" s="248">
        <v>1850</v>
      </c>
      <c r="S22" s="249" t="s">
        <v>315</v>
      </c>
      <c r="T22" s="250">
        <v>438644198.32000172</v>
      </c>
      <c r="U22" s="250"/>
      <c r="V22" s="250">
        <f t="shared" si="0"/>
        <v>438644198.32000172</v>
      </c>
      <c r="W22" s="251">
        <v>38739420.900000021</v>
      </c>
      <c r="X22" s="251">
        <v>-7494085.1100000003</v>
      </c>
      <c r="Y22" s="252">
        <f t="shared" si="1"/>
        <v>469889534.11000174</v>
      </c>
      <c r="Z22" s="254"/>
      <c r="AA22" s="250">
        <v>-82263418.000000045</v>
      </c>
      <c r="AB22" s="250"/>
      <c r="AC22" s="250">
        <f t="shared" si="2"/>
        <v>-82263418.000000045</v>
      </c>
      <c r="AD22" s="251">
        <v>-15779004.269999998</v>
      </c>
      <c r="AE22" s="251">
        <v>2371256.7800000003</v>
      </c>
      <c r="AF22" s="252">
        <f t="shared" si="3"/>
        <v>-95671165.490000039</v>
      </c>
      <c r="AG22" s="253">
        <f t="shared" si="4"/>
        <v>374218368.62000167</v>
      </c>
      <c r="AH22" s="233"/>
      <c r="AI22" s="248">
        <v>1850</v>
      </c>
      <c r="AJ22" s="249" t="s">
        <v>315</v>
      </c>
      <c r="AK22" s="250">
        <f>C22-T22</f>
        <v>0</v>
      </c>
      <c r="AL22" s="250">
        <f>D22-U22</f>
        <v>0</v>
      </c>
      <c r="AM22" s="250">
        <f>E22-V22</f>
        <v>0</v>
      </c>
      <c r="AN22" s="250">
        <f>F22-W22</f>
        <v>0</v>
      </c>
      <c r="AO22" s="250">
        <f>G22-X22</f>
        <v>0</v>
      </c>
      <c r="AP22" s="250">
        <f>H22-Y22</f>
        <v>0</v>
      </c>
      <c r="AQ22" s="254"/>
      <c r="AR22" s="250">
        <f t="shared" si="17"/>
        <v>0</v>
      </c>
      <c r="AS22" s="250">
        <f t="shared" si="18"/>
        <v>0</v>
      </c>
      <c r="AT22" s="250">
        <f t="shared" si="19"/>
        <v>0</v>
      </c>
      <c r="AU22" s="250">
        <f t="shared" si="20"/>
        <v>0</v>
      </c>
      <c r="AV22" s="250">
        <f t="shared" si="21"/>
        <v>0</v>
      </c>
      <c r="AW22" s="250">
        <f t="shared" si="22"/>
        <v>0</v>
      </c>
      <c r="AX22" s="250">
        <f t="shared" si="23"/>
        <v>0</v>
      </c>
      <c r="AY22" s="233"/>
      <c r="AZ22" s="233"/>
      <c r="BA22" s="233"/>
      <c r="BB22" s="233"/>
    </row>
    <row r="23" spans="1:54" ht="15" customHeight="1" x14ac:dyDescent="0.3">
      <c r="A23" s="181">
        <v>1855</v>
      </c>
      <c r="B23" s="182" t="s">
        <v>633</v>
      </c>
      <c r="C23" s="183">
        <f>'App 2-BA - ERZ'!D22+'App 2-BA - PRZ'!D22+'App 2-BA - BRZ'!D22+'App 2-BA - HRZ'!D22</f>
        <v>101871708.46000001</v>
      </c>
      <c r="D23" s="183">
        <f>'App 2-BA - ERZ'!E22+'App 2-BA - PRZ'!E22+'App 2-BA - BRZ'!E22+'App 2-BA - HRZ'!E22</f>
        <v>0</v>
      </c>
      <c r="E23" s="183">
        <f t="shared" si="14"/>
        <v>101871708.46000001</v>
      </c>
      <c r="F23" s="183">
        <f>'App 2-BA - ERZ'!G22+'App 2-BA - PRZ'!G22+'App 2-BA - BRZ'!G22+'App 2-BA - HRZ'!G22</f>
        <v>6243557.9400000004</v>
      </c>
      <c r="G23" s="183">
        <f>'App 2-BA - ERZ'!H22+'App 2-BA - PRZ'!H22+'App 2-BA - BRZ'!H22+'App 2-BA - HRZ'!H22</f>
        <v>0</v>
      </c>
      <c r="H23" s="183">
        <f t="shared" si="15"/>
        <v>108115266.40000001</v>
      </c>
      <c r="I23" s="185"/>
      <c r="J23" s="183">
        <f>'App 2-BA - ERZ'!K22+'App 2-BA - PRZ'!K22+'App 2-BA - BRZ'!K22+'App 2-BA - HRZ'!K22</f>
        <v>-26707033.240000002</v>
      </c>
      <c r="K23" s="183">
        <f>'App 2-BA - ERZ'!L22+'App 2-BA - PRZ'!L22+'App 2-BA - BRZ'!L22+'App 2-BA - HRZ'!L22</f>
        <v>0</v>
      </c>
      <c r="L23" s="183">
        <f t="shared" si="16"/>
        <v>-26707033.240000002</v>
      </c>
      <c r="M23" s="183">
        <f>'App 2-BA - ERZ'!N22+'App 2-BA - PRZ'!N22+'App 2-BA - BRZ'!N22+'App 2-BA - HRZ'!N22</f>
        <v>-4233759.33</v>
      </c>
      <c r="N23" s="183">
        <f>'App 2-BA - ERZ'!O22+'App 2-BA - PRZ'!O22+'App 2-BA - BRZ'!O22+'App 2-BA - HRZ'!O22</f>
        <v>0</v>
      </c>
      <c r="O23" s="183">
        <f t="shared" si="6"/>
        <v>-30940792.57</v>
      </c>
      <c r="P23" s="184">
        <f>H23+O23</f>
        <v>77174473.830000013</v>
      </c>
      <c r="Q23" s="202"/>
      <c r="R23" s="248">
        <v>1855</v>
      </c>
      <c r="S23" s="249" t="s">
        <v>633</v>
      </c>
      <c r="T23" s="250">
        <v>101871708.46000001</v>
      </c>
      <c r="U23" s="250"/>
      <c r="V23" s="250">
        <f t="shared" si="0"/>
        <v>101871708.46000001</v>
      </c>
      <c r="W23" s="251">
        <v>6243557.9400000004</v>
      </c>
      <c r="X23" s="251">
        <v>0</v>
      </c>
      <c r="Y23" s="252">
        <f t="shared" si="1"/>
        <v>108115266.40000001</v>
      </c>
      <c r="Z23" s="254"/>
      <c r="AA23" s="250">
        <v>-26707033.240000002</v>
      </c>
      <c r="AB23" s="250"/>
      <c r="AC23" s="250">
        <f t="shared" si="2"/>
        <v>-26707033.240000002</v>
      </c>
      <c r="AD23" s="251">
        <v>-4233759.33</v>
      </c>
      <c r="AE23" s="251">
        <v>0</v>
      </c>
      <c r="AF23" s="252">
        <f t="shared" si="3"/>
        <v>-30940792.57</v>
      </c>
      <c r="AG23" s="253">
        <f t="shared" si="4"/>
        <v>77174473.830000013</v>
      </c>
      <c r="AH23" s="233"/>
      <c r="AI23" s="248">
        <v>1855</v>
      </c>
      <c r="AJ23" s="249" t="s">
        <v>633</v>
      </c>
      <c r="AK23" s="250">
        <f>C23-T23</f>
        <v>0</v>
      </c>
      <c r="AL23" s="250">
        <f>D23-U23</f>
        <v>0</v>
      </c>
      <c r="AM23" s="250">
        <f>E23-V23</f>
        <v>0</v>
      </c>
      <c r="AN23" s="250">
        <f>F23-W23</f>
        <v>0</v>
      </c>
      <c r="AO23" s="250">
        <f>G23-X23</f>
        <v>0</v>
      </c>
      <c r="AP23" s="250">
        <f>H23-Y23</f>
        <v>0</v>
      </c>
      <c r="AQ23" s="254"/>
      <c r="AR23" s="250">
        <f t="shared" si="17"/>
        <v>0</v>
      </c>
      <c r="AS23" s="250">
        <f t="shared" si="18"/>
        <v>0</v>
      </c>
      <c r="AT23" s="250">
        <f t="shared" si="19"/>
        <v>0</v>
      </c>
      <c r="AU23" s="250">
        <f t="shared" si="20"/>
        <v>0</v>
      </c>
      <c r="AV23" s="250">
        <f t="shared" si="21"/>
        <v>0</v>
      </c>
      <c r="AW23" s="250">
        <f t="shared" si="22"/>
        <v>0</v>
      </c>
      <c r="AX23" s="250">
        <f t="shared" si="23"/>
        <v>0</v>
      </c>
      <c r="AY23" s="233"/>
      <c r="AZ23" s="233"/>
      <c r="BA23" s="233"/>
      <c r="BB23" s="233"/>
    </row>
    <row r="24" spans="1:54" ht="15" customHeight="1" x14ac:dyDescent="0.3">
      <c r="A24" s="181">
        <v>1860</v>
      </c>
      <c r="B24" s="182" t="s">
        <v>43</v>
      </c>
      <c r="C24" s="183">
        <f>'App 2-BA - ERZ'!D23+'App 2-BA - PRZ'!D23+'App 2-BA - BRZ'!D23+'App 2-BA - HRZ'!D23</f>
        <v>231581046.84999999</v>
      </c>
      <c r="D24" s="183">
        <f>'App 2-BA - ERZ'!E23+'App 2-BA - PRZ'!E23+'App 2-BA - BRZ'!E23+'App 2-BA - HRZ'!E23</f>
        <v>0</v>
      </c>
      <c r="E24" s="183">
        <f t="shared" si="14"/>
        <v>231581046.84999999</v>
      </c>
      <c r="F24" s="183">
        <f>'App 2-BA - ERZ'!G23+'App 2-BA - PRZ'!G23+'App 2-BA - BRZ'!G23+'App 2-BA - HRZ'!G23</f>
        <v>13862671.260000004</v>
      </c>
      <c r="G24" s="183">
        <f>'App 2-BA - ERZ'!H23+'App 2-BA - PRZ'!H23+'App 2-BA - BRZ'!H23+'App 2-BA - HRZ'!H23</f>
        <v>-2778329.26</v>
      </c>
      <c r="H24" s="183">
        <f t="shared" si="15"/>
        <v>242665388.84999999</v>
      </c>
      <c r="I24" s="185"/>
      <c r="J24" s="183">
        <f>'App 2-BA - ERZ'!K23+'App 2-BA - PRZ'!K23+'App 2-BA - BRZ'!K23+'App 2-BA - HRZ'!K23</f>
        <v>-89420688.469999999</v>
      </c>
      <c r="K24" s="183">
        <f>'App 2-BA - ERZ'!L23+'App 2-BA - PRZ'!L23+'App 2-BA - BRZ'!L23+'App 2-BA - HRZ'!L23</f>
        <v>0</v>
      </c>
      <c r="L24" s="183">
        <f t="shared" si="16"/>
        <v>-89420688.469999999</v>
      </c>
      <c r="M24" s="183">
        <f>'App 2-BA - ERZ'!N23+'App 2-BA - PRZ'!N23+'App 2-BA - BRZ'!N23+'App 2-BA - HRZ'!N23</f>
        <v>-16895094.52</v>
      </c>
      <c r="N24" s="183">
        <f>'App 2-BA - ERZ'!O23+'App 2-BA - PRZ'!O23+'App 2-BA - BRZ'!O23+'App 2-BA - HRZ'!O23</f>
        <v>2167706.6799999997</v>
      </c>
      <c r="O24" s="183">
        <f t="shared" si="6"/>
        <v>-104148076.31</v>
      </c>
      <c r="P24" s="184">
        <f>H24+O24</f>
        <v>138517312.53999999</v>
      </c>
      <c r="Q24" s="202"/>
      <c r="R24" s="248">
        <v>1860</v>
      </c>
      <c r="S24" s="249" t="s">
        <v>43</v>
      </c>
      <c r="T24" s="250">
        <v>231581046.85000002</v>
      </c>
      <c r="U24" s="250"/>
      <c r="V24" s="250">
        <f t="shared" si="0"/>
        <v>231581046.85000002</v>
      </c>
      <c r="W24" s="251">
        <v>13862671.849999992</v>
      </c>
      <c r="X24" s="251">
        <v>-2778329.26</v>
      </c>
      <c r="Y24" s="252">
        <f t="shared" si="1"/>
        <v>242665389.44000003</v>
      </c>
      <c r="Z24" s="254"/>
      <c r="AA24" s="250">
        <v>-89420688.470000431</v>
      </c>
      <c r="AB24" s="250"/>
      <c r="AC24" s="250">
        <f t="shared" si="2"/>
        <v>-89420688.470000431</v>
      </c>
      <c r="AD24" s="251">
        <v>-16895094.109999999</v>
      </c>
      <c r="AE24" s="251">
        <v>2167706.6799999997</v>
      </c>
      <c r="AF24" s="252">
        <f t="shared" si="3"/>
        <v>-104148075.90000042</v>
      </c>
      <c r="AG24" s="253">
        <f t="shared" si="4"/>
        <v>138517313.5399996</v>
      </c>
      <c r="AH24" s="233"/>
      <c r="AI24" s="248">
        <v>1860</v>
      </c>
      <c r="AJ24" s="249" t="s">
        <v>43</v>
      </c>
      <c r="AK24" s="250">
        <f>C24-T24</f>
        <v>0</v>
      </c>
      <c r="AL24" s="250">
        <f>D24-U24</f>
        <v>0</v>
      </c>
      <c r="AM24" s="250">
        <f>E24-V24</f>
        <v>0</v>
      </c>
      <c r="AN24" s="250">
        <f>F24-W24</f>
        <v>-0.58999998867511749</v>
      </c>
      <c r="AO24" s="250">
        <f>G24-X24</f>
        <v>0</v>
      </c>
      <c r="AP24" s="250">
        <f>H24-Y24</f>
        <v>-0.59000003337860107</v>
      </c>
      <c r="AQ24" s="254"/>
      <c r="AR24" s="250">
        <f t="shared" si="17"/>
        <v>4.3213367462158203E-7</v>
      </c>
      <c r="AS24" s="250">
        <f t="shared" si="18"/>
        <v>0</v>
      </c>
      <c r="AT24" s="250">
        <f t="shared" si="19"/>
        <v>4.3213367462158203E-7</v>
      </c>
      <c r="AU24" s="250">
        <f t="shared" si="20"/>
        <v>-0.41000000014901161</v>
      </c>
      <c r="AV24" s="250">
        <f t="shared" si="21"/>
        <v>0</v>
      </c>
      <c r="AW24" s="250">
        <f t="shared" si="22"/>
        <v>-0.40999957919120789</v>
      </c>
      <c r="AX24" s="250">
        <f t="shared" si="23"/>
        <v>-0.99999961256980896</v>
      </c>
      <c r="AY24" s="233"/>
      <c r="AZ24" s="233"/>
      <c r="BA24" s="233"/>
      <c r="BB24" s="233"/>
    </row>
    <row r="25" spans="1:54" ht="15" customHeight="1" x14ac:dyDescent="0.3">
      <c r="A25" s="181">
        <v>1865</v>
      </c>
      <c r="B25" s="182" t="s">
        <v>656</v>
      </c>
      <c r="C25" s="183">
        <f>'App 2-BA - ERZ'!D24+'App 2-BA - PRZ'!D24+'App 2-BA - BRZ'!D24+'App 2-BA - HRZ'!D24</f>
        <v>0</v>
      </c>
      <c r="D25" s="183">
        <f>'App 2-BA - ERZ'!E24+'App 2-BA - PRZ'!E24+'App 2-BA - BRZ'!E24+'App 2-BA - HRZ'!E24</f>
        <v>0</v>
      </c>
      <c r="E25" s="183">
        <f t="shared" si="14"/>
        <v>0</v>
      </c>
      <c r="F25" s="183">
        <f>'App 2-BA - ERZ'!G24+'App 2-BA - PRZ'!G24+'App 2-BA - BRZ'!G24+'App 2-BA - HRZ'!G24</f>
        <v>0</v>
      </c>
      <c r="G25" s="183">
        <f>'App 2-BA - ERZ'!H24+'App 2-BA - PRZ'!H24+'App 2-BA - BRZ'!H24+'App 2-BA - HRZ'!H24</f>
        <v>0</v>
      </c>
      <c r="H25" s="183">
        <f t="shared" si="15"/>
        <v>0</v>
      </c>
      <c r="I25" s="185"/>
      <c r="J25" s="183">
        <f>'App 2-BA - ERZ'!K24+'App 2-BA - PRZ'!K24+'App 2-BA - BRZ'!K24+'App 2-BA - HRZ'!K24</f>
        <v>0</v>
      </c>
      <c r="K25" s="183">
        <f>'App 2-BA - ERZ'!L24+'App 2-BA - PRZ'!L24+'App 2-BA - BRZ'!L24+'App 2-BA - HRZ'!L24</f>
        <v>0</v>
      </c>
      <c r="L25" s="183">
        <f t="shared" si="16"/>
        <v>0</v>
      </c>
      <c r="M25" s="183">
        <f>'App 2-BA - ERZ'!N24+'App 2-BA - PRZ'!N24+'App 2-BA - BRZ'!N24+'App 2-BA - HRZ'!N24</f>
        <v>0</v>
      </c>
      <c r="N25" s="183">
        <f>'App 2-BA - ERZ'!O24+'App 2-BA - PRZ'!O24+'App 2-BA - BRZ'!O24+'App 2-BA - HRZ'!O24</f>
        <v>0</v>
      </c>
      <c r="O25" s="183">
        <f t="shared" si="6"/>
        <v>0</v>
      </c>
      <c r="P25" s="184">
        <f>H25+O25</f>
        <v>0</v>
      </c>
      <c r="Q25" s="202"/>
      <c r="R25" s="181">
        <v>1865</v>
      </c>
      <c r="S25" s="182" t="s">
        <v>656</v>
      </c>
      <c r="T25" s="250">
        <v>0</v>
      </c>
      <c r="U25" s="250"/>
      <c r="V25" s="250"/>
      <c r="W25" s="251">
        <v>0</v>
      </c>
      <c r="X25" s="251">
        <v>0</v>
      </c>
      <c r="Y25" s="252">
        <f>T25+W25+X25</f>
        <v>0</v>
      </c>
      <c r="Z25" s="254"/>
      <c r="AA25" s="255">
        <v>0</v>
      </c>
      <c r="AB25" s="255"/>
      <c r="AC25" s="255">
        <f t="shared" si="2"/>
        <v>0</v>
      </c>
      <c r="AD25" s="251">
        <v>0</v>
      </c>
      <c r="AE25" s="251">
        <v>0</v>
      </c>
      <c r="AF25" s="252">
        <f>AA25+AD25+AE25</f>
        <v>0</v>
      </c>
      <c r="AG25" s="253">
        <f t="shared" si="4"/>
        <v>0</v>
      </c>
      <c r="AH25" s="233"/>
      <c r="AI25" s="181">
        <v>1865</v>
      </c>
      <c r="AJ25" s="182" t="s">
        <v>656</v>
      </c>
      <c r="AK25" s="250">
        <f>C25-T25</f>
        <v>0</v>
      </c>
      <c r="AL25" s="250">
        <f>D25-U25</f>
        <v>0</v>
      </c>
      <c r="AM25" s="250">
        <f>E25-V25</f>
        <v>0</v>
      </c>
      <c r="AN25" s="250">
        <f>F25-W25</f>
        <v>0</v>
      </c>
      <c r="AO25" s="250">
        <f>G25-X25</f>
        <v>0</v>
      </c>
      <c r="AP25" s="250">
        <f>H25-Y25</f>
        <v>0</v>
      </c>
      <c r="AQ25" s="254"/>
      <c r="AR25" s="250">
        <f t="shared" si="17"/>
        <v>0</v>
      </c>
      <c r="AS25" s="250">
        <f t="shared" si="18"/>
        <v>0</v>
      </c>
      <c r="AT25" s="250">
        <f t="shared" si="19"/>
        <v>0</v>
      </c>
      <c r="AU25" s="250">
        <f t="shared" si="20"/>
        <v>0</v>
      </c>
      <c r="AV25" s="250">
        <f t="shared" si="21"/>
        <v>0</v>
      </c>
      <c r="AW25" s="250">
        <f t="shared" si="22"/>
        <v>0</v>
      </c>
      <c r="AX25" s="250">
        <f t="shared" si="23"/>
        <v>0</v>
      </c>
      <c r="AY25" s="233"/>
      <c r="AZ25" s="233"/>
      <c r="BA25" s="233"/>
      <c r="BB25" s="233"/>
    </row>
    <row r="26" spans="1:54" s="212" customFormat="1" ht="15" customHeight="1" x14ac:dyDescent="0.3">
      <c r="A26" s="181">
        <v>1875</v>
      </c>
      <c r="B26" s="182" t="s">
        <v>657</v>
      </c>
      <c r="C26" s="183">
        <f>'App 2-BA - ERZ'!D25+'App 2-BA - PRZ'!D25+'App 2-BA - BRZ'!D25+'App 2-BA - HRZ'!D25</f>
        <v>2118900.58</v>
      </c>
      <c r="D26" s="183">
        <f>'App 2-BA - ERZ'!E25+'App 2-BA - PRZ'!E25+'App 2-BA - BRZ'!E25+'App 2-BA - HRZ'!E25</f>
        <v>0</v>
      </c>
      <c r="E26" s="183">
        <f t="shared" si="14"/>
        <v>2118900.58</v>
      </c>
      <c r="F26" s="183">
        <f>'App 2-BA - ERZ'!G25+'App 2-BA - PRZ'!G25+'App 2-BA - BRZ'!G25+'App 2-BA - HRZ'!G25</f>
        <v>0</v>
      </c>
      <c r="G26" s="183">
        <f>'App 2-BA - ERZ'!H25+'App 2-BA - PRZ'!H25+'App 2-BA - BRZ'!H25+'App 2-BA - HRZ'!H25</f>
        <v>0</v>
      </c>
      <c r="H26" s="183">
        <f t="shared" si="15"/>
        <v>2118900.58</v>
      </c>
      <c r="I26" s="215"/>
      <c r="J26" s="183">
        <f>'App 2-BA - ERZ'!K25+'App 2-BA - PRZ'!K25+'App 2-BA - BRZ'!K25+'App 2-BA - HRZ'!K25</f>
        <v>-577212.80000000005</v>
      </c>
      <c r="K26" s="183">
        <f>'App 2-BA - ERZ'!L25+'App 2-BA - PRZ'!L25+'App 2-BA - BRZ'!L25+'App 2-BA - HRZ'!L25</f>
        <v>0</v>
      </c>
      <c r="L26" s="183">
        <f t="shared" si="16"/>
        <v>-577212.80000000005</v>
      </c>
      <c r="M26" s="183">
        <f>'App 2-BA - ERZ'!N25+'App 2-BA - PRZ'!N25+'App 2-BA - BRZ'!N25+'App 2-BA - HRZ'!N25</f>
        <v>-90578.77</v>
      </c>
      <c r="N26" s="183">
        <f>'App 2-BA - ERZ'!O25+'App 2-BA - PRZ'!O25+'App 2-BA - BRZ'!O25+'App 2-BA - HRZ'!O25</f>
        <v>0</v>
      </c>
      <c r="O26" s="183">
        <f t="shared" si="6"/>
        <v>-667791.57000000007</v>
      </c>
      <c r="P26" s="214">
        <f>H26+O26</f>
        <v>1451109.01</v>
      </c>
      <c r="Q26" s="213"/>
      <c r="R26" s="248">
        <v>1875</v>
      </c>
      <c r="S26" s="249" t="s">
        <v>657</v>
      </c>
      <c r="T26" s="250">
        <v>2118900.58</v>
      </c>
      <c r="U26" s="250"/>
      <c r="V26" s="250">
        <f t="shared" ref="V26:V53" si="24">SUM(T26:U26)</f>
        <v>2118900.58</v>
      </c>
      <c r="W26" s="251">
        <v>0</v>
      </c>
      <c r="X26" s="251">
        <v>0</v>
      </c>
      <c r="Y26" s="252">
        <f t="shared" ref="Y26:Y44" si="25">V26+W26+X26</f>
        <v>2118900.58</v>
      </c>
      <c r="Z26" s="254"/>
      <c r="AA26" s="250">
        <v>-577212.80000000005</v>
      </c>
      <c r="AB26" s="250"/>
      <c r="AC26" s="250">
        <f t="shared" si="2"/>
        <v>-577212.80000000005</v>
      </c>
      <c r="AD26" s="251">
        <v>-90578.77</v>
      </c>
      <c r="AE26" s="251">
        <v>0</v>
      </c>
      <c r="AF26" s="252">
        <f t="shared" ref="AF26:AF44" si="26">AC26+AD26+AE26</f>
        <v>-667791.57000000007</v>
      </c>
      <c r="AG26" s="253">
        <f t="shared" si="4"/>
        <v>1451109.01</v>
      </c>
      <c r="AH26" s="233"/>
      <c r="AI26" s="248">
        <v>1875</v>
      </c>
      <c r="AJ26" s="249" t="s">
        <v>657</v>
      </c>
      <c r="AK26" s="250">
        <f>C26-T26</f>
        <v>0</v>
      </c>
      <c r="AL26" s="250">
        <f>D26-U26</f>
        <v>0</v>
      </c>
      <c r="AM26" s="250">
        <f>E26-V26</f>
        <v>0</v>
      </c>
      <c r="AN26" s="250">
        <f>F26-W26</f>
        <v>0</v>
      </c>
      <c r="AO26" s="250">
        <f>G26-X26</f>
        <v>0</v>
      </c>
      <c r="AP26" s="250">
        <f>H26-Y26</f>
        <v>0</v>
      </c>
      <c r="AQ26" s="254"/>
      <c r="AR26" s="250">
        <f t="shared" si="7"/>
        <v>0</v>
      </c>
      <c r="AS26" s="250">
        <f t="shared" si="8"/>
        <v>0</v>
      </c>
      <c r="AT26" s="250">
        <f t="shared" si="9"/>
        <v>0</v>
      </c>
      <c r="AU26" s="250">
        <f t="shared" si="10"/>
        <v>0</v>
      </c>
      <c r="AV26" s="250">
        <f t="shared" si="11"/>
        <v>0</v>
      </c>
      <c r="AW26" s="250">
        <f t="shared" si="12"/>
        <v>0</v>
      </c>
      <c r="AX26" s="250">
        <f t="shared" si="13"/>
        <v>0</v>
      </c>
      <c r="AY26" s="233"/>
      <c r="AZ26" s="233"/>
      <c r="BA26" s="233"/>
      <c r="BB26" s="233"/>
    </row>
    <row r="27" spans="1:54" ht="15" customHeight="1" x14ac:dyDescent="0.3">
      <c r="A27" s="181">
        <v>1905</v>
      </c>
      <c r="B27" s="182" t="s">
        <v>92</v>
      </c>
      <c r="C27" s="183">
        <f>'App 2-BA - ERZ'!D26+'App 2-BA - PRZ'!D26+'App 2-BA - BRZ'!D26+'App 2-BA - HRZ'!D26</f>
        <v>0</v>
      </c>
      <c r="D27" s="183">
        <f>'App 2-BA - ERZ'!E26+'App 2-BA - PRZ'!E26+'App 2-BA - BRZ'!E26+'App 2-BA - HRZ'!E26</f>
        <v>0</v>
      </c>
      <c r="E27" s="183">
        <f t="shared" si="14"/>
        <v>0</v>
      </c>
      <c r="F27" s="183">
        <f>'App 2-BA - ERZ'!G26+'App 2-BA - PRZ'!G26+'App 2-BA - BRZ'!G26+'App 2-BA - HRZ'!G26</f>
        <v>0</v>
      </c>
      <c r="G27" s="183">
        <f>'App 2-BA - ERZ'!H26+'App 2-BA - PRZ'!H26+'App 2-BA - BRZ'!H26+'App 2-BA - HRZ'!H26</f>
        <v>0</v>
      </c>
      <c r="H27" s="183">
        <f t="shared" si="15"/>
        <v>0</v>
      </c>
      <c r="I27" s="185"/>
      <c r="J27" s="183">
        <f>'App 2-BA - ERZ'!K26+'App 2-BA - PRZ'!K26+'App 2-BA - BRZ'!K26+'App 2-BA - HRZ'!K26</f>
        <v>0</v>
      </c>
      <c r="K27" s="183">
        <f>'App 2-BA - ERZ'!L26+'App 2-BA - PRZ'!L26+'App 2-BA - BRZ'!L26+'App 2-BA - HRZ'!L26</f>
        <v>0</v>
      </c>
      <c r="L27" s="183">
        <f t="shared" si="16"/>
        <v>0</v>
      </c>
      <c r="M27" s="183">
        <f>'App 2-BA - ERZ'!N26+'App 2-BA - PRZ'!N26+'App 2-BA - BRZ'!N26+'App 2-BA - HRZ'!N26</f>
        <v>0</v>
      </c>
      <c r="N27" s="183">
        <f>'App 2-BA - ERZ'!O26+'App 2-BA - PRZ'!O26+'App 2-BA - BRZ'!O26+'App 2-BA - HRZ'!O26</f>
        <v>0</v>
      </c>
      <c r="O27" s="183">
        <f t="shared" si="6"/>
        <v>0</v>
      </c>
      <c r="P27" s="184">
        <f>H27+O27</f>
        <v>0</v>
      </c>
      <c r="Q27" s="202"/>
      <c r="R27" s="248">
        <v>1905</v>
      </c>
      <c r="S27" s="249" t="s">
        <v>92</v>
      </c>
      <c r="T27" s="250">
        <v>0</v>
      </c>
      <c r="U27" s="250"/>
      <c r="V27" s="250">
        <f t="shared" si="24"/>
        <v>0</v>
      </c>
      <c r="W27" s="251">
        <v>0</v>
      </c>
      <c r="X27" s="251">
        <v>0</v>
      </c>
      <c r="Y27" s="252">
        <f t="shared" si="25"/>
        <v>0</v>
      </c>
      <c r="Z27" s="254"/>
      <c r="AA27" s="250">
        <v>0</v>
      </c>
      <c r="AB27" s="250"/>
      <c r="AC27" s="250">
        <f t="shared" si="2"/>
        <v>0</v>
      </c>
      <c r="AD27" s="251">
        <v>0</v>
      </c>
      <c r="AE27" s="251">
        <v>0</v>
      </c>
      <c r="AF27" s="252">
        <f t="shared" si="26"/>
        <v>0</v>
      </c>
      <c r="AG27" s="253">
        <f t="shared" si="4"/>
        <v>0</v>
      </c>
      <c r="AH27" s="233"/>
      <c r="AI27" s="248">
        <v>1905</v>
      </c>
      <c r="AJ27" s="249" t="s">
        <v>92</v>
      </c>
      <c r="AK27" s="250">
        <f>C27-T27</f>
        <v>0</v>
      </c>
      <c r="AL27" s="250">
        <f>D27-U27</f>
        <v>0</v>
      </c>
      <c r="AM27" s="250">
        <f>E27-V27</f>
        <v>0</v>
      </c>
      <c r="AN27" s="250">
        <f>F27-W27</f>
        <v>0</v>
      </c>
      <c r="AO27" s="250">
        <f>G27-X27</f>
        <v>0</v>
      </c>
      <c r="AP27" s="250">
        <f>H27-Y27</f>
        <v>0</v>
      </c>
      <c r="AQ27" s="254"/>
      <c r="AR27" s="250">
        <f t="shared" si="7"/>
        <v>0</v>
      </c>
      <c r="AS27" s="250">
        <f t="shared" si="8"/>
        <v>0</v>
      </c>
      <c r="AT27" s="250">
        <f t="shared" si="9"/>
        <v>0</v>
      </c>
      <c r="AU27" s="250">
        <f t="shared" si="10"/>
        <v>0</v>
      </c>
      <c r="AV27" s="250">
        <f t="shared" si="11"/>
        <v>0</v>
      </c>
      <c r="AW27" s="250">
        <f t="shared" si="12"/>
        <v>0</v>
      </c>
      <c r="AX27" s="250">
        <f t="shared" si="13"/>
        <v>0</v>
      </c>
      <c r="AY27" s="233"/>
      <c r="AZ27" s="233"/>
      <c r="BA27" s="233"/>
      <c r="BB27" s="233"/>
    </row>
    <row r="28" spans="1:54" ht="15" customHeight="1" x14ac:dyDescent="0.3">
      <c r="A28" s="181">
        <v>1908</v>
      </c>
      <c r="B28" s="182" t="s">
        <v>634</v>
      </c>
      <c r="C28" s="183">
        <f>'App 2-BA - ERZ'!D27+'App 2-BA - PRZ'!D27+'App 2-BA - BRZ'!D27+'App 2-BA - HRZ'!D27</f>
        <v>81238046.670000017</v>
      </c>
      <c r="D28" s="183">
        <f>'App 2-BA - ERZ'!E27+'App 2-BA - PRZ'!E27+'App 2-BA - BRZ'!E27+'App 2-BA - HRZ'!E27</f>
        <v>0</v>
      </c>
      <c r="E28" s="183">
        <f t="shared" si="14"/>
        <v>81238046.670000017</v>
      </c>
      <c r="F28" s="183">
        <f>'App 2-BA - ERZ'!G27+'App 2-BA - PRZ'!G27+'App 2-BA - BRZ'!G27+'App 2-BA - HRZ'!G27</f>
        <v>5349185.53</v>
      </c>
      <c r="G28" s="183">
        <f>'App 2-BA - ERZ'!H27+'App 2-BA - PRZ'!H27+'App 2-BA - BRZ'!H27+'App 2-BA - HRZ'!H27</f>
        <v>-1410882.02</v>
      </c>
      <c r="H28" s="183">
        <f t="shared" si="15"/>
        <v>85176350.180000022</v>
      </c>
      <c r="I28" s="185"/>
      <c r="J28" s="183">
        <f>'App 2-BA - ERZ'!K27+'App 2-BA - PRZ'!K27+'App 2-BA - BRZ'!K27+'App 2-BA - HRZ'!K27</f>
        <v>-14905130.609999999</v>
      </c>
      <c r="K28" s="183">
        <f>'App 2-BA - ERZ'!L27+'App 2-BA - PRZ'!L27+'App 2-BA - BRZ'!L27+'App 2-BA - HRZ'!L27</f>
        <v>0</v>
      </c>
      <c r="L28" s="183">
        <f t="shared" si="16"/>
        <v>-14905130.609999999</v>
      </c>
      <c r="M28" s="183">
        <f>'App 2-BA - ERZ'!N27+'App 2-BA - PRZ'!N27+'App 2-BA - BRZ'!N27+'App 2-BA - HRZ'!N27</f>
        <v>-2219567.54</v>
      </c>
      <c r="N28" s="183">
        <f>'App 2-BA - ERZ'!O27+'App 2-BA - PRZ'!O27+'App 2-BA - BRZ'!O27+'App 2-BA - HRZ'!O27</f>
        <v>479619.7</v>
      </c>
      <c r="O28" s="183">
        <f t="shared" si="6"/>
        <v>-16645078.449999999</v>
      </c>
      <c r="P28" s="184">
        <f>H28+O28</f>
        <v>68531271.730000019</v>
      </c>
      <c r="Q28" s="202"/>
      <c r="R28" s="248">
        <v>1908</v>
      </c>
      <c r="S28" s="249" t="s">
        <v>634</v>
      </c>
      <c r="T28" s="250">
        <v>81238046.670000002</v>
      </c>
      <c r="U28" s="250"/>
      <c r="V28" s="250">
        <f t="shared" si="24"/>
        <v>81238046.670000002</v>
      </c>
      <c r="W28" s="251">
        <v>5349185.53</v>
      </c>
      <c r="X28" s="251">
        <v>-1410882.02</v>
      </c>
      <c r="Y28" s="252">
        <f t="shared" si="25"/>
        <v>85176350.180000007</v>
      </c>
      <c r="Z28" s="254"/>
      <c r="AA28" s="250">
        <v>-14905130.610000001</v>
      </c>
      <c r="AB28" s="250"/>
      <c r="AC28" s="250">
        <f t="shared" si="2"/>
        <v>-14905130.610000001</v>
      </c>
      <c r="AD28" s="251">
        <v>-2219567.54</v>
      </c>
      <c r="AE28" s="251">
        <v>479619.7</v>
      </c>
      <c r="AF28" s="252">
        <f t="shared" si="26"/>
        <v>-16645078.450000003</v>
      </c>
      <c r="AG28" s="253">
        <f t="shared" si="4"/>
        <v>68531271.730000004</v>
      </c>
      <c r="AH28" s="233"/>
      <c r="AI28" s="248">
        <v>1908</v>
      </c>
      <c r="AJ28" s="249" t="s">
        <v>634</v>
      </c>
      <c r="AK28" s="250">
        <f>C28-T28</f>
        <v>0</v>
      </c>
      <c r="AL28" s="250">
        <f>D28-U28</f>
        <v>0</v>
      </c>
      <c r="AM28" s="250">
        <f>E28-V28</f>
        <v>0</v>
      </c>
      <c r="AN28" s="250">
        <f>F28-W28</f>
        <v>0</v>
      </c>
      <c r="AO28" s="250">
        <f>G28-X28</f>
        <v>0</v>
      </c>
      <c r="AP28" s="250">
        <f>H28-Y28</f>
        <v>0</v>
      </c>
      <c r="AQ28" s="254"/>
      <c r="AR28" s="250">
        <f t="shared" si="7"/>
        <v>0</v>
      </c>
      <c r="AS28" s="250">
        <f t="shared" si="8"/>
        <v>0</v>
      </c>
      <c r="AT28" s="250">
        <f t="shared" si="9"/>
        <v>0</v>
      </c>
      <c r="AU28" s="250">
        <f t="shared" si="10"/>
        <v>0</v>
      </c>
      <c r="AV28" s="250">
        <f t="shared" si="11"/>
        <v>0</v>
      </c>
      <c r="AW28" s="250">
        <f t="shared" si="12"/>
        <v>0</v>
      </c>
      <c r="AX28" s="250">
        <f t="shared" si="13"/>
        <v>0</v>
      </c>
      <c r="AY28" s="233"/>
      <c r="AZ28" s="233"/>
      <c r="BA28" s="233"/>
      <c r="BB28" s="233"/>
    </row>
    <row r="29" spans="1:54" ht="15" customHeight="1" x14ac:dyDescent="0.3">
      <c r="A29" s="181">
        <v>1910</v>
      </c>
      <c r="B29" s="182" t="s">
        <v>61</v>
      </c>
      <c r="C29" s="183">
        <f>'App 2-BA - ERZ'!D28+'App 2-BA - PRZ'!D28+'App 2-BA - BRZ'!D28+'App 2-BA - HRZ'!D28</f>
        <v>0</v>
      </c>
      <c r="D29" s="183">
        <f>'App 2-BA - ERZ'!E28+'App 2-BA - PRZ'!E28+'App 2-BA - BRZ'!E28+'App 2-BA - HRZ'!E28</f>
        <v>0</v>
      </c>
      <c r="E29" s="183">
        <f t="shared" si="14"/>
        <v>0</v>
      </c>
      <c r="F29" s="183">
        <f>'App 2-BA - ERZ'!G28+'App 2-BA - PRZ'!G28+'App 2-BA - BRZ'!G28+'App 2-BA - HRZ'!G28</f>
        <v>0</v>
      </c>
      <c r="G29" s="183">
        <f>'App 2-BA - ERZ'!H28+'App 2-BA - PRZ'!H28+'App 2-BA - BRZ'!H28+'App 2-BA - HRZ'!H28</f>
        <v>0</v>
      </c>
      <c r="H29" s="183">
        <f t="shared" si="15"/>
        <v>0</v>
      </c>
      <c r="I29" s="185"/>
      <c r="J29" s="183">
        <f>'App 2-BA - ERZ'!K28+'App 2-BA - PRZ'!K28+'App 2-BA - BRZ'!K28+'App 2-BA - HRZ'!K28</f>
        <v>0</v>
      </c>
      <c r="K29" s="183">
        <f>'App 2-BA - ERZ'!L28+'App 2-BA - PRZ'!L28+'App 2-BA - BRZ'!L28+'App 2-BA - HRZ'!L28</f>
        <v>0</v>
      </c>
      <c r="L29" s="183">
        <f t="shared" si="16"/>
        <v>0</v>
      </c>
      <c r="M29" s="183">
        <f>'App 2-BA - ERZ'!N28+'App 2-BA - PRZ'!N28+'App 2-BA - BRZ'!N28+'App 2-BA - HRZ'!N28</f>
        <v>0</v>
      </c>
      <c r="N29" s="183">
        <f>'App 2-BA - ERZ'!O28+'App 2-BA - PRZ'!O28+'App 2-BA - BRZ'!O28+'App 2-BA - HRZ'!O28</f>
        <v>0</v>
      </c>
      <c r="O29" s="183">
        <f t="shared" si="6"/>
        <v>0</v>
      </c>
      <c r="P29" s="184">
        <f>H29+O29</f>
        <v>0</v>
      </c>
      <c r="Q29" s="202"/>
      <c r="R29" s="248">
        <v>1910</v>
      </c>
      <c r="S29" s="249" t="s">
        <v>61</v>
      </c>
      <c r="T29" s="250">
        <v>0</v>
      </c>
      <c r="U29" s="250"/>
      <c r="V29" s="250">
        <f t="shared" si="24"/>
        <v>0</v>
      </c>
      <c r="W29" s="251">
        <v>0</v>
      </c>
      <c r="X29" s="251">
        <v>0</v>
      </c>
      <c r="Y29" s="252">
        <f t="shared" si="25"/>
        <v>0</v>
      </c>
      <c r="Z29" s="254"/>
      <c r="AA29" s="250">
        <v>0</v>
      </c>
      <c r="AB29" s="250"/>
      <c r="AC29" s="250">
        <f t="shared" si="2"/>
        <v>0</v>
      </c>
      <c r="AD29" s="251">
        <v>0</v>
      </c>
      <c r="AE29" s="251">
        <v>0</v>
      </c>
      <c r="AF29" s="252">
        <f t="shared" si="26"/>
        <v>0</v>
      </c>
      <c r="AG29" s="253">
        <f t="shared" si="4"/>
        <v>0</v>
      </c>
      <c r="AH29" s="233"/>
      <c r="AI29" s="248">
        <v>1910</v>
      </c>
      <c r="AJ29" s="249" t="s">
        <v>61</v>
      </c>
      <c r="AK29" s="250">
        <f>C29-T29</f>
        <v>0</v>
      </c>
      <c r="AL29" s="250">
        <f>D29-U29</f>
        <v>0</v>
      </c>
      <c r="AM29" s="250">
        <f>E29-V29</f>
        <v>0</v>
      </c>
      <c r="AN29" s="250">
        <f>F29-W29</f>
        <v>0</v>
      </c>
      <c r="AO29" s="250">
        <f>G29-X29</f>
        <v>0</v>
      </c>
      <c r="AP29" s="250">
        <f>H29-Y29</f>
        <v>0</v>
      </c>
      <c r="AQ29" s="254"/>
      <c r="AR29" s="250">
        <f t="shared" si="7"/>
        <v>0</v>
      </c>
      <c r="AS29" s="250">
        <f t="shared" si="8"/>
        <v>0</v>
      </c>
      <c r="AT29" s="250">
        <f t="shared" si="9"/>
        <v>0</v>
      </c>
      <c r="AU29" s="250">
        <f t="shared" si="10"/>
        <v>0</v>
      </c>
      <c r="AV29" s="250">
        <f t="shared" si="11"/>
        <v>0</v>
      </c>
      <c r="AW29" s="250">
        <f t="shared" si="12"/>
        <v>0</v>
      </c>
      <c r="AX29" s="250">
        <f t="shared" si="13"/>
        <v>0</v>
      </c>
      <c r="AY29" s="233"/>
      <c r="AZ29" s="233"/>
      <c r="BA29" s="233"/>
      <c r="BB29" s="233"/>
    </row>
    <row r="30" spans="1:54" ht="15" customHeight="1" x14ac:dyDescent="0.3">
      <c r="A30" s="181">
        <v>1915</v>
      </c>
      <c r="B30" s="182" t="s">
        <v>635</v>
      </c>
      <c r="C30" s="183">
        <f>'App 2-BA - ERZ'!D29+'App 2-BA - PRZ'!D29+'App 2-BA - BRZ'!D29+'App 2-BA - HRZ'!D29</f>
        <v>15486784.079999998</v>
      </c>
      <c r="D30" s="183">
        <f>'App 2-BA - ERZ'!E29+'App 2-BA - PRZ'!E29+'App 2-BA - BRZ'!E29+'App 2-BA - HRZ'!E29</f>
        <v>0</v>
      </c>
      <c r="E30" s="183">
        <f t="shared" si="14"/>
        <v>15486784.079999998</v>
      </c>
      <c r="F30" s="183">
        <f>'App 2-BA - ERZ'!G29+'App 2-BA - PRZ'!G29+'App 2-BA - BRZ'!G29+'App 2-BA - HRZ'!G29</f>
        <v>233280.63999999998</v>
      </c>
      <c r="G30" s="183">
        <f>'App 2-BA - ERZ'!H29+'App 2-BA - PRZ'!H29+'App 2-BA - BRZ'!H29+'App 2-BA - HRZ'!H29</f>
        <v>0</v>
      </c>
      <c r="H30" s="183">
        <f t="shared" si="15"/>
        <v>15720064.719999999</v>
      </c>
      <c r="I30" s="185"/>
      <c r="J30" s="183">
        <f>'App 2-BA - ERZ'!K29+'App 2-BA - PRZ'!K29+'App 2-BA - BRZ'!K29+'App 2-BA - HRZ'!K29</f>
        <v>-10171168.180000002</v>
      </c>
      <c r="K30" s="183">
        <f>'App 2-BA - ERZ'!L29+'App 2-BA - PRZ'!L29+'App 2-BA - BRZ'!L29+'App 2-BA - HRZ'!L29</f>
        <v>0</v>
      </c>
      <c r="L30" s="183">
        <f t="shared" si="16"/>
        <v>-10171168.180000002</v>
      </c>
      <c r="M30" s="183">
        <f>'App 2-BA - ERZ'!N29+'App 2-BA - PRZ'!N29+'App 2-BA - BRZ'!N29+'App 2-BA - HRZ'!N29</f>
        <v>-725984.26</v>
      </c>
      <c r="N30" s="183">
        <f>'App 2-BA - ERZ'!O29+'App 2-BA - PRZ'!O29+'App 2-BA - BRZ'!O29+'App 2-BA - HRZ'!O29</f>
        <v>0</v>
      </c>
      <c r="O30" s="183">
        <f t="shared" si="6"/>
        <v>-10897152.440000001</v>
      </c>
      <c r="P30" s="184">
        <f>H30+O30</f>
        <v>4822912.2799999975</v>
      </c>
      <c r="Q30" s="202"/>
      <c r="R30" s="248">
        <v>1915</v>
      </c>
      <c r="S30" s="249" t="s">
        <v>635</v>
      </c>
      <c r="T30" s="250">
        <v>15486784.079999998</v>
      </c>
      <c r="U30" s="250"/>
      <c r="V30" s="250">
        <f t="shared" si="24"/>
        <v>15486784.079999998</v>
      </c>
      <c r="W30" s="251">
        <v>233280.98000000173</v>
      </c>
      <c r="X30" s="251">
        <v>0</v>
      </c>
      <c r="Y30" s="252">
        <f t="shared" si="25"/>
        <v>15720065.060000001</v>
      </c>
      <c r="Z30" s="254"/>
      <c r="AA30" s="250">
        <v>-10171168.180000003</v>
      </c>
      <c r="AB30" s="250"/>
      <c r="AC30" s="250">
        <f t="shared" si="2"/>
        <v>-10171168.180000003</v>
      </c>
      <c r="AD30" s="251">
        <v>-725984.59999999986</v>
      </c>
      <c r="AE30" s="251">
        <v>0</v>
      </c>
      <c r="AF30" s="252">
        <f t="shared" si="26"/>
        <v>-10897152.780000003</v>
      </c>
      <c r="AG30" s="253">
        <f t="shared" si="4"/>
        <v>4822912.2799999975</v>
      </c>
      <c r="AH30" s="233"/>
      <c r="AI30" s="248">
        <v>1915</v>
      </c>
      <c r="AJ30" s="249" t="s">
        <v>635</v>
      </c>
      <c r="AK30" s="250">
        <f>C30-T30</f>
        <v>0</v>
      </c>
      <c r="AL30" s="250">
        <f>D30-U30</f>
        <v>0</v>
      </c>
      <c r="AM30" s="250">
        <f>E30-V30</f>
        <v>0</v>
      </c>
      <c r="AN30" s="250">
        <f>F30-W30</f>
        <v>-0.34000000174273737</v>
      </c>
      <c r="AO30" s="250">
        <f>G30-X30</f>
        <v>0</v>
      </c>
      <c r="AP30" s="250">
        <f>H30-Y30</f>
        <v>-0.34000000171363354</v>
      </c>
      <c r="AQ30" s="254"/>
      <c r="AR30" s="250">
        <f t="shared" si="7"/>
        <v>0</v>
      </c>
      <c r="AS30" s="250">
        <f t="shared" si="8"/>
        <v>0</v>
      </c>
      <c r="AT30" s="250">
        <f t="shared" si="9"/>
        <v>0</v>
      </c>
      <c r="AU30" s="250">
        <f t="shared" si="10"/>
        <v>0.33999999985098839</v>
      </c>
      <c r="AV30" s="250">
        <f t="shared" si="11"/>
        <v>0</v>
      </c>
      <c r="AW30" s="250">
        <f t="shared" si="12"/>
        <v>0.34000000171363354</v>
      </c>
      <c r="AX30" s="250">
        <f t="shared" si="13"/>
        <v>0</v>
      </c>
      <c r="AY30" s="233"/>
      <c r="AZ30" s="233"/>
      <c r="BA30" s="233"/>
      <c r="BB30" s="233"/>
    </row>
    <row r="31" spans="1:54" ht="15" customHeight="1" x14ac:dyDescent="0.3">
      <c r="A31" s="181">
        <v>1920</v>
      </c>
      <c r="B31" s="182" t="s">
        <v>321</v>
      </c>
      <c r="C31" s="183">
        <f>'App 2-BA - ERZ'!D30+'App 2-BA - PRZ'!D30+'App 2-BA - BRZ'!D30+'App 2-BA - HRZ'!D30</f>
        <v>26241165.710000001</v>
      </c>
      <c r="D31" s="183">
        <f>'App 2-BA - ERZ'!E30+'App 2-BA - PRZ'!E30+'App 2-BA - BRZ'!E30+'App 2-BA - HRZ'!E30</f>
        <v>0</v>
      </c>
      <c r="E31" s="183">
        <f t="shared" ref="E31:E53" si="27">SUM(C31:D31)</f>
        <v>26241165.710000001</v>
      </c>
      <c r="F31" s="183">
        <f>'App 2-BA - ERZ'!G30+'App 2-BA - PRZ'!G30+'App 2-BA - BRZ'!G30+'App 2-BA - HRZ'!G30</f>
        <v>1780834.55</v>
      </c>
      <c r="G31" s="183">
        <f>'App 2-BA - ERZ'!H30+'App 2-BA - PRZ'!H30+'App 2-BA - BRZ'!H30+'App 2-BA - HRZ'!H30</f>
        <v>-487522.5</v>
      </c>
      <c r="H31" s="183">
        <f t="shared" ref="H31:H53" si="28">SUM(E31:G31)</f>
        <v>27534477.760000002</v>
      </c>
      <c r="I31" s="185"/>
      <c r="J31" s="183">
        <f>'App 2-BA - ERZ'!K30+'App 2-BA - PRZ'!K30+'App 2-BA - BRZ'!K30+'App 2-BA - HRZ'!K30</f>
        <v>-19272108.329999994</v>
      </c>
      <c r="K31" s="183">
        <f>'App 2-BA - ERZ'!L30+'App 2-BA - PRZ'!L30+'App 2-BA - BRZ'!L30+'App 2-BA - HRZ'!L30</f>
        <v>0</v>
      </c>
      <c r="L31" s="183">
        <f t="shared" ref="L31:L53" si="29">SUM(J31:K31)</f>
        <v>-19272108.329999994</v>
      </c>
      <c r="M31" s="183">
        <f>'App 2-BA - ERZ'!N30+'App 2-BA - PRZ'!N30+'App 2-BA - BRZ'!N30+'App 2-BA - HRZ'!N30</f>
        <v>-2869117.5699999994</v>
      </c>
      <c r="N31" s="183">
        <f>'App 2-BA - ERZ'!O30+'App 2-BA - PRZ'!O30+'App 2-BA - BRZ'!O30+'App 2-BA - HRZ'!O30</f>
        <v>472168.02</v>
      </c>
      <c r="O31" s="183">
        <f t="shared" ref="O31:O53" si="30">J31+M31+N31</f>
        <v>-21669057.879999995</v>
      </c>
      <c r="P31" s="184">
        <f>H31+O31</f>
        <v>5865419.8800000064</v>
      </c>
      <c r="Q31" s="202"/>
      <c r="R31" s="248">
        <v>1920</v>
      </c>
      <c r="S31" s="249" t="s">
        <v>321</v>
      </c>
      <c r="T31" s="250">
        <v>26241165.709999997</v>
      </c>
      <c r="U31" s="250"/>
      <c r="V31" s="250">
        <f t="shared" si="24"/>
        <v>26241165.709999997</v>
      </c>
      <c r="W31" s="251">
        <v>1780834.9000000167</v>
      </c>
      <c r="X31" s="251">
        <v>-487522.5</v>
      </c>
      <c r="Y31" s="252">
        <f t="shared" si="25"/>
        <v>27534478.110000014</v>
      </c>
      <c r="Z31" s="254"/>
      <c r="AA31" s="250">
        <v>-19272108.329999994</v>
      </c>
      <c r="AB31" s="250"/>
      <c r="AC31" s="250">
        <f t="shared" si="2"/>
        <v>-19272108.329999994</v>
      </c>
      <c r="AD31" s="251">
        <v>-2869117.5600000084</v>
      </c>
      <c r="AE31" s="251">
        <v>472168.02</v>
      </c>
      <c r="AF31" s="252">
        <f t="shared" si="26"/>
        <v>-21669057.870000005</v>
      </c>
      <c r="AG31" s="253">
        <f t="shared" si="4"/>
        <v>5865420.2400000095</v>
      </c>
      <c r="AH31" s="233"/>
      <c r="AI31" s="248">
        <v>1920</v>
      </c>
      <c r="AJ31" s="249" t="s">
        <v>321</v>
      </c>
      <c r="AK31" s="250">
        <f>C31-T31</f>
        <v>0</v>
      </c>
      <c r="AL31" s="250">
        <f>D31-U31</f>
        <v>0</v>
      </c>
      <c r="AM31" s="250">
        <f>E31-V31</f>
        <v>0</v>
      </c>
      <c r="AN31" s="250">
        <f>F31-W31</f>
        <v>-0.35000001662410796</v>
      </c>
      <c r="AO31" s="250">
        <f>G31-X31</f>
        <v>0</v>
      </c>
      <c r="AP31" s="250">
        <f>H31-Y31</f>
        <v>-0.35000001266598701</v>
      </c>
      <c r="AQ31" s="254"/>
      <c r="AR31" s="250">
        <f t="shared" si="7"/>
        <v>0</v>
      </c>
      <c r="AS31" s="250">
        <f t="shared" si="8"/>
        <v>0</v>
      </c>
      <c r="AT31" s="250">
        <f t="shared" si="9"/>
        <v>0</v>
      </c>
      <c r="AU31" s="250">
        <f t="shared" si="10"/>
        <v>-9.9999909289181232E-3</v>
      </c>
      <c r="AV31" s="250">
        <f t="shared" si="11"/>
        <v>0</v>
      </c>
      <c r="AW31" s="250">
        <f t="shared" si="12"/>
        <v>-9.9999904632568359E-3</v>
      </c>
      <c r="AX31" s="250">
        <f t="shared" si="13"/>
        <v>-0.36000000312924385</v>
      </c>
      <c r="AY31" s="233"/>
      <c r="AZ31" s="233"/>
      <c r="BA31" s="233"/>
      <c r="BB31" s="233"/>
    </row>
    <row r="32" spans="1:54" ht="15" customHeight="1" x14ac:dyDescent="0.3">
      <c r="A32" s="181">
        <v>1930</v>
      </c>
      <c r="B32" s="182" t="s">
        <v>322</v>
      </c>
      <c r="C32" s="183">
        <f>'App 2-BA - ERZ'!D31+'App 2-BA - PRZ'!D31+'App 2-BA - BRZ'!D31+'App 2-BA - HRZ'!D31</f>
        <v>50911722.829999991</v>
      </c>
      <c r="D32" s="183">
        <f>'App 2-BA - ERZ'!E31+'App 2-BA - PRZ'!E31+'App 2-BA - BRZ'!E31+'App 2-BA - HRZ'!E31</f>
        <v>0</v>
      </c>
      <c r="E32" s="183">
        <f t="shared" si="27"/>
        <v>50911722.829999991</v>
      </c>
      <c r="F32" s="183">
        <f>'App 2-BA - ERZ'!G31+'App 2-BA - PRZ'!G31+'App 2-BA - BRZ'!G31+'App 2-BA - HRZ'!G31</f>
        <v>6967422.2499999991</v>
      </c>
      <c r="G32" s="183">
        <f>'App 2-BA - ERZ'!H31+'App 2-BA - PRZ'!H31+'App 2-BA - BRZ'!H31+'App 2-BA - HRZ'!H31</f>
        <v>2600682.9900000002</v>
      </c>
      <c r="H32" s="183">
        <f t="shared" si="28"/>
        <v>60479828.069999993</v>
      </c>
      <c r="I32" s="185"/>
      <c r="J32" s="183">
        <f>'App 2-BA - ERZ'!K31+'App 2-BA - PRZ'!K31+'App 2-BA - BRZ'!K31+'App 2-BA - HRZ'!K31</f>
        <v>-27485354.109999992</v>
      </c>
      <c r="K32" s="183">
        <f>'App 2-BA - ERZ'!L31+'App 2-BA - PRZ'!L31+'App 2-BA - BRZ'!L31+'App 2-BA - HRZ'!L31</f>
        <v>0</v>
      </c>
      <c r="L32" s="183">
        <f t="shared" si="29"/>
        <v>-27485354.109999992</v>
      </c>
      <c r="M32" s="183">
        <f>'App 2-BA - ERZ'!N31+'App 2-BA - PRZ'!N31+'App 2-BA - BRZ'!N31+'App 2-BA - HRZ'!N31</f>
        <v>-4537172.55</v>
      </c>
      <c r="N32" s="183">
        <f>'App 2-BA - ERZ'!O31+'App 2-BA - PRZ'!O31+'App 2-BA - BRZ'!O31+'App 2-BA - HRZ'!O31</f>
        <v>-2690635.91</v>
      </c>
      <c r="O32" s="183">
        <f t="shared" si="30"/>
        <v>-34713162.569999993</v>
      </c>
      <c r="P32" s="184">
        <f>H32+O32</f>
        <v>25766665.5</v>
      </c>
      <c r="Q32" s="202"/>
      <c r="R32" s="248">
        <v>1930</v>
      </c>
      <c r="S32" s="249" t="s">
        <v>322</v>
      </c>
      <c r="T32" s="250">
        <v>50911722.829999983</v>
      </c>
      <c r="U32" s="250"/>
      <c r="V32" s="250">
        <f t="shared" si="24"/>
        <v>50911722.829999983</v>
      </c>
      <c r="W32" s="251">
        <v>6967422.4800000032</v>
      </c>
      <c r="X32" s="251">
        <v>2600682.9900000002</v>
      </c>
      <c r="Y32" s="252">
        <f t="shared" si="25"/>
        <v>60479828.29999999</v>
      </c>
      <c r="Z32" s="254"/>
      <c r="AA32" s="250">
        <v>-27485354.109999992</v>
      </c>
      <c r="AB32" s="250"/>
      <c r="AC32" s="250">
        <f t="shared" si="2"/>
        <v>-27485354.109999992</v>
      </c>
      <c r="AD32" s="251">
        <v>-4537172.1100000031</v>
      </c>
      <c r="AE32" s="251">
        <v>-2690635.91</v>
      </c>
      <c r="AF32" s="252">
        <f t="shared" si="26"/>
        <v>-34713162.129999995</v>
      </c>
      <c r="AG32" s="253">
        <f t="shared" si="4"/>
        <v>25766666.169999994</v>
      </c>
      <c r="AH32" s="233"/>
      <c r="AI32" s="248">
        <v>1930</v>
      </c>
      <c r="AJ32" s="249" t="s">
        <v>322</v>
      </c>
      <c r="AK32" s="250">
        <f>C32-T32</f>
        <v>0</v>
      </c>
      <c r="AL32" s="250">
        <f>D32-U32</f>
        <v>0</v>
      </c>
      <c r="AM32" s="250">
        <f>E32-V32</f>
        <v>0</v>
      </c>
      <c r="AN32" s="250">
        <f>F32-W32</f>
        <v>-0.23000000417232513</v>
      </c>
      <c r="AO32" s="250">
        <f>G32-X32</f>
        <v>0</v>
      </c>
      <c r="AP32" s="250">
        <f>H32-Y32</f>
        <v>-0.22999999672174454</v>
      </c>
      <c r="AQ32" s="254"/>
      <c r="AR32" s="250">
        <f t="shared" si="7"/>
        <v>0</v>
      </c>
      <c r="AS32" s="250">
        <f t="shared" si="8"/>
        <v>0</v>
      </c>
      <c r="AT32" s="250">
        <f t="shared" si="9"/>
        <v>0</v>
      </c>
      <c r="AU32" s="250">
        <f t="shared" si="10"/>
        <v>-0.43999999668449163</v>
      </c>
      <c r="AV32" s="250">
        <f t="shared" si="11"/>
        <v>0</v>
      </c>
      <c r="AW32" s="250">
        <f t="shared" si="12"/>
        <v>-0.43999999761581421</v>
      </c>
      <c r="AX32" s="250">
        <f t="shared" si="13"/>
        <v>-0.66999999433755875</v>
      </c>
      <c r="AY32" s="233"/>
      <c r="AZ32" s="233"/>
      <c r="BA32" s="233"/>
      <c r="BB32" s="233"/>
    </row>
    <row r="33" spans="1:54" s="212" customFormat="1" ht="15" customHeight="1" x14ac:dyDescent="0.3">
      <c r="A33" s="181">
        <v>1935</v>
      </c>
      <c r="B33" s="182" t="s">
        <v>76</v>
      </c>
      <c r="C33" s="183">
        <f>'App 2-BA - ERZ'!D32+'App 2-BA - PRZ'!D32+'App 2-BA - BRZ'!D32+'App 2-BA - HRZ'!D32</f>
        <v>967710.39999999991</v>
      </c>
      <c r="D33" s="183">
        <f>'App 2-BA - ERZ'!E32+'App 2-BA - PRZ'!E32+'App 2-BA - BRZ'!E32+'App 2-BA - HRZ'!E32</f>
        <v>0</v>
      </c>
      <c r="E33" s="183">
        <f t="shared" si="27"/>
        <v>967710.39999999991</v>
      </c>
      <c r="F33" s="183">
        <f>'App 2-BA - ERZ'!G32+'App 2-BA - PRZ'!G32+'App 2-BA - BRZ'!G32+'App 2-BA - HRZ'!G32</f>
        <v>0</v>
      </c>
      <c r="G33" s="183">
        <f>'App 2-BA - ERZ'!H32+'App 2-BA - PRZ'!H32+'App 2-BA - BRZ'!H32+'App 2-BA - HRZ'!H32</f>
        <v>0</v>
      </c>
      <c r="H33" s="183">
        <f t="shared" si="28"/>
        <v>967710.39999999991</v>
      </c>
      <c r="I33" s="185"/>
      <c r="J33" s="183">
        <f>'App 2-BA - ERZ'!K32+'App 2-BA - PRZ'!K32+'App 2-BA - BRZ'!K32+'App 2-BA - HRZ'!K32</f>
        <v>-543550.50000000012</v>
      </c>
      <c r="K33" s="183">
        <f>'App 2-BA - ERZ'!L32+'App 2-BA - PRZ'!L32+'App 2-BA - BRZ'!L32+'App 2-BA - HRZ'!L32</f>
        <v>0</v>
      </c>
      <c r="L33" s="183">
        <f t="shared" si="29"/>
        <v>-543550.50000000012</v>
      </c>
      <c r="M33" s="183">
        <f>'App 2-BA - ERZ'!N32+'App 2-BA - PRZ'!N32+'App 2-BA - BRZ'!N32+'App 2-BA - HRZ'!N32</f>
        <v>-100873.47</v>
      </c>
      <c r="N33" s="183">
        <f>'App 2-BA - ERZ'!O32+'App 2-BA - PRZ'!O32+'App 2-BA - BRZ'!O32+'App 2-BA - HRZ'!O32</f>
        <v>0</v>
      </c>
      <c r="O33" s="183">
        <f t="shared" si="30"/>
        <v>-644423.97000000009</v>
      </c>
      <c r="P33" s="184">
        <f>H33+O33</f>
        <v>323286.42999999982</v>
      </c>
      <c r="Q33" s="213"/>
      <c r="R33" s="248">
        <v>1935</v>
      </c>
      <c r="S33" s="249" t="s">
        <v>76</v>
      </c>
      <c r="T33" s="250">
        <v>967710.40000000014</v>
      </c>
      <c r="U33" s="250"/>
      <c r="V33" s="250">
        <f t="shared" si="24"/>
        <v>967710.40000000014</v>
      </c>
      <c r="W33" s="251">
        <v>0</v>
      </c>
      <c r="X33" s="251">
        <v>0</v>
      </c>
      <c r="Y33" s="252">
        <f t="shared" si="25"/>
        <v>967710.40000000014</v>
      </c>
      <c r="Z33" s="254"/>
      <c r="AA33" s="250">
        <v>-543550.50000000012</v>
      </c>
      <c r="AB33" s="250"/>
      <c r="AC33" s="250">
        <f t="shared" si="2"/>
        <v>-543550.50000000012</v>
      </c>
      <c r="AD33" s="251">
        <v>-100873.47</v>
      </c>
      <c r="AE33" s="251">
        <v>0</v>
      </c>
      <c r="AF33" s="252">
        <f t="shared" si="26"/>
        <v>-644423.97000000009</v>
      </c>
      <c r="AG33" s="253">
        <f t="shared" si="4"/>
        <v>323286.43000000005</v>
      </c>
      <c r="AH33" s="233"/>
      <c r="AI33" s="248">
        <v>1935</v>
      </c>
      <c r="AJ33" s="249" t="s">
        <v>76</v>
      </c>
      <c r="AK33" s="250">
        <f>C33-T33</f>
        <v>0</v>
      </c>
      <c r="AL33" s="250">
        <f>D33-U33</f>
        <v>0</v>
      </c>
      <c r="AM33" s="250">
        <f>E33-V33</f>
        <v>0</v>
      </c>
      <c r="AN33" s="250">
        <f>F33-W33</f>
        <v>0</v>
      </c>
      <c r="AO33" s="250">
        <f>G33-X33</f>
        <v>0</v>
      </c>
      <c r="AP33" s="250">
        <f>H33-Y33</f>
        <v>0</v>
      </c>
      <c r="AQ33" s="254"/>
      <c r="AR33" s="250">
        <f t="shared" si="7"/>
        <v>0</v>
      </c>
      <c r="AS33" s="250">
        <f t="shared" si="8"/>
        <v>0</v>
      </c>
      <c r="AT33" s="250">
        <f t="shared" si="9"/>
        <v>0</v>
      </c>
      <c r="AU33" s="250">
        <f t="shared" si="10"/>
        <v>0</v>
      </c>
      <c r="AV33" s="250">
        <f t="shared" si="11"/>
        <v>0</v>
      </c>
      <c r="AW33" s="250">
        <f t="shared" si="12"/>
        <v>0</v>
      </c>
      <c r="AX33" s="250">
        <f t="shared" si="13"/>
        <v>0</v>
      </c>
      <c r="AY33" s="233"/>
      <c r="AZ33" s="233"/>
      <c r="BA33" s="233"/>
      <c r="BB33" s="233"/>
    </row>
    <row r="34" spans="1:54" ht="15" customHeight="1" x14ac:dyDescent="0.3">
      <c r="A34" s="181">
        <v>1940</v>
      </c>
      <c r="B34" s="182" t="s">
        <v>636</v>
      </c>
      <c r="C34" s="183">
        <f>'App 2-BA - ERZ'!D33+'App 2-BA - PRZ'!D33+'App 2-BA - BRZ'!D33+'App 2-BA - HRZ'!D33</f>
        <v>13282236.260000002</v>
      </c>
      <c r="D34" s="183">
        <f>'App 2-BA - ERZ'!E33+'App 2-BA - PRZ'!E33+'App 2-BA - BRZ'!E33+'App 2-BA - HRZ'!E33</f>
        <v>0</v>
      </c>
      <c r="E34" s="183">
        <f t="shared" si="27"/>
        <v>13282236.260000002</v>
      </c>
      <c r="F34" s="183">
        <f>'App 2-BA - ERZ'!G33+'App 2-BA - PRZ'!G33+'App 2-BA - BRZ'!G33+'App 2-BA - HRZ'!G33</f>
        <v>583736.84000000008</v>
      </c>
      <c r="G34" s="183">
        <f>'App 2-BA - ERZ'!H33+'App 2-BA - PRZ'!H33+'App 2-BA - BRZ'!H33+'App 2-BA - HRZ'!H33</f>
        <v>0</v>
      </c>
      <c r="H34" s="183">
        <f t="shared" si="28"/>
        <v>13865973.100000001</v>
      </c>
      <c r="I34" s="185"/>
      <c r="J34" s="183">
        <f>'App 2-BA - ERZ'!K33+'App 2-BA - PRZ'!K33+'App 2-BA - BRZ'!K33+'App 2-BA - HRZ'!K33</f>
        <v>-7016279.1899999995</v>
      </c>
      <c r="K34" s="183">
        <f>'App 2-BA - ERZ'!L33+'App 2-BA - PRZ'!L33+'App 2-BA - BRZ'!L33+'App 2-BA - HRZ'!L33</f>
        <v>0</v>
      </c>
      <c r="L34" s="183">
        <f t="shared" si="29"/>
        <v>-7016279.1899999995</v>
      </c>
      <c r="M34" s="183">
        <f>'App 2-BA - ERZ'!N33+'App 2-BA - PRZ'!N33+'App 2-BA - BRZ'!N33+'App 2-BA - HRZ'!N33</f>
        <v>-1099492.97</v>
      </c>
      <c r="N34" s="183">
        <f>'App 2-BA - ERZ'!O33+'App 2-BA - PRZ'!O33+'App 2-BA - BRZ'!O33+'App 2-BA - HRZ'!O33</f>
        <v>0</v>
      </c>
      <c r="O34" s="183">
        <f t="shared" si="30"/>
        <v>-8115772.1599999992</v>
      </c>
      <c r="P34" s="184">
        <f>H34+O34</f>
        <v>5750200.9400000023</v>
      </c>
      <c r="Q34" s="202"/>
      <c r="R34" s="248">
        <v>1940</v>
      </c>
      <c r="S34" s="249" t="s">
        <v>636</v>
      </c>
      <c r="T34" s="250">
        <v>13282236.260000002</v>
      </c>
      <c r="U34" s="250"/>
      <c r="V34" s="250">
        <f t="shared" si="24"/>
        <v>13282236.260000002</v>
      </c>
      <c r="W34" s="251">
        <v>583736.74000000232</v>
      </c>
      <c r="X34" s="251">
        <v>0</v>
      </c>
      <c r="Y34" s="252">
        <f t="shared" si="25"/>
        <v>13865973.000000004</v>
      </c>
      <c r="Z34" s="254"/>
      <c r="AA34" s="250">
        <v>-7016279.1900000004</v>
      </c>
      <c r="AB34" s="250"/>
      <c r="AC34" s="250">
        <f t="shared" si="2"/>
        <v>-7016279.1900000004</v>
      </c>
      <c r="AD34" s="251">
        <v>-1099492.8700000003</v>
      </c>
      <c r="AE34" s="251">
        <v>0</v>
      </c>
      <c r="AF34" s="252">
        <f t="shared" si="26"/>
        <v>-8115772.0600000005</v>
      </c>
      <c r="AG34" s="253">
        <f t="shared" si="4"/>
        <v>5750200.9400000032</v>
      </c>
      <c r="AH34" s="233"/>
      <c r="AI34" s="248">
        <v>1940</v>
      </c>
      <c r="AJ34" s="249" t="s">
        <v>636</v>
      </c>
      <c r="AK34" s="250">
        <f>C34-T34</f>
        <v>0</v>
      </c>
      <c r="AL34" s="250">
        <f>D34-U34</f>
        <v>0</v>
      </c>
      <c r="AM34" s="250">
        <f>E34-V34</f>
        <v>0</v>
      </c>
      <c r="AN34" s="250">
        <f>F34-W34</f>
        <v>9.9999997764825821E-2</v>
      </c>
      <c r="AO34" s="250">
        <f>G34-X34</f>
        <v>0</v>
      </c>
      <c r="AP34" s="250">
        <f>H34-Y34</f>
        <v>9.9999997764825821E-2</v>
      </c>
      <c r="AQ34" s="254"/>
      <c r="AR34" s="250">
        <f t="shared" si="7"/>
        <v>0</v>
      </c>
      <c r="AS34" s="250">
        <f t="shared" si="8"/>
        <v>0</v>
      </c>
      <c r="AT34" s="250">
        <f t="shared" si="9"/>
        <v>0</v>
      </c>
      <c r="AU34" s="250">
        <f t="shared" si="10"/>
        <v>-9.999999962747097E-2</v>
      </c>
      <c r="AV34" s="250">
        <f t="shared" si="11"/>
        <v>0</v>
      </c>
      <c r="AW34" s="250">
        <f t="shared" si="12"/>
        <v>-9.9999998696148396E-2</v>
      </c>
      <c r="AX34" s="250">
        <f t="shared" si="13"/>
        <v>0</v>
      </c>
      <c r="AY34" s="233"/>
      <c r="AZ34" s="233"/>
      <c r="BA34" s="233"/>
      <c r="BB34" s="233"/>
    </row>
    <row r="35" spans="1:54" ht="15" customHeight="1" x14ac:dyDescent="0.3">
      <c r="A35" s="181">
        <v>1945</v>
      </c>
      <c r="B35" s="182" t="s">
        <v>637</v>
      </c>
      <c r="C35" s="183">
        <f>'App 2-BA - ERZ'!D34+'App 2-BA - PRZ'!D34+'App 2-BA - BRZ'!D34+'App 2-BA - HRZ'!D34</f>
        <v>1255119.1390000002</v>
      </c>
      <c r="D35" s="183">
        <f>'App 2-BA - ERZ'!E34+'App 2-BA - PRZ'!E34+'App 2-BA - BRZ'!E34+'App 2-BA - HRZ'!E34</f>
        <v>0</v>
      </c>
      <c r="E35" s="183">
        <f t="shared" si="27"/>
        <v>1255119.1390000002</v>
      </c>
      <c r="F35" s="183">
        <f>'App 2-BA - ERZ'!G34+'App 2-BA - PRZ'!G34+'App 2-BA - BRZ'!G34+'App 2-BA - HRZ'!G34</f>
        <v>108693.04</v>
      </c>
      <c r="G35" s="183">
        <f>'App 2-BA - ERZ'!H34+'App 2-BA - PRZ'!H34+'App 2-BA - BRZ'!H34+'App 2-BA - HRZ'!H34</f>
        <v>0</v>
      </c>
      <c r="H35" s="183">
        <f t="shared" si="28"/>
        <v>1363812.1790000002</v>
      </c>
      <c r="I35" s="185"/>
      <c r="J35" s="183">
        <f>'App 2-BA - ERZ'!K34+'App 2-BA - PRZ'!K34+'App 2-BA - BRZ'!K34+'App 2-BA - HRZ'!K34</f>
        <v>-604809.06999999972</v>
      </c>
      <c r="K35" s="183">
        <f>'App 2-BA - ERZ'!L34+'App 2-BA - PRZ'!L34+'App 2-BA - BRZ'!L34+'App 2-BA - HRZ'!L34</f>
        <v>0</v>
      </c>
      <c r="L35" s="183">
        <f t="shared" si="29"/>
        <v>-604809.06999999972</v>
      </c>
      <c r="M35" s="183">
        <f>'App 2-BA - ERZ'!N34+'App 2-BA - PRZ'!N34+'App 2-BA - BRZ'!N34+'App 2-BA - HRZ'!N34</f>
        <v>-117356.23000000001</v>
      </c>
      <c r="N35" s="183">
        <f>'App 2-BA - ERZ'!O34+'App 2-BA - PRZ'!O34+'App 2-BA - BRZ'!O34+'App 2-BA - HRZ'!O34</f>
        <v>0</v>
      </c>
      <c r="O35" s="183">
        <f t="shared" si="30"/>
        <v>-722165.2999999997</v>
      </c>
      <c r="P35" s="184">
        <f>H35+O35</f>
        <v>641646.87900000054</v>
      </c>
      <c r="Q35" s="202"/>
      <c r="R35" s="248">
        <v>1945</v>
      </c>
      <c r="S35" s="249" t="s">
        <v>637</v>
      </c>
      <c r="T35" s="250">
        <v>1255119.1390000002</v>
      </c>
      <c r="U35" s="250"/>
      <c r="V35" s="250">
        <f t="shared" si="24"/>
        <v>1255119.1390000002</v>
      </c>
      <c r="W35" s="251">
        <v>108693.04</v>
      </c>
      <c r="X35" s="251">
        <v>0</v>
      </c>
      <c r="Y35" s="252">
        <f t="shared" si="25"/>
        <v>1363812.1790000002</v>
      </c>
      <c r="Z35" s="254"/>
      <c r="AA35" s="250">
        <v>-604809.06999999983</v>
      </c>
      <c r="AB35" s="250"/>
      <c r="AC35" s="250">
        <f t="shared" si="2"/>
        <v>-604809.06999999983</v>
      </c>
      <c r="AD35" s="251">
        <v>-117356.23000000001</v>
      </c>
      <c r="AE35" s="251">
        <v>0</v>
      </c>
      <c r="AF35" s="252">
        <f t="shared" si="26"/>
        <v>-722165.29999999981</v>
      </c>
      <c r="AG35" s="253">
        <f t="shared" si="4"/>
        <v>641646.87900000042</v>
      </c>
      <c r="AH35" s="233"/>
      <c r="AI35" s="248">
        <v>1945</v>
      </c>
      <c r="AJ35" s="249" t="s">
        <v>637</v>
      </c>
      <c r="AK35" s="250">
        <f>C35-T35</f>
        <v>0</v>
      </c>
      <c r="AL35" s="250">
        <f>D35-U35</f>
        <v>0</v>
      </c>
      <c r="AM35" s="250">
        <f>E35-V35</f>
        <v>0</v>
      </c>
      <c r="AN35" s="250">
        <f>F35-W35</f>
        <v>0</v>
      </c>
      <c r="AO35" s="250">
        <f>G35-X35</f>
        <v>0</v>
      </c>
      <c r="AP35" s="250">
        <f>H35-Y35</f>
        <v>0</v>
      </c>
      <c r="AQ35" s="254"/>
      <c r="AR35" s="250">
        <f t="shared" si="7"/>
        <v>0</v>
      </c>
      <c r="AS35" s="250">
        <f t="shared" si="8"/>
        <v>0</v>
      </c>
      <c r="AT35" s="250">
        <f t="shared" si="9"/>
        <v>0</v>
      </c>
      <c r="AU35" s="250">
        <f t="shared" si="10"/>
        <v>0</v>
      </c>
      <c r="AV35" s="250">
        <f t="shared" si="11"/>
        <v>0</v>
      </c>
      <c r="AW35" s="250">
        <f t="shared" si="12"/>
        <v>0</v>
      </c>
      <c r="AX35" s="250">
        <f t="shared" si="13"/>
        <v>0</v>
      </c>
      <c r="AY35" s="233"/>
      <c r="AZ35" s="233"/>
      <c r="BA35" s="233"/>
      <c r="BB35" s="233"/>
    </row>
    <row r="36" spans="1:54" ht="15" customHeight="1" x14ac:dyDescent="0.3">
      <c r="A36" s="181">
        <v>1950</v>
      </c>
      <c r="B36" s="182" t="s">
        <v>276</v>
      </c>
      <c r="C36" s="183">
        <f>'App 2-BA - ERZ'!D35+'App 2-BA - PRZ'!D35+'App 2-BA - BRZ'!D35+'App 2-BA - HRZ'!D35</f>
        <v>0</v>
      </c>
      <c r="D36" s="183">
        <f>'App 2-BA - ERZ'!E35+'App 2-BA - PRZ'!E35+'App 2-BA - BRZ'!E35+'App 2-BA - HRZ'!E35</f>
        <v>0</v>
      </c>
      <c r="E36" s="183">
        <f t="shared" si="27"/>
        <v>0</v>
      </c>
      <c r="F36" s="183">
        <f>'App 2-BA - ERZ'!G35+'App 2-BA - PRZ'!G35+'App 2-BA - BRZ'!G35+'App 2-BA - HRZ'!G35</f>
        <v>0</v>
      </c>
      <c r="G36" s="183">
        <f>'App 2-BA - ERZ'!H35+'App 2-BA - PRZ'!H35+'App 2-BA - BRZ'!H35+'App 2-BA - HRZ'!H35</f>
        <v>0</v>
      </c>
      <c r="H36" s="183">
        <f t="shared" si="28"/>
        <v>0</v>
      </c>
      <c r="I36" s="185"/>
      <c r="J36" s="183">
        <f>'App 2-BA - ERZ'!K35+'App 2-BA - PRZ'!K35+'App 2-BA - BRZ'!K35+'App 2-BA - HRZ'!K35</f>
        <v>0</v>
      </c>
      <c r="K36" s="183">
        <f>'App 2-BA - ERZ'!L35+'App 2-BA - PRZ'!L35+'App 2-BA - BRZ'!L35+'App 2-BA - HRZ'!L35</f>
        <v>0</v>
      </c>
      <c r="L36" s="183">
        <f t="shared" si="29"/>
        <v>0</v>
      </c>
      <c r="M36" s="183">
        <f>'App 2-BA - ERZ'!N35+'App 2-BA - PRZ'!N35+'App 2-BA - BRZ'!N35+'App 2-BA - HRZ'!N35</f>
        <v>0</v>
      </c>
      <c r="N36" s="183">
        <f>'App 2-BA - ERZ'!O35+'App 2-BA - PRZ'!O35+'App 2-BA - BRZ'!O35+'App 2-BA - HRZ'!O35</f>
        <v>0</v>
      </c>
      <c r="O36" s="183">
        <f t="shared" si="30"/>
        <v>0</v>
      </c>
      <c r="P36" s="184">
        <f>H36+O36</f>
        <v>0</v>
      </c>
      <c r="Q36" s="202"/>
      <c r="R36" s="248">
        <v>1950</v>
      </c>
      <c r="S36" s="249" t="s">
        <v>276</v>
      </c>
      <c r="T36" s="250">
        <v>0</v>
      </c>
      <c r="U36" s="250"/>
      <c r="V36" s="250">
        <f t="shared" si="24"/>
        <v>0</v>
      </c>
      <c r="W36" s="251">
        <v>0</v>
      </c>
      <c r="X36" s="251">
        <v>0</v>
      </c>
      <c r="Y36" s="252">
        <f t="shared" si="25"/>
        <v>0</v>
      </c>
      <c r="Z36" s="254"/>
      <c r="AA36" s="250">
        <v>0</v>
      </c>
      <c r="AB36" s="250"/>
      <c r="AC36" s="250">
        <f t="shared" si="2"/>
        <v>0</v>
      </c>
      <c r="AD36" s="251">
        <v>0</v>
      </c>
      <c r="AE36" s="251">
        <v>0</v>
      </c>
      <c r="AF36" s="252">
        <f t="shared" si="26"/>
        <v>0</v>
      </c>
      <c r="AG36" s="253">
        <f t="shared" si="4"/>
        <v>0</v>
      </c>
      <c r="AH36" s="233"/>
      <c r="AI36" s="248">
        <v>1950</v>
      </c>
      <c r="AJ36" s="249" t="s">
        <v>276</v>
      </c>
      <c r="AK36" s="250">
        <f>C36-T36</f>
        <v>0</v>
      </c>
      <c r="AL36" s="250">
        <f>D36-U36</f>
        <v>0</v>
      </c>
      <c r="AM36" s="250">
        <f>E36-V36</f>
        <v>0</v>
      </c>
      <c r="AN36" s="250">
        <f>F36-W36</f>
        <v>0</v>
      </c>
      <c r="AO36" s="250">
        <f>G36-X36</f>
        <v>0</v>
      </c>
      <c r="AP36" s="250">
        <f>H36-Y36</f>
        <v>0</v>
      </c>
      <c r="AQ36" s="254"/>
      <c r="AR36" s="250">
        <f t="shared" si="7"/>
        <v>0</v>
      </c>
      <c r="AS36" s="250">
        <f t="shared" si="8"/>
        <v>0</v>
      </c>
      <c r="AT36" s="250">
        <f t="shared" si="9"/>
        <v>0</v>
      </c>
      <c r="AU36" s="250">
        <f t="shared" si="10"/>
        <v>0</v>
      </c>
      <c r="AV36" s="250">
        <f t="shared" si="11"/>
        <v>0</v>
      </c>
      <c r="AW36" s="250">
        <f t="shared" si="12"/>
        <v>0</v>
      </c>
      <c r="AX36" s="250">
        <f t="shared" si="13"/>
        <v>0</v>
      </c>
      <c r="AY36" s="233"/>
      <c r="AZ36" s="233"/>
      <c r="BA36" s="233"/>
      <c r="BB36" s="233"/>
    </row>
    <row r="37" spans="1:54" ht="15" customHeight="1" x14ac:dyDescent="0.3">
      <c r="A37" s="181">
        <v>1955</v>
      </c>
      <c r="B37" s="182" t="s">
        <v>278</v>
      </c>
      <c r="C37" s="183">
        <f>'App 2-BA - ERZ'!D36+'App 2-BA - PRZ'!D36+'App 2-BA - BRZ'!D36+'App 2-BA - HRZ'!D36</f>
        <v>5974285.5</v>
      </c>
      <c r="D37" s="183">
        <f>'App 2-BA - ERZ'!E36+'App 2-BA - PRZ'!E36+'App 2-BA - BRZ'!E36+'App 2-BA - HRZ'!E36</f>
        <v>0</v>
      </c>
      <c r="E37" s="183">
        <f t="shared" si="27"/>
        <v>5974285.5</v>
      </c>
      <c r="F37" s="183">
        <f>'App 2-BA - ERZ'!G36+'App 2-BA - PRZ'!G36+'App 2-BA - BRZ'!G36+'App 2-BA - HRZ'!G36</f>
        <v>269456.46999999997</v>
      </c>
      <c r="G37" s="183">
        <f>'App 2-BA - ERZ'!H36+'App 2-BA - PRZ'!H36+'App 2-BA - BRZ'!H36+'App 2-BA - HRZ'!H36</f>
        <v>-1167.3600000000001</v>
      </c>
      <c r="H37" s="183">
        <f t="shared" si="28"/>
        <v>6242574.6099999994</v>
      </c>
      <c r="I37" s="185"/>
      <c r="J37" s="183">
        <f>'App 2-BA - ERZ'!K36+'App 2-BA - PRZ'!K36+'App 2-BA - BRZ'!K36+'App 2-BA - HRZ'!K36</f>
        <v>-4264751.620000001</v>
      </c>
      <c r="K37" s="183">
        <f>'App 2-BA - ERZ'!L36+'App 2-BA - PRZ'!L36+'App 2-BA - BRZ'!L36+'App 2-BA - HRZ'!L36</f>
        <v>0</v>
      </c>
      <c r="L37" s="183">
        <f t="shared" si="29"/>
        <v>-4264751.620000001</v>
      </c>
      <c r="M37" s="183">
        <f>'App 2-BA - ERZ'!N36+'App 2-BA - PRZ'!N36+'App 2-BA - BRZ'!N36+'App 2-BA - HRZ'!N36</f>
        <v>-432855.44</v>
      </c>
      <c r="N37" s="183">
        <f>'App 2-BA - ERZ'!O36+'App 2-BA - PRZ'!O36+'App 2-BA - BRZ'!O36+'App 2-BA - HRZ'!O36</f>
        <v>0</v>
      </c>
      <c r="O37" s="183">
        <f t="shared" si="30"/>
        <v>-4697607.0600000015</v>
      </c>
      <c r="P37" s="184">
        <f>H37+O37</f>
        <v>1544967.549999998</v>
      </c>
      <c r="Q37" s="202"/>
      <c r="R37" s="248">
        <v>1955</v>
      </c>
      <c r="S37" s="249" t="s">
        <v>278</v>
      </c>
      <c r="T37" s="250">
        <v>5974285.5</v>
      </c>
      <c r="U37" s="250"/>
      <c r="V37" s="250">
        <f t="shared" si="24"/>
        <v>5974285.5</v>
      </c>
      <c r="W37" s="251">
        <v>269456.46999999997</v>
      </c>
      <c r="X37" s="251">
        <v>-1167.3600000000001</v>
      </c>
      <c r="Y37" s="252">
        <f t="shared" si="25"/>
        <v>6242574.6099999994</v>
      </c>
      <c r="Z37" s="254"/>
      <c r="AA37" s="250">
        <v>-4264751.620000001</v>
      </c>
      <c r="AB37" s="250"/>
      <c r="AC37" s="250">
        <f t="shared" si="2"/>
        <v>-4264751.620000001</v>
      </c>
      <c r="AD37" s="251">
        <v>-432855.44</v>
      </c>
      <c r="AE37" s="251">
        <v>0</v>
      </c>
      <c r="AF37" s="252">
        <f t="shared" si="26"/>
        <v>-4697607.0600000015</v>
      </c>
      <c r="AG37" s="253">
        <f t="shared" si="4"/>
        <v>1544967.549999998</v>
      </c>
      <c r="AH37" s="233"/>
      <c r="AI37" s="248">
        <v>1955</v>
      </c>
      <c r="AJ37" s="249" t="s">
        <v>278</v>
      </c>
      <c r="AK37" s="250">
        <f>C37-T37</f>
        <v>0</v>
      </c>
      <c r="AL37" s="250">
        <f>D37-U37</f>
        <v>0</v>
      </c>
      <c r="AM37" s="250">
        <f>E37-V37</f>
        <v>0</v>
      </c>
      <c r="AN37" s="250">
        <f>F37-W37</f>
        <v>0</v>
      </c>
      <c r="AO37" s="250">
        <f>G37-X37</f>
        <v>0</v>
      </c>
      <c r="AP37" s="250">
        <f>H37-Y37</f>
        <v>0</v>
      </c>
      <c r="AQ37" s="254"/>
      <c r="AR37" s="250">
        <f t="shared" si="7"/>
        <v>0</v>
      </c>
      <c r="AS37" s="250">
        <f t="shared" si="8"/>
        <v>0</v>
      </c>
      <c r="AT37" s="250">
        <f t="shared" si="9"/>
        <v>0</v>
      </c>
      <c r="AU37" s="250">
        <f t="shared" si="10"/>
        <v>0</v>
      </c>
      <c r="AV37" s="250">
        <f t="shared" si="11"/>
        <v>0</v>
      </c>
      <c r="AW37" s="250">
        <f t="shared" si="12"/>
        <v>0</v>
      </c>
      <c r="AX37" s="250">
        <f t="shared" si="13"/>
        <v>0</v>
      </c>
      <c r="AY37" s="233"/>
      <c r="AZ37" s="233"/>
      <c r="BA37" s="233"/>
      <c r="BB37" s="233"/>
    </row>
    <row r="38" spans="1:54" ht="15" customHeight="1" x14ac:dyDescent="0.3">
      <c r="A38" s="181">
        <v>1960</v>
      </c>
      <c r="B38" s="182" t="s">
        <v>638</v>
      </c>
      <c r="C38" s="183">
        <f>'App 2-BA - ERZ'!D37+'App 2-BA - PRZ'!D37+'App 2-BA - BRZ'!D37+'App 2-BA - HRZ'!D37</f>
        <v>2044733.7699999998</v>
      </c>
      <c r="D38" s="183">
        <f>'App 2-BA - ERZ'!E37+'App 2-BA - PRZ'!E37+'App 2-BA - BRZ'!E37+'App 2-BA - HRZ'!E37</f>
        <v>0</v>
      </c>
      <c r="E38" s="183">
        <f t="shared" si="27"/>
        <v>2044733.7699999998</v>
      </c>
      <c r="F38" s="183">
        <f>'App 2-BA - ERZ'!G37+'App 2-BA - PRZ'!G37+'App 2-BA - BRZ'!G37+'App 2-BA - HRZ'!G37</f>
        <v>1766646.77</v>
      </c>
      <c r="G38" s="183">
        <f>'App 2-BA - ERZ'!H37+'App 2-BA - PRZ'!H37+'App 2-BA - BRZ'!H37+'App 2-BA - HRZ'!H37</f>
        <v>0</v>
      </c>
      <c r="H38" s="183">
        <f t="shared" si="28"/>
        <v>3811380.54</v>
      </c>
      <c r="I38" s="185"/>
      <c r="J38" s="183">
        <f>'App 2-BA - ERZ'!K37+'App 2-BA - PRZ'!K37+'App 2-BA - BRZ'!K37+'App 2-BA - HRZ'!K37</f>
        <v>-117477.46</v>
      </c>
      <c r="K38" s="183">
        <f>'App 2-BA - ERZ'!L37+'App 2-BA - PRZ'!L37+'App 2-BA - BRZ'!L37+'App 2-BA - HRZ'!L37</f>
        <v>0</v>
      </c>
      <c r="L38" s="183">
        <f t="shared" si="29"/>
        <v>-117477.46</v>
      </c>
      <c r="M38" s="183">
        <f>'App 2-BA - ERZ'!N37+'App 2-BA - PRZ'!N37+'App 2-BA - BRZ'!N37+'App 2-BA - HRZ'!N37</f>
        <v>-201612.14</v>
      </c>
      <c r="N38" s="183">
        <f>'App 2-BA - ERZ'!O37+'App 2-BA - PRZ'!O37+'App 2-BA - BRZ'!O37+'App 2-BA - HRZ'!O37</f>
        <v>0</v>
      </c>
      <c r="O38" s="183">
        <f t="shared" si="30"/>
        <v>-319089.60000000003</v>
      </c>
      <c r="P38" s="184">
        <f>H38+O38</f>
        <v>3492290.94</v>
      </c>
      <c r="Q38" s="202"/>
      <c r="R38" s="248">
        <v>1960</v>
      </c>
      <c r="S38" s="249" t="s">
        <v>638</v>
      </c>
      <c r="T38" s="250">
        <v>2044733.77</v>
      </c>
      <c r="U38" s="250"/>
      <c r="V38" s="250">
        <f t="shared" si="24"/>
        <v>2044733.77</v>
      </c>
      <c r="W38" s="251">
        <v>1766646.77</v>
      </c>
      <c r="X38" s="251">
        <v>0</v>
      </c>
      <c r="Y38" s="252">
        <f t="shared" si="25"/>
        <v>3811380.54</v>
      </c>
      <c r="Z38" s="254"/>
      <c r="AA38" s="250">
        <v>-117477.46</v>
      </c>
      <c r="AB38" s="250"/>
      <c r="AC38" s="250">
        <f t="shared" si="2"/>
        <v>-117477.46</v>
      </c>
      <c r="AD38" s="251">
        <v>-201612.14</v>
      </c>
      <c r="AE38" s="251">
        <v>0</v>
      </c>
      <c r="AF38" s="252">
        <f t="shared" si="26"/>
        <v>-319089.60000000003</v>
      </c>
      <c r="AG38" s="253">
        <f t="shared" si="4"/>
        <v>3492290.94</v>
      </c>
      <c r="AH38" s="233"/>
      <c r="AI38" s="248">
        <v>1960</v>
      </c>
      <c r="AJ38" s="249" t="s">
        <v>638</v>
      </c>
      <c r="AK38" s="250">
        <f>C38-T38</f>
        <v>0</v>
      </c>
      <c r="AL38" s="250">
        <f>D38-U38</f>
        <v>0</v>
      </c>
      <c r="AM38" s="250">
        <f>E38-V38</f>
        <v>0</v>
      </c>
      <c r="AN38" s="250">
        <f>F38-W38</f>
        <v>0</v>
      </c>
      <c r="AO38" s="250">
        <f>G38-X38</f>
        <v>0</v>
      </c>
      <c r="AP38" s="250">
        <f>H38-Y38</f>
        <v>0</v>
      </c>
      <c r="AQ38" s="254"/>
      <c r="AR38" s="250">
        <f t="shared" si="7"/>
        <v>0</v>
      </c>
      <c r="AS38" s="250">
        <f t="shared" si="8"/>
        <v>0</v>
      </c>
      <c r="AT38" s="250">
        <f t="shared" si="9"/>
        <v>0</v>
      </c>
      <c r="AU38" s="250">
        <f t="shared" si="10"/>
        <v>0</v>
      </c>
      <c r="AV38" s="250">
        <f t="shared" si="11"/>
        <v>0</v>
      </c>
      <c r="AW38" s="250">
        <f t="shared" si="12"/>
        <v>0</v>
      </c>
      <c r="AX38" s="250">
        <f t="shared" si="13"/>
        <v>0</v>
      </c>
      <c r="AY38" s="233"/>
      <c r="AZ38" s="233"/>
      <c r="BA38" s="233"/>
      <c r="BB38" s="233"/>
    </row>
    <row r="39" spans="1:54" ht="15" customHeight="1" x14ac:dyDescent="0.3">
      <c r="A39" s="181">
        <v>1970</v>
      </c>
      <c r="B39" s="182" t="s">
        <v>639</v>
      </c>
      <c r="C39" s="183">
        <f>'App 2-BA - ERZ'!D38+'App 2-BA - PRZ'!D38+'App 2-BA - BRZ'!D38+'App 2-BA - HRZ'!D38</f>
        <v>312338.08</v>
      </c>
      <c r="D39" s="183">
        <f>'App 2-BA - ERZ'!E38+'App 2-BA - PRZ'!E38+'App 2-BA - BRZ'!E38+'App 2-BA - HRZ'!E38</f>
        <v>0</v>
      </c>
      <c r="E39" s="183">
        <f t="shared" si="27"/>
        <v>312338.08</v>
      </c>
      <c r="F39" s="183">
        <f>'App 2-BA - ERZ'!G38+'App 2-BA - PRZ'!G38+'App 2-BA - BRZ'!G38+'App 2-BA - HRZ'!G38</f>
        <v>0</v>
      </c>
      <c r="G39" s="183">
        <f>'App 2-BA - ERZ'!H38+'App 2-BA - PRZ'!H38+'App 2-BA - BRZ'!H38+'App 2-BA - HRZ'!H38</f>
        <v>-312338.08</v>
      </c>
      <c r="H39" s="183">
        <f t="shared" si="28"/>
        <v>0</v>
      </c>
      <c r="I39" s="185"/>
      <c r="J39" s="183">
        <f>'App 2-BA - ERZ'!K38+'App 2-BA - PRZ'!K38+'App 2-BA - BRZ'!K38+'App 2-BA - HRZ'!K38</f>
        <v>-312338.08</v>
      </c>
      <c r="K39" s="183">
        <f>'App 2-BA - ERZ'!L38+'App 2-BA - PRZ'!L38+'App 2-BA - BRZ'!L38+'App 2-BA - HRZ'!L38</f>
        <v>0</v>
      </c>
      <c r="L39" s="183">
        <f t="shared" si="29"/>
        <v>-312338.08</v>
      </c>
      <c r="M39" s="183">
        <f>'App 2-BA - ERZ'!N38+'App 2-BA - PRZ'!N38+'App 2-BA - BRZ'!N38+'App 2-BA - HRZ'!N38</f>
        <v>0</v>
      </c>
      <c r="N39" s="183">
        <f>'App 2-BA - ERZ'!O38+'App 2-BA - PRZ'!O38+'App 2-BA - BRZ'!O38+'App 2-BA - HRZ'!O38</f>
        <v>312338.08</v>
      </c>
      <c r="O39" s="183">
        <f t="shared" si="30"/>
        <v>0</v>
      </c>
      <c r="P39" s="184">
        <f>H39+O39</f>
        <v>0</v>
      </c>
      <c r="Q39" s="202"/>
      <c r="R39" s="248">
        <v>1970</v>
      </c>
      <c r="S39" s="249" t="s">
        <v>639</v>
      </c>
      <c r="T39" s="250">
        <v>312338.08</v>
      </c>
      <c r="U39" s="250"/>
      <c r="V39" s="250">
        <f t="shared" si="24"/>
        <v>312338.08</v>
      </c>
      <c r="W39" s="251">
        <v>0</v>
      </c>
      <c r="X39" s="251">
        <v>-312338.08</v>
      </c>
      <c r="Y39" s="252">
        <f t="shared" si="25"/>
        <v>0</v>
      </c>
      <c r="Z39" s="254"/>
      <c r="AA39" s="250">
        <v>-312338.08</v>
      </c>
      <c r="AB39" s="250"/>
      <c r="AC39" s="250">
        <f t="shared" si="2"/>
        <v>-312338.08</v>
      </c>
      <c r="AD39" s="251">
        <v>0</v>
      </c>
      <c r="AE39" s="251">
        <v>312338.08</v>
      </c>
      <c r="AF39" s="252">
        <f t="shared" si="26"/>
        <v>0</v>
      </c>
      <c r="AG39" s="253">
        <f t="shared" si="4"/>
        <v>0</v>
      </c>
      <c r="AH39" s="233"/>
      <c r="AI39" s="248">
        <v>1970</v>
      </c>
      <c r="AJ39" s="249" t="s">
        <v>639</v>
      </c>
      <c r="AK39" s="250">
        <f>C39-T39</f>
        <v>0</v>
      </c>
      <c r="AL39" s="250">
        <f>D39-U39</f>
        <v>0</v>
      </c>
      <c r="AM39" s="250">
        <f>E39-V39</f>
        <v>0</v>
      </c>
      <c r="AN39" s="250">
        <f>F39-W39</f>
        <v>0</v>
      </c>
      <c r="AO39" s="250">
        <f>G39-X39</f>
        <v>0</v>
      </c>
      <c r="AP39" s="250">
        <f>H39-Y39</f>
        <v>0</v>
      </c>
      <c r="AQ39" s="254"/>
      <c r="AR39" s="250">
        <f t="shared" si="7"/>
        <v>0</v>
      </c>
      <c r="AS39" s="250">
        <f t="shared" si="8"/>
        <v>0</v>
      </c>
      <c r="AT39" s="250">
        <f t="shared" si="9"/>
        <v>0</v>
      </c>
      <c r="AU39" s="250">
        <f t="shared" si="10"/>
        <v>0</v>
      </c>
      <c r="AV39" s="250">
        <f t="shared" si="11"/>
        <v>0</v>
      </c>
      <c r="AW39" s="250">
        <f t="shared" si="12"/>
        <v>0</v>
      </c>
      <c r="AX39" s="250">
        <f t="shared" si="13"/>
        <v>0</v>
      </c>
      <c r="AY39" s="233"/>
      <c r="AZ39" s="233"/>
      <c r="BA39" s="233"/>
      <c r="BB39" s="233"/>
    </row>
    <row r="40" spans="1:54" ht="15" customHeight="1" x14ac:dyDescent="0.3">
      <c r="A40" s="181">
        <v>1975</v>
      </c>
      <c r="B40" s="182" t="s">
        <v>640</v>
      </c>
      <c r="C40" s="183">
        <f>'App 2-BA - ERZ'!D39+'App 2-BA - PRZ'!D39+'App 2-BA - BRZ'!D39+'App 2-BA - HRZ'!D39</f>
        <v>0</v>
      </c>
      <c r="D40" s="183">
        <f>'App 2-BA - ERZ'!E39+'App 2-BA - PRZ'!E39+'App 2-BA - BRZ'!E39+'App 2-BA - HRZ'!E39</f>
        <v>0</v>
      </c>
      <c r="E40" s="183">
        <f t="shared" si="27"/>
        <v>0</v>
      </c>
      <c r="F40" s="183">
        <f>'App 2-BA - ERZ'!G39+'App 2-BA - PRZ'!G39+'App 2-BA - BRZ'!G39+'App 2-BA - HRZ'!G39</f>
        <v>0</v>
      </c>
      <c r="G40" s="183">
        <f>'App 2-BA - ERZ'!H39+'App 2-BA - PRZ'!H39+'App 2-BA - BRZ'!H39+'App 2-BA - HRZ'!H39</f>
        <v>0</v>
      </c>
      <c r="H40" s="183">
        <f t="shared" si="28"/>
        <v>0</v>
      </c>
      <c r="I40" s="185"/>
      <c r="J40" s="183">
        <f>'App 2-BA - ERZ'!K39+'App 2-BA - PRZ'!K39+'App 2-BA - BRZ'!K39+'App 2-BA - HRZ'!K39</f>
        <v>0</v>
      </c>
      <c r="K40" s="183">
        <f>'App 2-BA - ERZ'!L39+'App 2-BA - PRZ'!L39+'App 2-BA - BRZ'!L39+'App 2-BA - HRZ'!L39</f>
        <v>0</v>
      </c>
      <c r="L40" s="183">
        <f t="shared" si="29"/>
        <v>0</v>
      </c>
      <c r="M40" s="183">
        <f>'App 2-BA - ERZ'!N39+'App 2-BA - PRZ'!N39+'App 2-BA - BRZ'!N39+'App 2-BA - HRZ'!N39</f>
        <v>0</v>
      </c>
      <c r="N40" s="183">
        <f>'App 2-BA - ERZ'!O39+'App 2-BA - PRZ'!O39+'App 2-BA - BRZ'!O39+'App 2-BA - HRZ'!O39</f>
        <v>0</v>
      </c>
      <c r="O40" s="183">
        <f t="shared" si="30"/>
        <v>0</v>
      </c>
      <c r="P40" s="184">
        <f>H40+O40</f>
        <v>0</v>
      </c>
      <c r="Q40" s="202"/>
      <c r="R40" s="248">
        <v>1975</v>
      </c>
      <c r="S40" s="249" t="s">
        <v>640</v>
      </c>
      <c r="T40" s="250">
        <v>0</v>
      </c>
      <c r="U40" s="250"/>
      <c r="V40" s="250">
        <f t="shared" si="24"/>
        <v>0</v>
      </c>
      <c r="W40" s="251">
        <v>0</v>
      </c>
      <c r="X40" s="251">
        <v>0</v>
      </c>
      <c r="Y40" s="252">
        <f t="shared" si="25"/>
        <v>0</v>
      </c>
      <c r="Z40" s="254"/>
      <c r="AA40" s="250">
        <v>0</v>
      </c>
      <c r="AB40" s="250"/>
      <c r="AC40" s="250">
        <f t="shared" si="2"/>
        <v>0</v>
      </c>
      <c r="AD40" s="251">
        <v>0</v>
      </c>
      <c r="AE40" s="251">
        <v>0</v>
      </c>
      <c r="AF40" s="252">
        <f t="shared" si="26"/>
        <v>0</v>
      </c>
      <c r="AG40" s="253">
        <f t="shared" si="4"/>
        <v>0</v>
      </c>
      <c r="AH40" s="233"/>
      <c r="AI40" s="248">
        <v>1975</v>
      </c>
      <c r="AJ40" s="249" t="s">
        <v>640</v>
      </c>
      <c r="AK40" s="250">
        <f>C40-T40</f>
        <v>0</v>
      </c>
      <c r="AL40" s="250">
        <f>D40-U40</f>
        <v>0</v>
      </c>
      <c r="AM40" s="250">
        <f>E40-V40</f>
        <v>0</v>
      </c>
      <c r="AN40" s="250">
        <f>F40-W40</f>
        <v>0</v>
      </c>
      <c r="AO40" s="250">
        <f>G40-X40</f>
        <v>0</v>
      </c>
      <c r="AP40" s="250">
        <f>H40-Y40</f>
        <v>0</v>
      </c>
      <c r="AQ40" s="254"/>
      <c r="AR40" s="250">
        <f t="shared" si="7"/>
        <v>0</v>
      </c>
      <c r="AS40" s="250">
        <f t="shared" si="8"/>
        <v>0</v>
      </c>
      <c r="AT40" s="250">
        <f t="shared" si="9"/>
        <v>0</v>
      </c>
      <c r="AU40" s="250">
        <f t="shared" si="10"/>
        <v>0</v>
      </c>
      <c r="AV40" s="250">
        <f t="shared" si="11"/>
        <v>0</v>
      </c>
      <c r="AW40" s="250">
        <f t="shared" si="12"/>
        <v>0</v>
      </c>
      <c r="AX40" s="250">
        <f t="shared" si="13"/>
        <v>0</v>
      </c>
      <c r="AY40" s="233"/>
      <c r="AZ40" s="233"/>
      <c r="BA40" s="233"/>
      <c r="BB40" s="233"/>
    </row>
    <row r="41" spans="1:54" ht="15" customHeight="1" x14ac:dyDescent="0.3">
      <c r="A41" s="181">
        <v>1980</v>
      </c>
      <c r="B41" s="182" t="s">
        <v>641</v>
      </c>
      <c r="C41" s="183">
        <f>'App 2-BA - ERZ'!D40+'App 2-BA - PRZ'!D40+'App 2-BA - BRZ'!D40+'App 2-BA - HRZ'!D40</f>
        <v>30399585.760000002</v>
      </c>
      <c r="D41" s="183">
        <f>'App 2-BA - ERZ'!E40+'App 2-BA - PRZ'!E40+'App 2-BA - BRZ'!E40+'App 2-BA - HRZ'!E40</f>
        <v>0</v>
      </c>
      <c r="E41" s="183">
        <f t="shared" si="27"/>
        <v>30399585.760000002</v>
      </c>
      <c r="F41" s="183">
        <f>'App 2-BA - ERZ'!G40+'App 2-BA - PRZ'!G40+'App 2-BA - BRZ'!G40+'App 2-BA - HRZ'!G40</f>
        <v>1874140.31</v>
      </c>
      <c r="G41" s="183">
        <f>'App 2-BA - ERZ'!H40+'App 2-BA - PRZ'!H40+'App 2-BA - BRZ'!H40+'App 2-BA - HRZ'!H40</f>
        <v>-3347.78</v>
      </c>
      <c r="H41" s="183">
        <f t="shared" si="28"/>
        <v>32270378.289999999</v>
      </c>
      <c r="I41" s="185"/>
      <c r="J41" s="183">
        <f>'App 2-BA - ERZ'!K40+'App 2-BA - PRZ'!K40+'App 2-BA - BRZ'!K40+'App 2-BA - HRZ'!K40</f>
        <v>-13652397.880000001</v>
      </c>
      <c r="K41" s="183">
        <f>'App 2-BA - ERZ'!L40+'App 2-BA - PRZ'!L40+'App 2-BA - BRZ'!L40+'App 2-BA - HRZ'!L40</f>
        <v>0</v>
      </c>
      <c r="L41" s="183">
        <f t="shared" si="29"/>
        <v>-13652397.880000001</v>
      </c>
      <c r="M41" s="183">
        <f>'App 2-BA - ERZ'!N40+'App 2-BA - PRZ'!N40+'App 2-BA - BRZ'!N40+'App 2-BA - HRZ'!N40</f>
        <v>-2207527.7199999997</v>
      </c>
      <c r="N41" s="183">
        <f>'App 2-BA - ERZ'!O40+'App 2-BA - PRZ'!O40+'App 2-BA - BRZ'!O40+'App 2-BA - HRZ'!O40</f>
        <v>2243.08</v>
      </c>
      <c r="O41" s="183">
        <f t="shared" si="30"/>
        <v>-15857682.520000001</v>
      </c>
      <c r="P41" s="184">
        <f>H41+O41</f>
        <v>16412695.769999998</v>
      </c>
      <c r="Q41" s="202"/>
      <c r="R41" s="248">
        <v>1980</v>
      </c>
      <c r="S41" s="249" t="s">
        <v>641</v>
      </c>
      <c r="T41" s="250">
        <v>30399585.759999998</v>
      </c>
      <c r="U41" s="250"/>
      <c r="V41" s="250">
        <f t="shared" si="24"/>
        <v>30399585.759999998</v>
      </c>
      <c r="W41" s="251">
        <v>1874140.3099999991</v>
      </c>
      <c r="X41" s="251">
        <v>-3347.78</v>
      </c>
      <c r="Y41" s="252">
        <f t="shared" si="25"/>
        <v>32270378.289999995</v>
      </c>
      <c r="Z41" s="254"/>
      <c r="AA41" s="250">
        <v>-13652397.880000003</v>
      </c>
      <c r="AB41" s="250"/>
      <c r="AC41" s="250">
        <f t="shared" si="2"/>
        <v>-13652397.880000003</v>
      </c>
      <c r="AD41" s="251">
        <v>-2207527.7200000002</v>
      </c>
      <c r="AE41" s="251">
        <v>2243.08</v>
      </c>
      <c r="AF41" s="252">
        <f t="shared" si="26"/>
        <v>-15857682.520000003</v>
      </c>
      <c r="AG41" s="253">
        <f t="shared" si="4"/>
        <v>16412695.769999992</v>
      </c>
      <c r="AH41" s="233"/>
      <c r="AI41" s="248">
        <v>1980</v>
      </c>
      <c r="AJ41" s="249" t="s">
        <v>641</v>
      </c>
      <c r="AK41" s="250">
        <f>C41-T41</f>
        <v>0</v>
      </c>
      <c r="AL41" s="250">
        <f>D41-U41</f>
        <v>0</v>
      </c>
      <c r="AM41" s="250">
        <f>E41-V41</f>
        <v>0</v>
      </c>
      <c r="AN41" s="250">
        <f>F41-W41</f>
        <v>0</v>
      </c>
      <c r="AO41" s="250">
        <f>G41-X41</f>
        <v>0</v>
      </c>
      <c r="AP41" s="250">
        <f>H41-Y41</f>
        <v>0</v>
      </c>
      <c r="AQ41" s="254"/>
      <c r="AR41" s="250">
        <f t="shared" si="7"/>
        <v>0</v>
      </c>
      <c r="AS41" s="250">
        <f t="shared" si="8"/>
        <v>0</v>
      </c>
      <c r="AT41" s="250">
        <f t="shared" si="9"/>
        <v>0</v>
      </c>
      <c r="AU41" s="250">
        <f t="shared" si="10"/>
        <v>0</v>
      </c>
      <c r="AV41" s="250">
        <f t="shared" si="11"/>
        <v>0</v>
      </c>
      <c r="AW41" s="250">
        <f t="shared" si="12"/>
        <v>0</v>
      </c>
      <c r="AX41" s="250">
        <f t="shared" si="13"/>
        <v>0</v>
      </c>
      <c r="AY41" s="233"/>
      <c r="AZ41" s="233"/>
      <c r="BA41" s="233"/>
      <c r="BB41" s="233"/>
    </row>
    <row r="42" spans="1:54" ht="15" customHeight="1" x14ac:dyDescent="0.3">
      <c r="A42" s="181">
        <v>1985</v>
      </c>
      <c r="B42" s="182" t="s">
        <v>642</v>
      </c>
      <c r="C42" s="183">
        <f>'App 2-BA - ERZ'!D41+'App 2-BA - PRZ'!D41+'App 2-BA - BRZ'!D41+'App 2-BA - HRZ'!D41</f>
        <v>0</v>
      </c>
      <c r="D42" s="183">
        <f>'App 2-BA - ERZ'!E41+'App 2-BA - PRZ'!E41+'App 2-BA - BRZ'!E41+'App 2-BA - HRZ'!E41</f>
        <v>0</v>
      </c>
      <c r="E42" s="183">
        <f t="shared" si="27"/>
        <v>0</v>
      </c>
      <c r="F42" s="183">
        <f>'App 2-BA - ERZ'!G41+'App 2-BA - PRZ'!G41+'App 2-BA - BRZ'!G41+'App 2-BA - HRZ'!G41</f>
        <v>0</v>
      </c>
      <c r="G42" s="183">
        <f>'App 2-BA - ERZ'!H41+'App 2-BA - PRZ'!H41+'App 2-BA - BRZ'!H41+'App 2-BA - HRZ'!H41</f>
        <v>0</v>
      </c>
      <c r="H42" s="183">
        <f t="shared" si="28"/>
        <v>0</v>
      </c>
      <c r="I42" s="185"/>
      <c r="J42" s="183">
        <f>'App 2-BA - ERZ'!K41+'App 2-BA - PRZ'!K41+'App 2-BA - BRZ'!K41+'App 2-BA - HRZ'!K41</f>
        <v>0</v>
      </c>
      <c r="K42" s="183">
        <f>'App 2-BA - ERZ'!L41+'App 2-BA - PRZ'!L41+'App 2-BA - BRZ'!L41+'App 2-BA - HRZ'!L41</f>
        <v>0</v>
      </c>
      <c r="L42" s="183">
        <f t="shared" si="29"/>
        <v>0</v>
      </c>
      <c r="M42" s="183">
        <f>'App 2-BA - ERZ'!N41+'App 2-BA - PRZ'!N41+'App 2-BA - BRZ'!N41+'App 2-BA - HRZ'!N41</f>
        <v>0</v>
      </c>
      <c r="N42" s="183">
        <f>'App 2-BA - ERZ'!O41+'App 2-BA - PRZ'!O41+'App 2-BA - BRZ'!O41+'App 2-BA - HRZ'!O41</f>
        <v>0</v>
      </c>
      <c r="O42" s="183">
        <f t="shared" si="30"/>
        <v>0</v>
      </c>
      <c r="P42" s="184">
        <f>H42+O42</f>
        <v>0</v>
      </c>
      <c r="Q42" s="202"/>
      <c r="R42" s="248">
        <v>1985</v>
      </c>
      <c r="S42" s="249" t="s">
        <v>642</v>
      </c>
      <c r="T42" s="250">
        <v>0</v>
      </c>
      <c r="U42" s="250"/>
      <c r="V42" s="250">
        <f t="shared" si="24"/>
        <v>0</v>
      </c>
      <c r="W42" s="251">
        <v>0</v>
      </c>
      <c r="X42" s="251">
        <v>0</v>
      </c>
      <c r="Y42" s="252">
        <f t="shared" si="25"/>
        <v>0</v>
      </c>
      <c r="Z42" s="254"/>
      <c r="AA42" s="250">
        <v>0</v>
      </c>
      <c r="AB42" s="250"/>
      <c r="AC42" s="250">
        <f t="shared" si="2"/>
        <v>0</v>
      </c>
      <c r="AD42" s="251">
        <v>0</v>
      </c>
      <c r="AE42" s="251">
        <v>0</v>
      </c>
      <c r="AF42" s="252">
        <f t="shared" si="26"/>
        <v>0</v>
      </c>
      <c r="AG42" s="253">
        <f t="shared" si="4"/>
        <v>0</v>
      </c>
      <c r="AH42" s="233"/>
      <c r="AI42" s="248">
        <v>1985</v>
      </c>
      <c r="AJ42" s="249" t="s">
        <v>642</v>
      </c>
      <c r="AK42" s="250">
        <f>C42-T42</f>
        <v>0</v>
      </c>
      <c r="AL42" s="250">
        <f>D42-U42</f>
        <v>0</v>
      </c>
      <c r="AM42" s="250">
        <f>E42-V42</f>
        <v>0</v>
      </c>
      <c r="AN42" s="250">
        <f>F42-W42</f>
        <v>0</v>
      </c>
      <c r="AO42" s="250">
        <f>G42-X42</f>
        <v>0</v>
      </c>
      <c r="AP42" s="250">
        <f>H42-Y42</f>
        <v>0</v>
      </c>
      <c r="AQ42" s="254"/>
      <c r="AR42" s="250">
        <f t="shared" si="7"/>
        <v>0</v>
      </c>
      <c r="AS42" s="250">
        <f t="shared" si="8"/>
        <v>0</v>
      </c>
      <c r="AT42" s="250">
        <f t="shared" si="9"/>
        <v>0</v>
      </c>
      <c r="AU42" s="250">
        <f t="shared" si="10"/>
        <v>0</v>
      </c>
      <c r="AV42" s="250">
        <f t="shared" si="11"/>
        <v>0</v>
      </c>
      <c r="AW42" s="250">
        <f t="shared" si="12"/>
        <v>0</v>
      </c>
      <c r="AX42" s="250">
        <f t="shared" si="13"/>
        <v>0</v>
      </c>
      <c r="AY42" s="233"/>
      <c r="AZ42" s="233"/>
      <c r="BA42" s="233"/>
      <c r="BB42" s="233"/>
    </row>
    <row r="43" spans="1:54" ht="15" customHeight="1" x14ac:dyDescent="0.3">
      <c r="A43" s="181">
        <v>1990</v>
      </c>
      <c r="B43" s="186" t="s">
        <v>643</v>
      </c>
      <c r="C43" s="183">
        <f>'App 2-BA - ERZ'!D42+'App 2-BA - PRZ'!D42+'App 2-BA - BRZ'!D42+'App 2-BA - HRZ'!D42</f>
        <v>0</v>
      </c>
      <c r="D43" s="183">
        <f>'App 2-BA - ERZ'!E42+'App 2-BA - PRZ'!E42+'App 2-BA - BRZ'!E42+'App 2-BA - HRZ'!E42</f>
        <v>0</v>
      </c>
      <c r="E43" s="183">
        <f t="shared" si="27"/>
        <v>0</v>
      </c>
      <c r="F43" s="183">
        <f>'App 2-BA - ERZ'!G42+'App 2-BA - PRZ'!G42+'App 2-BA - BRZ'!G42+'App 2-BA - HRZ'!G42</f>
        <v>0</v>
      </c>
      <c r="G43" s="183">
        <f>'App 2-BA - ERZ'!H42+'App 2-BA - PRZ'!H42+'App 2-BA - BRZ'!H42+'App 2-BA - HRZ'!H42</f>
        <v>0</v>
      </c>
      <c r="H43" s="183">
        <f t="shared" si="28"/>
        <v>0</v>
      </c>
      <c r="I43" s="185"/>
      <c r="J43" s="183">
        <f>'App 2-BA - ERZ'!K42+'App 2-BA - PRZ'!K42+'App 2-BA - BRZ'!K42+'App 2-BA - HRZ'!K42</f>
        <v>0</v>
      </c>
      <c r="K43" s="183">
        <f>'App 2-BA - ERZ'!L42+'App 2-BA - PRZ'!L42+'App 2-BA - BRZ'!L42+'App 2-BA - HRZ'!L42</f>
        <v>0</v>
      </c>
      <c r="L43" s="183">
        <f t="shared" si="29"/>
        <v>0</v>
      </c>
      <c r="M43" s="183">
        <f>'App 2-BA - ERZ'!N42+'App 2-BA - PRZ'!N42+'App 2-BA - BRZ'!N42+'App 2-BA - HRZ'!N42</f>
        <v>0</v>
      </c>
      <c r="N43" s="183">
        <f>'App 2-BA - ERZ'!O42+'App 2-BA - PRZ'!O42+'App 2-BA - BRZ'!O42+'App 2-BA - HRZ'!O42</f>
        <v>0</v>
      </c>
      <c r="O43" s="183">
        <f t="shared" si="30"/>
        <v>0</v>
      </c>
      <c r="P43" s="184">
        <f>H43+O43</f>
        <v>0</v>
      </c>
      <c r="Q43" s="202"/>
      <c r="R43" s="248">
        <v>1990</v>
      </c>
      <c r="S43" s="256" t="s">
        <v>643</v>
      </c>
      <c r="T43" s="250">
        <v>0</v>
      </c>
      <c r="U43" s="250"/>
      <c r="V43" s="250">
        <f t="shared" si="24"/>
        <v>0</v>
      </c>
      <c r="W43" s="251">
        <v>0</v>
      </c>
      <c r="X43" s="251">
        <v>0</v>
      </c>
      <c r="Y43" s="252">
        <f t="shared" si="25"/>
        <v>0</v>
      </c>
      <c r="Z43" s="254"/>
      <c r="AA43" s="250">
        <v>0</v>
      </c>
      <c r="AB43" s="250"/>
      <c r="AC43" s="250">
        <f t="shared" si="2"/>
        <v>0</v>
      </c>
      <c r="AD43" s="251">
        <v>0</v>
      </c>
      <c r="AE43" s="251">
        <v>0</v>
      </c>
      <c r="AF43" s="252">
        <f t="shared" si="26"/>
        <v>0</v>
      </c>
      <c r="AG43" s="253">
        <f t="shared" si="4"/>
        <v>0</v>
      </c>
      <c r="AH43" s="233"/>
      <c r="AI43" s="248">
        <v>1990</v>
      </c>
      <c r="AJ43" s="256" t="s">
        <v>643</v>
      </c>
      <c r="AK43" s="250">
        <f>C43-T43</f>
        <v>0</v>
      </c>
      <c r="AL43" s="250">
        <f>D43-U43</f>
        <v>0</v>
      </c>
      <c r="AM43" s="250">
        <f>E43-V43</f>
        <v>0</v>
      </c>
      <c r="AN43" s="250">
        <f>F43-W43</f>
        <v>0</v>
      </c>
      <c r="AO43" s="250">
        <f>G43-X43</f>
        <v>0</v>
      </c>
      <c r="AP43" s="250">
        <f>H43-Y43</f>
        <v>0</v>
      </c>
      <c r="AQ43" s="254"/>
      <c r="AR43" s="250">
        <f t="shared" ref="AR43:AR53" si="31">J43-AA43</f>
        <v>0</v>
      </c>
      <c r="AS43" s="250">
        <f t="shared" ref="AS43:AS53" si="32">K43-AB43</f>
        <v>0</v>
      </c>
      <c r="AT43" s="250">
        <f t="shared" ref="AT43:AT53" si="33">L43-AC43</f>
        <v>0</v>
      </c>
      <c r="AU43" s="250">
        <f t="shared" ref="AU43:AU53" si="34">M43-AD43</f>
        <v>0</v>
      </c>
      <c r="AV43" s="250">
        <f t="shared" ref="AV43:AV53" si="35">N43-AE43</f>
        <v>0</v>
      </c>
      <c r="AW43" s="250">
        <f t="shared" ref="AW43:AW53" si="36">O43-AF43</f>
        <v>0</v>
      </c>
      <c r="AX43" s="250">
        <f t="shared" ref="AX43:AX53" si="37">P43-AG43</f>
        <v>0</v>
      </c>
      <c r="AY43" s="233"/>
      <c r="AZ43" s="233"/>
      <c r="BA43" s="233"/>
      <c r="BB43" s="233"/>
    </row>
    <row r="44" spans="1:54" ht="15" customHeight="1" x14ac:dyDescent="0.3">
      <c r="A44" s="181">
        <v>1995</v>
      </c>
      <c r="B44" s="182" t="s">
        <v>644</v>
      </c>
      <c r="C44" s="183">
        <f>'App 2-BA - ERZ'!D43+'App 2-BA - PRZ'!D43+'App 2-BA - BRZ'!D43+'App 2-BA - HRZ'!D43</f>
        <v>-242566442.16999999</v>
      </c>
      <c r="D44" s="183">
        <f>'App 2-BA - ERZ'!E43+'App 2-BA - PRZ'!E43+'App 2-BA - BRZ'!E43+'App 2-BA - HRZ'!E43</f>
        <v>0</v>
      </c>
      <c r="E44" s="183">
        <f t="shared" si="27"/>
        <v>-242566442.16999999</v>
      </c>
      <c r="F44" s="183">
        <f>'App 2-BA - ERZ'!G43+'App 2-BA - PRZ'!G43+'App 2-BA - BRZ'!G43+'App 2-BA - HRZ'!G43</f>
        <v>0</v>
      </c>
      <c r="G44" s="183">
        <f>'App 2-BA - ERZ'!H43+'App 2-BA - PRZ'!H43+'App 2-BA - BRZ'!H43+'App 2-BA - HRZ'!H43</f>
        <v>1579661</v>
      </c>
      <c r="H44" s="183">
        <f t="shared" si="28"/>
        <v>-240986781.16999999</v>
      </c>
      <c r="I44" s="185"/>
      <c r="J44" s="183">
        <f>'App 2-BA - ERZ'!K43+'App 2-BA - PRZ'!K43+'App 2-BA - BRZ'!K43+'App 2-BA - HRZ'!K43</f>
        <v>57675612.370000005</v>
      </c>
      <c r="K44" s="183">
        <f>'App 2-BA - ERZ'!L43+'App 2-BA - PRZ'!L43+'App 2-BA - BRZ'!L43+'App 2-BA - HRZ'!L43</f>
        <v>0</v>
      </c>
      <c r="L44" s="183">
        <f t="shared" si="29"/>
        <v>57675612.370000005</v>
      </c>
      <c r="M44" s="183">
        <f>'App 2-BA - ERZ'!N43+'App 2-BA - PRZ'!N43+'App 2-BA - BRZ'!N43+'App 2-BA - HRZ'!N43</f>
        <v>8175251.8899999997</v>
      </c>
      <c r="N44" s="183">
        <f>'App 2-BA - ERZ'!O43+'App 2-BA - PRZ'!O43+'App 2-BA - BRZ'!O43+'App 2-BA - HRZ'!O43</f>
        <v>-456972.65999999986</v>
      </c>
      <c r="O44" s="183">
        <f t="shared" si="30"/>
        <v>65393891.600000009</v>
      </c>
      <c r="P44" s="184">
        <f>H44+O44</f>
        <v>-175592889.56999999</v>
      </c>
      <c r="Q44" s="202"/>
      <c r="R44" s="248">
        <v>1995</v>
      </c>
      <c r="S44" s="249" t="s">
        <v>644</v>
      </c>
      <c r="T44" s="250">
        <v>-242566442.16999999</v>
      </c>
      <c r="U44" s="250"/>
      <c r="V44" s="250">
        <f t="shared" si="24"/>
        <v>-242566442.16999999</v>
      </c>
      <c r="W44" s="251">
        <v>0</v>
      </c>
      <c r="X44" s="251">
        <v>1579661</v>
      </c>
      <c r="Y44" s="252">
        <f t="shared" si="25"/>
        <v>-240986781.16999999</v>
      </c>
      <c r="Z44" s="254"/>
      <c r="AA44" s="250">
        <v>57675612.370000005</v>
      </c>
      <c r="AB44" s="250"/>
      <c r="AC44" s="250">
        <f t="shared" si="2"/>
        <v>57675612.370000005</v>
      </c>
      <c r="AD44" s="251">
        <v>8175252.8899999997</v>
      </c>
      <c r="AE44" s="251">
        <v>-456972.65999999986</v>
      </c>
      <c r="AF44" s="252">
        <f t="shared" si="26"/>
        <v>65393892.600000009</v>
      </c>
      <c r="AG44" s="253">
        <f t="shared" si="4"/>
        <v>-175592888.56999999</v>
      </c>
      <c r="AH44" s="233"/>
      <c r="AI44" s="248">
        <v>1995</v>
      </c>
      <c r="AJ44" s="249" t="s">
        <v>644</v>
      </c>
      <c r="AK44" s="250">
        <f>C44-T44</f>
        <v>0</v>
      </c>
      <c r="AL44" s="250">
        <f>D44-U44</f>
        <v>0</v>
      </c>
      <c r="AM44" s="250">
        <f>E44-V44</f>
        <v>0</v>
      </c>
      <c r="AN44" s="250">
        <f>F44-W44</f>
        <v>0</v>
      </c>
      <c r="AO44" s="250">
        <f>G44-X44</f>
        <v>0</v>
      </c>
      <c r="AP44" s="250">
        <f>H44-Y44</f>
        <v>0</v>
      </c>
      <c r="AQ44" s="254"/>
      <c r="AR44" s="250">
        <f t="shared" si="31"/>
        <v>0</v>
      </c>
      <c r="AS44" s="250">
        <f t="shared" si="32"/>
        <v>0</v>
      </c>
      <c r="AT44" s="250">
        <f t="shared" si="33"/>
        <v>0</v>
      </c>
      <c r="AU44" s="250">
        <f t="shared" si="34"/>
        <v>-1</v>
      </c>
      <c r="AV44" s="250">
        <f t="shared" si="35"/>
        <v>0</v>
      </c>
      <c r="AW44" s="250">
        <f t="shared" si="36"/>
        <v>-1</v>
      </c>
      <c r="AX44" s="250">
        <f t="shared" si="37"/>
        <v>-1</v>
      </c>
      <c r="AY44" s="233"/>
      <c r="AZ44" s="233"/>
      <c r="BA44" s="233"/>
      <c r="BB44" s="233"/>
    </row>
    <row r="45" spans="1:54" ht="15" customHeight="1" x14ac:dyDescent="0.3">
      <c r="A45" s="181" t="s">
        <v>670</v>
      </c>
      <c r="B45" s="182" t="s">
        <v>671</v>
      </c>
      <c r="C45" s="183">
        <f>'App 2-BA - ERZ'!D44+'App 2-BA - PRZ'!D44+'App 2-BA - BRZ'!D44+'App 2-BA - HRZ'!D44</f>
        <v>-1026989.5</v>
      </c>
      <c r="D45" s="183">
        <f>'App 2-BA - ERZ'!E44+'App 2-BA - PRZ'!E44+'App 2-BA - BRZ'!E44+'App 2-BA - HRZ'!E44</f>
        <v>0</v>
      </c>
      <c r="E45" s="183">
        <f t="shared" si="27"/>
        <v>-1026989.5</v>
      </c>
      <c r="F45" s="183">
        <f>'App 2-BA - ERZ'!G44+'App 2-BA - PRZ'!G44+'App 2-BA - BRZ'!G44+'App 2-BA - HRZ'!G44</f>
        <v>0</v>
      </c>
      <c r="G45" s="183">
        <f>'App 2-BA - ERZ'!H44+'App 2-BA - PRZ'!H44+'App 2-BA - BRZ'!H44+'App 2-BA - HRZ'!H44</f>
        <v>0</v>
      </c>
      <c r="H45" s="183">
        <f t="shared" si="28"/>
        <v>-1026989.5</v>
      </c>
      <c r="I45" s="185"/>
      <c r="J45" s="183">
        <f>'App 2-BA - ERZ'!K44+'App 2-BA - PRZ'!K44+'App 2-BA - BRZ'!K44+'App 2-BA - HRZ'!K44</f>
        <v>269270</v>
      </c>
      <c r="K45" s="183">
        <f>'App 2-BA - ERZ'!L44+'App 2-BA - PRZ'!L44+'App 2-BA - BRZ'!L44+'App 2-BA - HRZ'!L44</f>
        <v>0</v>
      </c>
      <c r="L45" s="183">
        <f t="shared" si="29"/>
        <v>269270</v>
      </c>
      <c r="M45" s="183">
        <f>'App 2-BA - ERZ'!N44+'App 2-BA - PRZ'!N44+'App 2-BA - BRZ'!N44+'App 2-BA - HRZ'!N44</f>
        <v>41080</v>
      </c>
      <c r="N45" s="183">
        <f>'App 2-BA - ERZ'!O44+'App 2-BA - PRZ'!O44+'App 2-BA - BRZ'!O44+'App 2-BA - HRZ'!O44</f>
        <v>0</v>
      </c>
      <c r="O45" s="183">
        <f t="shared" si="30"/>
        <v>310350</v>
      </c>
      <c r="P45" s="184">
        <f>H45+O45</f>
        <v>-716639.5</v>
      </c>
      <c r="Q45" s="202"/>
      <c r="R45" s="257" t="s">
        <v>670</v>
      </c>
      <c r="S45" s="249" t="s">
        <v>671</v>
      </c>
      <c r="T45" s="250">
        <v>-1026989.5</v>
      </c>
      <c r="U45" s="250"/>
      <c r="V45" s="250">
        <f t="shared" si="24"/>
        <v>-1026989.5</v>
      </c>
      <c r="W45" s="251">
        <v>0</v>
      </c>
      <c r="X45" s="251">
        <v>0</v>
      </c>
      <c r="Y45" s="252">
        <f>T45+W45+X45</f>
        <v>-1026989.5</v>
      </c>
      <c r="Z45" s="254"/>
      <c r="AA45" s="250">
        <v>269270</v>
      </c>
      <c r="AB45" s="250"/>
      <c r="AC45" s="250">
        <f t="shared" si="2"/>
        <v>269270</v>
      </c>
      <c r="AD45" s="251">
        <v>41079</v>
      </c>
      <c r="AE45" s="251">
        <v>0</v>
      </c>
      <c r="AF45" s="252">
        <f>AA45+AD45+AE45</f>
        <v>310349</v>
      </c>
      <c r="AG45" s="253">
        <f t="shared" si="4"/>
        <v>-716640.5</v>
      </c>
      <c r="AH45" s="233"/>
      <c r="AI45" s="257" t="s">
        <v>670</v>
      </c>
      <c r="AJ45" s="249" t="s">
        <v>671</v>
      </c>
      <c r="AK45" s="250">
        <f>C45-T45</f>
        <v>0</v>
      </c>
      <c r="AL45" s="250">
        <f>D45-U45</f>
        <v>0</v>
      </c>
      <c r="AM45" s="250">
        <f>E45-V45</f>
        <v>0</v>
      </c>
      <c r="AN45" s="250">
        <f>F45-W45</f>
        <v>0</v>
      </c>
      <c r="AO45" s="250">
        <f>G45-X45</f>
        <v>0</v>
      </c>
      <c r="AP45" s="250">
        <f>H45-Y45</f>
        <v>0</v>
      </c>
      <c r="AQ45" s="254"/>
      <c r="AR45" s="250">
        <f t="shared" si="31"/>
        <v>0</v>
      </c>
      <c r="AS45" s="250">
        <f t="shared" si="32"/>
        <v>0</v>
      </c>
      <c r="AT45" s="250">
        <f t="shared" si="33"/>
        <v>0</v>
      </c>
      <c r="AU45" s="250">
        <f t="shared" si="34"/>
        <v>1</v>
      </c>
      <c r="AV45" s="250">
        <f t="shared" si="35"/>
        <v>0</v>
      </c>
      <c r="AW45" s="250">
        <f t="shared" si="36"/>
        <v>1</v>
      </c>
      <c r="AX45" s="250">
        <f t="shared" si="37"/>
        <v>1</v>
      </c>
      <c r="AY45" s="233"/>
      <c r="AZ45" s="233"/>
      <c r="BA45" s="233"/>
      <c r="BB45" s="233"/>
    </row>
    <row r="46" spans="1:54" ht="15" customHeight="1" x14ac:dyDescent="0.3">
      <c r="A46" s="181">
        <v>2440</v>
      </c>
      <c r="B46" s="182" t="s">
        <v>645</v>
      </c>
      <c r="C46" s="183">
        <f>'App 2-BA - ERZ'!D45+'App 2-BA - PRZ'!D45+'App 2-BA - BRZ'!D45+'App 2-BA - HRZ'!D45</f>
        <v>-323424320.75</v>
      </c>
      <c r="D46" s="183">
        <f>'App 2-BA - ERZ'!E45+'App 2-BA - PRZ'!E45+'App 2-BA - BRZ'!E45+'App 2-BA - HRZ'!E45</f>
        <v>0</v>
      </c>
      <c r="E46" s="183">
        <f t="shared" si="27"/>
        <v>-323424320.75</v>
      </c>
      <c r="F46" s="183">
        <f>'App 2-BA - ERZ'!G45+'App 2-BA - PRZ'!G45+'App 2-BA - BRZ'!G45+'App 2-BA - HRZ'!G45</f>
        <v>-65072631.260000005</v>
      </c>
      <c r="G46" s="183">
        <f>'App 2-BA - ERZ'!H45+'App 2-BA - PRZ'!H45+'App 2-BA - BRZ'!H45+'App 2-BA - HRZ'!H45</f>
        <v>884629</v>
      </c>
      <c r="H46" s="183">
        <f t="shared" si="28"/>
        <v>-387612323.00999999</v>
      </c>
      <c r="I46" s="185"/>
      <c r="J46" s="183">
        <f>'App 2-BA - ERZ'!K45+'App 2-BA - PRZ'!K45+'App 2-BA - BRZ'!K45+'App 2-BA - HRZ'!K45</f>
        <v>22624085.789999999</v>
      </c>
      <c r="K46" s="183">
        <f>'App 2-BA - ERZ'!L45+'App 2-BA - PRZ'!L45+'App 2-BA - BRZ'!L45+'App 2-BA - HRZ'!L45</f>
        <v>0</v>
      </c>
      <c r="L46" s="183">
        <f t="shared" si="29"/>
        <v>22624085.789999999</v>
      </c>
      <c r="M46" s="183">
        <f>'App 2-BA - ERZ'!N45+'App 2-BA - PRZ'!N45+'App 2-BA - BRZ'!N45+'App 2-BA - HRZ'!N45</f>
        <v>8754398.9700000007</v>
      </c>
      <c r="N46" s="183">
        <f>'App 2-BA - ERZ'!O45+'App 2-BA - PRZ'!O45+'App 2-BA - BRZ'!O45+'App 2-BA - HRZ'!O45</f>
        <v>-87368.33</v>
      </c>
      <c r="O46" s="183">
        <f t="shared" si="30"/>
        <v>31291116.43</v>
      </c>
      <c r="P46" s="184">
        <f>H46+O46</f>
        <v>-356321206.57999998</v>
      </c>
      <c r="Q46" s="202"/>
      <c r="R46" s="248">
        <v>2440</v>
      </c>
      <c r="S46" s="249" t="s">
        <v>645</v>
      </c>
      <c r="T46" s="250">
        <v>-323424320.75</v>
      </c>
      <c r="U46" s="250"/>
      <c r="V46" s="250">
        <f t="shared" si="24"/>
        <v>-323424320.75</v>
      </c>
      <c r="W46" s="251">
        <v>-65072631.260000013</v>
      </c>
      <c r="X46" s="251">
        <v>884629</v>
      </c>
      <c r="Y46" s="252">
        <f t="shared" ref="Y46:Y53" si="38">V46+W46+X46</f>
        <v>-387612323.00999999</v>
      </c>
      <c r="Z46" s="233"/>
      <c r="AA46" s="250">
        <v>22624085.789999999</v>
      </c>
      <c r="AB46" s="250"/>
      <c r="AC46" s="250">
        <f t="shared" si="2"/>
        <v>22624085.789999999</v>
      </c>
      <c r="AD46" s="251">
        <v>8754398.9700000025</v>
      </c>
      <c r="AE46" s="251">
        <v>-87368.33</v>
      </c>
      <c r="AF46" s="252">
        <f t="shared" ref="AF46:AF53" si="39">AC46+AD46+AE46</f>
        <v>31291116.430000003</v>
      </c>
      <c r="AG46" s="253">
        <f t="shared" si="4"/>
        <v>-356321206.57999998</v>
      </c>
      <c r="AH46" s="233"/>
      <c r="AI46" s="248">
        <v>2440</v>
      </c>
      <c r="AJ46" s="249" t="s">
        <v>645</v>
      </c>
      <c r="AK46" s="250">
        <f>C46-T46</f>
        <v>0</v>
      </c>
      <c r="AL46" s="250">
        <f>D46-U46</f>
        <v>0</v>
      </c>
      <c r="AM46" s="250">
        <f>E46-V46</f>
        <v>0</v>
      </c>
      <c r="AN46" s="250">
        <f>F46-W46</f>
        <v>0</v>
      </c>
      <c r="AO46" s="250">
        <f>G46-X46</f>
        <v>0</v>
      </c>
      <c r="AP46" s="250">
        <f>H46-Y46</f>
        <v>0</v>
      </c>
      <c r="AQ46" s="254"/>
      <c r="AR46" s="250">
        <f t="shared" si="31"/>
        <v>0</v>
      </c>
      <c r="AS46" s="250">
        <f t="shared" si="32"/>
        <v>0</v>
      </c>
      <c r="AT46" s="250">
        <f t="shared" si="33"/>
        <v>0</v>
      </c>
      <c r="AU46" s="250">
        <f t="shared" si="34"/>
        <v>0</v>
      </c>
      <c r="AV46" s="250">
        <f t="shared" si="35"/>
        <v>0</v>
      </c>
      <c r="AW46" s="250">
        <f t="shared" si="36"/>
        <v>0</v>
      </c>
      <c r="AX46" s="250">
        <f t="shared" si="37"/>
        <v>0</v>
      </c>
      <c r="AY46" s="233"/>
      <c r="AZ46" s="233"/>
      <c r="BA46" s="233"/>
      <c r="BB46" s="233"/>
    </row>
    <row r="47" spans="1:54" ht="15" customHeight="1" x14ac:dyDescent="0.3">
      <c r="A47" s="181" t="s">
        <v>658</v>
      </c>
      <c r="B47" s="182" t="s">
        <v>659</v>
      </c>
      <c r="C47" s="183">
        <f>'App 2-BA - ERZ'!D46+'App 2-BA - PRZ'!D46+'App 2-BA - BRZ'!D46+'App 2-BA - HRZ'!D46</f>
        <v>-1273198.73</v>
      </c>
      <c r="D47" s="183">
        <f>'App 2-BA - ERZ'!E46+'App 2-BA - PRZ'!E46+'App 2-BA - BRZ'!E46+'App 2-BA - HRZ'!E46</f>
        <v>0</v>
      </c>
      <c r="E47" s="183">
        <f t="shared" si="27"/>
        <v>-1273198.73</v>
      </c>
      <c r="F47" s="183">
        <f>'App 2-BA - ERZ'!G46+'App 2-BA - PRZ'!G46+'App 2-BA - BRZ'!G46+'App 2-BA - HRZ'!G46</f>
        <v>0</v>
      </c>
      <c r="G47" s="183">
        <f>'App 2-BA - ERZ'!H46+'App 2-BA - PRZ'!H46+'App 2-BA - BRZ'!H46+'App 2-BA - HRZ'!H46</f>
        <v>0</v>
      </c>
      <c r="H47" s="183">
        <f t="shared" si="28"/>
        <v>-1273198.73</v>
      </c>
      <c r="I47" s="185"/>
      <c r="J47" s="183">
        <f>'App 2-BA - ERZ'!K46+'App 2-BA - PRZ'!K46+'App 2-BA - BRZ'!K46+'App 2-BA - HRZ'!K46</f>
        <v>279964.48</v>
      </c>
      <c r="K47" s="183">
        <f>'App 2-BA - ERZ'!L46+'App 2-BA - PRZ'!L46+'App 2-BA - BRZ'!L46+'App 2-BA - HRZ'!L46</f>
        <v>0</v>
      </c>
      <c r="L47" s="183">
        <f t="shared" si="29"/>
        <v>279964.48</v>
      </c>
      <c r="M47" s="183">
        <f>'App 2-BA - ERZ'!N46+'App 2-BA - PRZ'!N46+'App 2-BA - BRZ'!N46+'App 2-BA - HRZ'!N46</f>
        <v>41080</v>
      </c>
      <c r="N47" s="183">
        <f>'App 2-BA - ERZ'!O46+'App 2-BA - PRZ'!O46+'App 2-BA - BRZ'!O46+'App 2-BA - HRZ'!O46</f>
        <v>0</v>
      </c>
      <c r="O47" s="183">
        <f t="shared" si="30"/>
        <v>321044.47999999998</v>
      </c>
      <c r="P47" s="184">
        <f>H47+O47</f>
        <v>-952154.25</v>
      </c>
      <c r="Q47" s="202"/>
      <c r="R47" s="257" t="s">
        <v>658</v>
      </c>
      <c r="S47" s="249" t="s">
        <v>689</v>
      </c>
      <c r="T47" s="250">
        <v>-1273198.73</v>
      </c>
      <c r="U47" s="258"/>
      <c r="V47" s="250">
        <f t="shared" si="24"/>
        <v>-1273198.73</v>
      </c>
      <c r="W47" s="251">
        <v>0</v>
      </c>
      <c r="X47" s="251">
        <v>0</v>
      </c>
      <c r="Y47" s="252">
        <f t="shared" si="38"/>
        <v>-1273198.73</v>
      </c>
      <c r="Z47" s="233"/>
      <c r="AA47" s="250">
        <v>279964.48</v>
      </c>
      <c r="AB47" s="250"/>
      <c r="AC47" s="250">
        <f t="shared" si="2"/>
        <v>279964.48</v>
      </c>
      <c r="AD47" s="251">
        <v>41080</v>
      </c>
      <c r="AE47" s="251">
        <v>0</v>
      </c>
      <c r="AF47" s="252">
        <f t="shared" si="39"/>
        <v>321044.47999999998</v>
      </c>
      <c r="AG47" s="253">
        <f t="shared" si="4"/>
        <v>-952154.25</v>
      </c>
      <c r="AH47" s="233"/>
      <c r="AI47" s="257" t="s">
        <v>658</v>
      </c>
      <c r="AJ47" s="249" t="s">
        <v>689</v>
      </c>
      <c r="AK47" s="250">
        <f>C47-T47</f>
        <v>0</v>
      </c>
      <c r="AL47" s="250">
        <f>D47-U47</f>
        <v>0</v>
      </c>
      <c r="AM47" s="250">
        <f>E47-V47</f>
        <v>0</v>
      </c>
      <c r="AN47" s="250">
        <f>F47-W47</f>
        <v>0</v>
      </c>
      <c r="AO47" s="250">
        <f>G47-X47</f>
        <v>0</v>
      </c>
      <c r="AP47" s="250">
        <f>H47-Y47</f>
        <v>0</v>
      </c>
      <c r="AQ47" s="233"/>
      <c r="AR47" s="250">
        <f t="shared" si="31"/>
        <v>0</v>
      </c>
      <c r="AS47" s="250">
        <f t="shared" si="32"/>
        <v>0</v>
      </c>
      <c r="AT47" s="250">
        <f t="shared" si="33"/>
        <v>0</v>
      </c>
      <c r="AU47" s="250">
        <f t="shared" si="34"/>
        <v>0</v>
      </c>
      <c r="AV47" s="250">
        <f t="shared" si="35"/>
        <v>0</v>
      </c>
      <c r="AW47" s="250">
        <f t="shared" si="36"/>
        <v>0</v>
      </c>
      <c r="AX47" s="250">
        <f t="shared" si="37"/>
        <v>0</v>
      </c>
      <c r="AY47" s="233"/>
      <c r="AZ47" s="233"/>
      <c r="BA47" s="233"/>
      <c r="BB47" s="233"/>
    </row>
    <row r="48" spans="1:54" ht="15" customHeight="1" x14ac:dyDescent="0.3">
      <c r="A48" s="181">
        <v>2005</v>
      </c>
      <c r="B48" s="182" t="s">
        <v>646</v>
      </c>
      <c r="C48" s="183">
        <f>'App 2-BA - ERZ'!D47+'App 2-BA - PRZ'!D47+'App 2-BA - BRZ'!D47+'App 2-BA - HRZ'!D47</f>
        <v>18832445.66</v>
      </c>
      <c r="D48" s="183">
        <f>'App 2-BA - ERZ'!E47+'App 2-BA - PRZ'!E47+'App 2-BA - BRZ'!E47+'App 2-BA - HRZ'!E47</f>
        <v>0</v>
      </c>
      <c r="E48" s="183">
        <f t="shared" si="27"/>
        <v>18832445.66</v>
      </c>
      <c r="F48" s="183">
        <f>'App 2-BA - ERZ'!G47+'App 2-BA - PRZ'!G47+'App 2-BA - BRZ'!G47+'App 2-BA - HRZ'!G47</f>
        <v>0</v>
      </c>
      <c r="G48" s="183">
        <f>'App 2-BA - ERZ'!H47+'App 2-BA - PRZ'!H47+'App 2-BA - BRZ'!H47+'App 2-BA - HRZ'!H47</f>
        <v>0</v>
      </c>
      <c r="H48" s="183">
        <f t="shared" si="28"/>
        <v>18832445.66</v>
      </c>
      <c r="I48" s="185"/>
      <c r="J48" s="183">
        <f>'App 2-BA - ERZ'!K47+'App 2-BA - PRZ'!K47+'App 2-BA - BRZ'!K47+'App 2-BA - HRZ'!K47</f>
        <v>-6217542.04</v>
      </c>
      <c r="K48" s="183">
        <f>'App 2-BA - ERZ'!L47+'App 2-BA - PRZ'!L47+'App 2-BA - BRZ'!L47+'App 2-BA - HRZ'!L47</f>
        <v>0</v>
      </c>
      <c r="L48" s="183">
        <f t="shared" si="29"/>
        <v>-6217542.04</v>
      </c>
      <c r="M48" s="183">
        <f>'App 2-BA - ERZ'!N47+'App 2-BA - PRZ'!N47+'App 2-BA - BRZ'!N47+'App 2-BA - HRZ'!N47</f>
        <v>-869925.74</v>
      </c>
      <c r="N48" s="183">
        <f>'App 2-BA - ERZ'!O47+'App 2-BA - PRZ'!O47+'App 2-BA - BRZ'!O47+'App 2-BA - HRZ'!O47</f>
        <v>0</v>
      </c>
      <c r="O48" s="183">
        <f t="shared" si="30"/>
        <v>-7087467.7800000003</v>
      </c>
      <c r="P48" s="184">
        <f>H48+O48</f>
        <v>11744977.879999999</v>
      </c>
      <c r="Q48" s="202"/>
      <c r="R48" s="257">
        <v>2005</v>
      </c>
      <c r="S48" s="258" t="s">
        <v>646</v>
      </c>
      <c r="T48" s="250">
        <v>18832445.66</v>
      </c>
      <c r="U48" s="250"/>
      <c r="V48" s="250">
        <f t="shared" si="24"/>
        <v>18832445.66</v>
      </c>
      <c r="W48" s="251">
        <v>0</v>
      </c>
      <c r="X48" s="251">
        <v>0</v>
      </c>
      <c r="Y48" s="252">
        <f t="shared" si="38"/>
        <v>18832445.66</v>
      </c>
      <c r="Z48" s="233"/>
      <c r="AA48" s="250">
        <v>-6217542.04</v>
      </c>
      <c r="AB48" s="250"/>
      <c r="AC48" s="250">
        <f t="shared" si="2"/>
        <v>-6217542.04</v>
      </c>
      <c r="AD48" s="251">
        <v>-869925.74</v>
      </c>
      <c r="AE48" s="251">
        <v>0</v>
      </c>
      <c r="AF48" s="252">
        <f t="shared" si="39"/>
        <v>-7087467.7800000003</v>
      </c>
      <c r="AG48" s="253">
        <f t="shared" si="4"/>
        <v>11744977.879999999</v>
      </c>
      <c r="AH48" s="233"/>
      <c r="AI48" s="257">
        <v>2005</v>
      </c>
      <c r="AJ48" s="258" t="s">
        <v>646</v>
      </c>
      <c r="AK48" s="250">
        <f>C48-T48</f>
        <v>0</v>
      </c>
      <c r="AL48" s="250">
        <f>D48-U48</f>
        <v>0</v>
      </c>
      <c r="AM48" s="250">
        <f>E48-V48</f>
        <v>0</v>
      </c>
      <c r="AN48" s="250">
        <f>F48-W48</f>
        <v>0</v>
      </c>
      <c r="AO48" s="250">
        <f>G48-X48</f>
        <v>0</v>
      </c>
      <c r="AP48" s="250">
        <f>H48-Y48</f>
        <v>0</v>
      </c>
      <c r="AQ48" s="233"/>
      <c r="AR48" s="250">
        <f t="shared" si="31"/>
        <v>0</v>
      </c>
      <c r="AS48" s="250">
        <f t="shared" si="32"/>
        <v>0</v>
      </c>
      <c r="AT48" s="250">
        <f t="shared" si="33"/>
        <v>0</v>
      </c>
      <c r="AU48" s="250">
        <f t="shared" si="34"/>
        <v>0</v>
      </c>
      <c r="AV48" s="250">
        <f t="shared" si="35"/>
        <v>0</v>
      </c>
      <c r="AW48" s="250">
        <f t="shared" si="36"/>
        <v>0</v>
      </c>
      <c r="AX48" s="250">
        <f t="shared" si="37"/>
        <v>0</v>
      </c>
      <c r="AY48" s="233"/>
      <c r="AZ48" s="233"/>
      <c r="BA48" s="233"/>
      <c r="BB48" s="233"/>
    </row>
    <row r="49" spans="1:54" ht="15" customHeight="1" x14ac:dyDescent="0.3">
      <c r="A49" s="181">
        <v>2040</v>
      </c>
      <c r="B49" s="182" t="s">
        <v>331</v>
      </c>
      <c r="C49" s="183">
        <f>'App 2-BA - ERZ'!D48+'App 2-BA - PRZ'!D48+'App 2-BA - BRZ'!D48+'App 2-BA - HRZ'!D48</f>
        <v>4731252.2300000004</v>
      </c>
      <c r="D49" s="183">
        <f>'App 2-BA - ERZ'!E48+'App 2-BA - PRZ'!E48+'App 2-BA - BRZ'!E48+'App 2-BA - HRZ'!E48</f>
        <v>0</v>
      </c>
      <c r="E49" s="183">
        <f t="shared" si="27"/>
        <v>4731252.2300000004</v>
      </c>
      <c r="F49" s="183">
        <f>'App 2-BA - ERZ'!G48+'App 2-BA - PRZ'!G48+'App 2-BA - BRZ'!G48+'App 2-BA - HRZ'!G48</f>
        <v>358018.03999999911</v>
      </c>
      <c r="G49" s="183">
        <f>'App 2-BA - ERZ'!H48+'App 2-BA - PRZ'!H48+'App 2-BA - BRZ'!H48+'App 2-BA - HRZ'!H48</f>
        <v>0</v>
      </c>
      <c r="H49" s="183">
        <f t="shared" si="28"/>
        <v>5089270.2699999996</v>
      </c>
      <c r="I49" s="215"/>
      <c r="J49" s="183">
        <f>'App 2-BA - ERZ'!K48+'App 2-BA - PRZ'!K48+'App 2-BA - BRZ'!K48+'App 2-BA - HRZ'!K48</f>
        <v>0</v>
      </c>
      <c r="K49" s="183">
        <f>'App 2-BA - ERZ'!L48+'App 2-BA - PRZ'!L48+'App 2-BA - BRZ'!L48+'App 2-BA - HRZ'!L48</f>
        <v>0</v>
      </c>
      <c r="L49" s="183">
        <f t="shared" si="29"/>
        <v>0</v>
      </c>
      <c r="M49" s="183">
        <f>'App 2-BA - ERZ'!N48+'App 2-BA - PRZ'!N48+'App 2-BA - BRZ'!N48+'App 2-BA - HRZ'!N48</f>
        <v>0</v>
      </c>
      <c r="N49" s="183">
        <f>'App 2-BA - ERZ'!O48+'App 2-BA - PRZ'!O48+'App 2-BA - BRZ'!O48+'App 2-BA - HRZ'!O48</f>
        <v>0</v>
      </c>
      <c r="O49" s="183">
        <f t="shared" si="30"/>
        <v>0</v>
      </c>
      <c r="P49" s="214">
        <f>H49+O49</f>
        <v>5089270.2699999996</v>
      </c>
      <c r="Q49" s="202"/>
      <c r="R49" s="257">
        <v>2040</v>
      </c>
      <c r="S49" s="258" t="s">
        <v>331</v>
      </c>
      <c r="T49" s="250">
        <v>4731252.2300000004</v>
      </c>
      <c r="U49" s="250"/>
      <c r="V49" s="250">
        <f t="shared" si="24"/>
        <v>4731252.2300000004</v>
      </c>
      <c r="W49" s="251">
        <v>358018.03999999911</v>
      </c>
      <c r="X49" s="251">
        <v>0</v>
      </c>
      <c r="Y49" s="252">
        <f t="shared" si="38"/>
        <v>5089270.2699999996</v>
      </c>
      <c r="Z49" s="233"/>
      <c r="AA49" s="250">
        <v>0</v>
      </c>
      <c r="AB49" s="250"/>
      <c r="AC49" s="250">
        <f t="shared" si="2"/>
        <v>0</v>
      </c>
      <c r="AD49" s="251">
        <v>0</v>
      </c>
      <c r="AE49" s="251">
        <v>0</v>
      </c>
      <c r="AF49" s="252">
        <f t="shared" si="39"/>
        <v>0</v>
      </c>
      <c r="AG49" s="253">
        <f t="shared" si="4"/>
        <v>5089270.2699999996</v>
      </c>
      <c r="AH49" s="233"/>
      <c r="AI49" s="257">
        <v>2040</v>
      </c>
      <c r="AJ49" s="258" t="s">
        <v>331</v>
      </c>
      <c r="AK49" s="250">
        <f>C49-T49</f>
        <v>0</v>
      </c>
      <c r="AL49" s="250">
        <f>D49-U49</f>
        <v>0</v>
      </c>
      <c r="AM49" s="250">
        <f>E49-V49</f>
        <v>0</v>
      </c>
      <c r="AN49" s="250">
        <f>F49-W49</f>
        <v>0</v>
      </c>
      <c r="AO49" s="250">
        <f>G49-X49</f>
        <v>0</v>
      </c>
      <c r="AP49" s="250">
        <f>H49-Y49</f>
        <v>0</v>
      </c>
      <c r="AQ49" s="233"/>
      <c r="AR49" s="250">
        <f t="shared" si="31"/>
        <v>0</v>
      </c>
      <c r="AS49" s="250">
        <f t="shared" si="32"/>
        <v>0</v>
      </c>
      <c r="AT49" s="250">
        <f t="shared" si="33"/>
        <v>0</v>
      </c>
      <c r="AU49" s="250">
        <f t="shared" si="34"/>
        <v>0</v>
      </c>
      <c r="AV49" s="250">
        <f t="shared" si="35"/>
        <v>0</v>
      </c>
      <c r="AW49" s="250">
        <f t="shared" si="36"/>
        <v>0</v>
      </c>
      <c r="AX49" s="250">
        <f t="shared" si="37"/>
        <v>0</v>
      </c>
      <c r="AY49" s="233"/>
      <c r="AZ49" s="233"/>
      <c r="BA49" s="233"/>
      <c r="BB49" s="233"/>
    </row>
    <row r="50" spans="1:54" ht="15" customHeight="1" x14ac:dyDescent="0.3">
      <c r="A50" s="181">
        <v>2050</v>
      </c>
      <c r="B50" s="182" t="s">
        <v>296</v>
      </c>
      <c r="C50" s="183">
        <f>'App 2-BA - ERZ'!D49+'App 2-BA - PRZ'!D49+'App 2-BA - BRZ'!D49+'App 2-BA - HRZ'!D49</f>
        <v>5372396.3700000001</v>
      </c>
      <c r="D50" s="183">
        <f>'App 2-BA - ERZ'!E49+'App 2-BA - PRZ'!E49+'App 2-BA - BRZ'!E49+'App 2-BA - HRZ'!E49</f>
        <v>0</v>
      </c>
      <c r="E50" s="183">
        <f t="shared" si="27"/>
        <v>5372396.3700000001</v>
      </c>
      <c r="F50" s="183">
        <f>'App 2-BA - ERZ'!G49+'App 2-BA - PRZ'!G49+'App 2-BA - BRZ'!G49+'App 2-BA - HRZ'!G49</f>
        <v>5597537.6299999999</v>
      </c>
      <c r="G50" s="183">
        <f>'App 2-BA - ERZ'!H49+'App 2-BA - PRZ'!H49+'App 2-BA - BRZ'!H49+'App 2-BA - HRZ'!H49</f>
        <v>0</v>
      </c>
      <c r="H50" s="183">
        <f t="shared" si="28"/>
        <v>10969934</v>
      </c>
      <c r="I50" s="215"/>
      <c r="J50" s="183">
        <f>'App 2-BA - ERZ'!K49+'App 2-BA - PRZ'!K49+'App 2-BA - BRZ'!K49+'App 2-BA - HRZ'!K49</f>
        <v>0</v>
      </c>
      <c r="K50" s="183">
        <f>'App 2-BA - ERZ'!L49+'App 2-BA - PRZ'!L49+'App 2-BA - BRZ'!L49+'App 2-BA - HRZ'!L49</f>
        <v>0</v>
      </c>
      <c r="L50" s="183">
        <f t="shared" si="29"/>
        <v>0</v>
      </c>
      <c r="M50" s="183">
        <f>'App 2-BA - ERZ'!N49+'App 2-BA - PRZ'!N49+'App 2-BA - BRZ'!N49+'App 2-BA - HRZ'!N49</f>
        <v>0</v>
      </c>
      <c r="N50" s="183">
        <f>'App 2-BA - ERZ'!O49+'App 2-BA - PRZ'!O49+'App 2-BA - BRZ'!O49+'App 2-BA - HRZ'!O49</f>
        <v>0</v>
      </c>
      <c r="O50" s="183">
        <f t="shared" si="30"/>
        <v>0</v>
      </c>
      <c r="P50" s="214">
        <f>H50+O50</f>
        <v>10969934</v>
      </c>
      <c r="Q50" s="202"/>
      <c r="R50" s="257">
        <v>2050</v>
      </c>
      <c r="S50" s="258" t="s">
        <v>296</v>
      </c>
      <c r="T50" s="250">
        <v>5372396.3700000001</v>
      </c>
      <c r="U50" s="250"/>
      <c r="V50" s="250">
        <f t="shared" si="24"/>
        <v>5372396.3700000001</v>
      </c>
      <c r="W50" s="251">
        <v>5597537.6299999999</v>
      </c>
      <c r="X50" s="251">
        <v>0</v>
      </c>
      <c r="Y50" s="252">
        <f t="shared" si="38"/>
        <v>10969934</v>
      </c>
      <c r="Z50" s="233"/>
      <c r="AA50" s="250">
        <v>0</v>
      </c>
      <c r="AB50" s="250"/>
      <c r="AC50" s="250">
        <f t="shared" si="2"/>
        <v>0</v>
      </c>
      <c r="AD50" s="251">
        <v>0</v>
      </c>
      <c r="AE50" s="251">
        <v>0</v>
      </c>
      <c r="AF50" s="252">
        <f t="shared" si="39"/>
        <v>0</v>
      </c>
      <c r="AG50" s="253">
        <f t="shared" si="4"/>
        <v>10969934</v>
      </c>
      <c r="AH50" s="233"/>
      <c r="AI50" s="257">
        <v>2050</v>
      </c>
      <c r="AJ50" s="258" t="s">
        <v>296</v>
      </c>
      <c r="AK50" s="250">
        <f>C50-T50</f>
        <v>0</v>
      </c>
      <c r="AL50" s="250">
        <f>D50-U50</f>
        <v>0</v>
      </c>
      <c r="AM50" s="250">
        <f>E50-V50</f>
        <v>0</v>
      </c>
      <c r="AN50" s="250">
        <f>F50-W50</f>
        <v>0</v>
      </c>
      <c r="AO50" s="250">
        <f>G50-X50</f>
        <v>0</v>
      </c>
      <c r="AP50" s="250">
        <f>H50-Y50</f>
        <v>0</v>
      </c>
      <c r="AQ50" s="233"/>
      <c r="AR50" s="250">
        <f t="shared" si="31"/>
        <v>0</v>
      </c>
      <c r="AS50" s="250">
        <f t="shared" si="32"/>
        <v>0</v>
      </c>
      <c r="AT50" s="250">
        <f t="shared" si="33"/>
        <v>0</v>
      </c>
      <c r="AU50" s="250">
        <f t="shared" si="34"/>
        <v>0</v>
      </c>
      <c r="AV50" s="250">
        <f t="shared" si="35"/>
        <v>0</v>
      </c>
      <c r="AW50" s="250">
        <f t="shared" si="36"/>
        <v>0</v>
      </c>
      <c r="AX50" s="250">
        <f t="shared" si="37"/>
        <v>0</v>
      </c>
      <c r="AY50" s="233"/>
      <c r="AZ50" s="233"/>
      <c r="BA50" s="233"/>
      <c r="BB50" s="233"/>
    </row>
    <row r="51" spans="1:54" ht="15" customHeight="1" x14ac:dyDescent="0.3">
      <c r="A51" s="181">
        <v>2075</v>
      </c>
      <c r="B51" s="182" t="s">
        <v>661</v>
      </c>
      <c r="C51" s="183">
        <f>'App 2-BA - ERZ'!D50+'App 2-BA - PRZ'!D50+'App 2-BA - BRZ'!D50+'App 2-BA - HRZ'!D50</f>
        <v>629545.21</v>
      </c>
      <c r="D51" s="183">
        <f>'App 2-BA - ERZ'!E50+'App 2-BA - PRZ'!E50+'App 2-BA - BRZ'!E50+'App 2-BA - HRZ'!E50</f>
        <v>0</v>
      </c>
      <c r="E51" s="183">
        <f t="shared" si="27"/>
        <v>629545.21</v>
      </c>
      <c r="F51" s="183">
        <f>'App 2-BA - ERZ'!G50+'App 2-BA - PRZ'!G50+'App 2-BA - BRZ'!G50+'App 2-BA - HRZ'!G50</f>
        <v>0</v>
      </c>
      <c r="G51" s="183">
        <f>'App 2-BA - ERZ'!H50+'App 2-BA - PRZ'!H50+'App 2-BA - BRZ'!H50+'App 2-BA - HRZ'!H50</f>
        <v>-629545.21</v>
      </c>
      <c r="H51" s="183">
        <f t="shared" si="28"/>
        <v>0</v>
      </c>
      <c r="I51" s="185"/>
      <c r="J51" s="183">
        <f>'App 2-BA - ERZ'!K50+'App 2-BA - PRZ'!K50+'App 2-BA - BRZ'!K50+'App 2-BA - HRZ'!K50</f>
        <v>0</v>
      </c>
      <c r="K51" s="183">
        <f>'App 2-BA - ERZ'!L50+'App 2-BA - PRZ'!L50+'App 2-BA - BRZ'!L50+'App 2-BA - HRZ'!L50</f>
        <v>0</v>
      </c>
      <c r="L51" s="183">
        <f t="shared" si="29"/>
        <v>0</v>
      </c>
      <c r="M51" s="183">
        <f>'App 2-BA - ERZ'!N50+'App 2-BA - PRZ'!N50+'App 2-BA - BRZ'!N50+'App 2-BA - HRZ'!N50</f>
        <v>0</v>
      </c>
      <c r="N51" s="183">
        <f>'App 2-BA - ERZ'!O50+'App 2-BA - PRZ'!O50+'App 2-BA - BRZ'!O50+'App 2-BA - HRZ'!O50</f>
        <v>0</v>
      </c>
      <c r="O51" s="183">
        <f t="shared" si="30"/>
        <v>0</v>
      </c>
      <c r="P51" s="184">
        <f>H51+O51</f>
        <v>0</v>
      </c>
      <c r="Q51" s="202"/>
      <c r="R51" s="257">
        <v>2075</v>
      </c>
      <c r="S51" s="258" t="s">
        <v>661</v>
      </c>
      <c r="T51" s="250">
        <v>629545.21</v>
      </c>
      <c r="U51" s="250"/>
      <c r="V51" s="250">
        <f t="shared" si="24"/>
        <v>629545.21</v>
      </c>
      <c r="W51" s="251">
        <v>0</v>
      </c>
      <c r="X51" s="251">
        <v>-629545.21</v>
      </c>
      <c r="Y51" s="252">
        <f t="shared" si="38"/>
        <v>0</v>
      </c>
      <c r="Z51" s="233"/>
      <c r="AA51" s="250">
        <v>0</v>
      </c>
      <c r="AB51" s="250"/>
      <c r="AC51" s="250">
        <f t="shared" si="2"/>
        <v>0</v>
      </c>
      <c r="AD51" s="251">
        <v>0</v>
      </c>
      <c r="AE51" s="251">
        <v>0</v>
      </c>
      <c r="AF51" s="252">
        <f t="shared" si="39"/>
        <v>0</v>
      </c>
      <c r="AG51" s="253">
        <f t="shared" si="4"/>
        <v>0</v>
      </c>
      <c r="AH51" s="233"/>
      <c r="AI51" s="257">
        <v>2075</v>
      </c>
      <c r="AJ51" s="258" t="s">
        <v>661</v>
      </c>
      <c r="AK51" s="250">
        <f>C51-T51</f>
        <v>0</v>
      </c>
      <c r="AL51" s="250">
        <f>D51-U51</f>
        <v>0</v>
      </c>
      <c r="AM51" s="250">
        <f>E51-V51</f>
        <v>0</v>
      </c>
      <c r="AN51" s="250">
        <f>F51-W51</f>
        <v>0</v>
      </c>
      <c r="AO51" s="250">
        <f>G51-X51</f>
        <v>0</v>
      </c>
      <c r="AP51" s="250">
        <f>H51-Y51</f>
        <v>0</v>
      </c>
      <c r="AQ51" s="233"/>
      <c r="AR51" s="250">
        <f t="shared" si="31"/>
        <v>0</v>
      </c>
      <c r="AS51" s="250">
        <f t="shared" si="32"/>
        <v>0</v>
      </c>
      <c r="AT51" s="250">
        <f t="shared" si="33"/>
        <v>0</v>
      </c>
      <c r="AU51" s="250">
        <f t="shared" si="34"/>
        <v>0</v>
      </c>
      <c r="AV51" s="250">
        <f t="shared" si="35"/>
        <v>0</v>
      </c>
      <c r="AW51" s="250">
        <f t="shared" si="36"/>
        <v>0</v>
      </c>
      <c r="AX51" s="250">
        <f t="shared" si="37"/>
        <v>0</v>
      </c>
      <c r="AY51" s="233"/>
      <c r="AZ51" s="233"/>
      <c r="BA51" s="233"/>
      <c r="BB51" s="233"/>
    </row>
    <row r="52" spans="1:54" s="212" customFormat="1" ht="15" customHeight="1" x14ac:dyDescent="0.3">
      <c r="A52" s="187">
        <v>2055</v>
      </c>
      <c r="B52" s="182" t="s">
        <v>647</v>
      </c>
      <c r="C52" s="183">
        <f>'App 2-BA - ERZ'!D51+'App 2-BA - PRZ'!D51+'App 2-BA - BRZ'!D51+'App 2-BA - HRZ'!D51</f>
        <v>100663418.96999998</v>
      </c>
      <c r="D52" s="183">
        <f>'App 2-BA - ERZ'!E51+'App 2-BA - PRZ'!E51+'App 2-BA - BRZ'!E51+'App 2-BA - HRZ'!E51</f>
        <v>0</v>
      </c>
      <c r="E52" s="183">
        <f t="shared" si="27"/>
        <v>100663418.96999998</v>
      </c>
      <c r="F52" s="183">
        <f>'App 2-BA - ERZ'!G51+'App 2-BA - PRZ'!G51+'App 2-BA - BRZ'!G51+'App 2-BA - HRZ'!G51</f>
        <v>19346017.980000004</v>
      </c>
      <c r="G52" s="183">
        <f>'App 2-BA - ERZ'!H51+'App 2-BA - PRZ'!H51+'App 2-BA - BRZ'!H51+'App 2-BA - HRZ'!H51</f>
        <v>0</v>
      </c>
      <c r="H52" s="183">
        <f t="shared" si="28"/>
        <v>120009436.94999999</v>
      </c>
      <c r="I52" s="185"/>
      <c r="J52" s="183">
        <f>'App 2-BA - ERZ'!K51+'App 2-BA - PRZ'!K51+'App 2-BA - BRZ'!K51+'App 2-BA - HRZ'!K51</f>
        <v>0</v>
      </c>
      <c r="K52" s="183">
        <f>'App 2-BA - ERZ'!L51+'App 2-BA - PRZ'!L51+'App 2-BA - BRZ'!L51+'App 2-BA - HRZ'!L51</f>
        <v>0</v>
      </c>
      <c r="L52" s="183">
        <f t="shared" si="29"/>
        <v>0</v>
      </c>
      <c r="M52" s="183">
        <f>'App 2-BA - ERZ'!N51+'App 2-BA - PRZ'!N51+'App 2-BA - BRZ'!N51+'App 2-BA - HRZ'!N51</f>
        <v>0</v>
      </c>
      <c r="N52" s="183">
        <f>'App 2-BA - ERZ'!O51+'App 2-BA - PRZ'!O51+'App 2-BA - BRZ'!O51+'App 2-BA - HRZ'!O51</f>
        <v>0</v>
      </c>
      <c r="O52" s="183">
        <f t="shared" si="30"/>
        <v>0</v>
      </c>
      <c r="P52" s="184">
        <f>H52+O52</f>
        <v>120009436.94999999</v>
      </c>
      <c r="Q52" s="213"/>
      <c r="R52" s="257">
        <v>2055</v>
      </c>
      <c r="S52" s="258" t="s">
        <v>647</v>
      </c>
      <c r="T52" s="250">
        <v>100663418.96999998</v>
      </c>
      <c r="U52" s="250"/>
      <c r="V52" s="250">
        <f t="shared" si="24"/>
        <v>100663418.96999998</v>
      </c>
      <c r="W52" s="251">
        <v>19346017.980000004</v>
      </c>
      <c r="X52" s="251">
        <v>0</v>
      </c>
      <c r="Y52" s="252">
        <f t="shared" si="38"/>
        <v>120009436.94999999</v>
      </c>
      <c r="Z52" s="233"/>
      <c r="AA52" s="250">
        <v>0</v>
      </c>
      <c r="AB52" s="250"/>
      <c r="AC52" s="250">
        <f t="shared" si="2"/>
        <v>0</v>
      </c>
      <c r="AD52" s="251">
        <v>0</v>
      </c>
      <c r="AE52" s="251">
        <v>0</v>
      </c>
      <c r="AF52" s="252">
        <f t="shared" si="39"/>
        <v>0</v>
      </c>
      <c r="AG52" s="253">
        <f t="shared" si="4"/>
        <v>120009436.94999999</v>
      </c>
      <c r="AH52" s="233"/>
      <c r="AI52" s="257">
        <v>2055</v>
      </c>
      <c r="AJ52" s="258" t="s">
        <v>647</v>
      </c>
      <c r="AK52" s="250">
        <f>C52-T52</f>
        <v>0</v>
      </c>
      <c r="AL52" s="250">
        <f>D52-U52</f>
        <v>0</v>
      </c>
      <c r="AM52" s="250">
        <f>E52-V52</f>
        <v>0</v>
      </c>
      <c r="AN52" s="250">
        <f>F52-W52</f>
        <v>0</v>
      </c>
      <c r="AO52" s="250">
        <f>G52-X52</f>
        <v>0</v>
      </c>
      <c r="AP52" s="250">
        <f>H52-Y52</f>
        <v>0</v>
      </c>
      <c r="AQ52" s="233"/>
      <c r="AR52" s="250">
        <f t="shared" si="31"/>
        <v>0</v>
      </c>
      <c r="AS52" s="250">
        <f t="shared" si="32"/>
        <v>0</v>
      </c>
      <c r="AT52" s="250">
        <f t="shared" si="33"/>
        <v>0</v>
      </c>
      <c r="AU52" s="250">
        <f t="shared" si="34"/>
        <v>0</v>
      </c>
      <c r="AV52" s="250">
        <f t="shared" si="35"/>
        <v>0</v>
      </c>
      <c r="AW52" s="250">
        <f t="shared" si="36"/>
        <v>0</v>
      </c>
      <c r="AX52" s="250">
        <f t="shared" si="37"/>
        <v>0</v>
      </c>
      <c r="AY52" s="233"/>
      <c r="AZ52" s="233"/>
      <c r="BA52" s="233"/>
      <c r="BB52" s="233"/>
    </row>
    <row r="53" spans="1:54" ht="15" customHeight="1" x14ac:dyDescent="0.3">
      <c r="A53" s="187" t="s">
        <v>665</v>
      </c>
      <c r="B53" s="182" t="s">
        <v>666</v>
      </c>
      <c r="C53" s="183">
        <f>'App 2-BA - ERZ'!D52+'App 2-BA - PRZ'!D52+'App 2-BA - BRZ'!D52+'App 2-BA - HRZ'!D52</f>
        <v>-1205625.42</v>
      </c>
      <c r="D53" s="183">
        <f>'App 2-BA - ERZ'!E52+'App 2-BA - PRZ'!E52+'App 2-BA - BRZ'!E52+'App 2-BA - HRZ'!E52</f>
        <v>0</v>
      </c>
      <c r="E53" s="183">
        <f t="shared" si="27"/>
        <v>-1205625.42</v>
      </c>
      <c r="F53" s="183">
        <f>'App 2-BA - ERZ'!G52+'App 2-BA - PRZ'!G52+'App 2-BA - BRZ'!G52+'App 2-BA - HRZ'!G52</f>
        <v>-3529539.94</v>
      </c>
      <c r="G53" s="183">
        <f>'App 2-BA - ERZ'!H52+'App 2-BA - PRZ'!H52+'App 2-BA - BRZ'!H52+'App 2-BA - HRZ'!H52</f>
        <v>0</v>
      </c>
      <c r="H53" s="183">
        <f t="shared" si="28"/>
        <v>-4735165.3599999994</v>
      </c>
      <c r="I53" s="185"/>
      <c r="J53" s="183">
        <f>'App 2-BA - ERZ'!K52+'App 2-BA - PRZ'!K52+'App 2-BA - BRZ'!K52+'App 2-BA - HRZ'!K52</f>
        <v>0</v>
      </c>
      <c r="K53" s="183">
        <f>'App 2-BA - ERZ'!L52+'App 2-BA - PRZ'!L52+'App 2-BA - BRZ'!L52+'App 2-BA - HRZ'!L52</f>
        <v>0</v>
      </c>
      <c r="L53" s="183">
        <f t="shared" si="29"/>
        <v>0</v>
      </c>
      <c r="M53" s="183">
        <f>'App 2-BA - ERZ'!N52+'App 2-BA - PRZ'!N52+'App 2-BA - BRZ'!N52+'App 2-BA - HRZ'!N52</f>
        <v>0</v>
      </c>
      <c r="N53" s="183">
        <f>'App 2-BA - ERZ'!O52+'App 2-BA - PRZ'!O52+'App 2-BA - BRZ'!O52+'App 2-BA - HRZ'!O52</f>
        <v>0</v>
      </c>
      <c r="O53" s="183">
        <f t="shared" si="30"/>
        <v>0</v>
      </c>
      <c r="P53" s="184">
        <f>H53+O53</f>
        <v>-4735165.3599999994</v>
      </c>
      <c r="Q53" s="202"/>
      <c r="R53" s="257" t="s">
        <v>665</v>
      </c>
      <c r="S53" s="258" t="s">
        <v>666</v>
      </c>
      <c r="T53" s="250">
        <v>-1205625.42</v>
      </c>
      <c r="U53" s="250"/>
      <c r="V53" s="250">
        <f t="shared" si="24"/>
        <v>-1205625.42</v>
      </c>
      <c r="W53" s="251">
        <v>-3529539.94</v>
      </c>
      <c r="X53" s="251">
        <v>0</v>
      </c>
      <c r="Y53" s="252">
        <f t="shared" si="38"/>
        <v>-4735165.3599999994</v>
      </c>
      <c r="Z53" s="233"/>
      <c r="AA53" s="250">
        <v>0</v>
      </c>
      <c r="AB53" s="250"/>
      <c r="AC53" s="250">
        <f t="shared" si="2"/>
        <v>0</v>
      </c>
      <c r="AD53" s="251">
        <v>0</v>
      </c>
      <c r="AE53" s="251">
        <v>0</v>
      </c>
      <c r="AF53" s="252">
        <f t="shared" si="39"/>
        <v>0</v>
      </c>
      <c r="AG53" s="253">
        <f t="shared" si="4"/>
        <v>-4735165.3599999994</v>
      </c>
      <c r="AH53" s="233"/>
      <c r="AI53" s="257" t="s">
        <v>665</v>
      </c>
      <c r="AJ53" s="258" t="s">
        <v>666</v>
      </c>
      <c r="AK53" s="250">
        <f>C53-T53</f>
        <v>0</v>
      </c>
      <c r="AL53" s="250">
        <f>D53-U53</f>
        <v>0</v>
      </c>
      <c r="AM53" s="250">
        <f>E53-V53</f>
        <v>0</v>
      </c>
      <c r="AN53" s="250">
        <f>F53-W53</f>
        <v>0</v>
      </c>
      <c r="AO53" s="250">
        <f>G53-X53</f>
        <v>0</v>
      </c>
      <c r="AP53" s="250">
        <f>H53-Y53</f>
        <v>0</v>
      </c>
      <c r="AQ53" s="233"/>
      <c r="AR53" s="250">
        <f t="shared" si="31"/>
        <v>0</v>
      </c>
      <c r="AS53" s="250">
        <f t="shared" si="32"/>
        <v>0</v>
      </c>
      <c r="AT53" s="250">
        <f t="shared" si="33"/>
        <v>0</v>
      </c>
      <c r="AU53" s="250">
        <f t="shared" si="34"/>
        <v>0</v>
      </c>
      <c r="AV53" s="250">
        <f t="shared" si="35"/>
        <v>0</v>
      </c>
      <c r="AW53" s="250">
        <f t="shared" si="36"/>
        <v>0</v>
      </c>
      <c r="AX53" s="250">
        <f t="shared" si="37"/>
        <v>0</v>
      </c>
      <c r="AY53" s="233"/>
      <c r="AZ53" s="233"/>
      <c r="BA53" s="233"/>
      <c r="BB53" s="233"/>
    </row>
    <row r="54" spans="1:54" ht="15" customHeight="1" x14ac:dyDescent="0.25">
      <c r="A54" s="187"/>
      <c r="B54" s="188" t="s">
        <v>648</v>
      </c>
      <c r="C54" s="210">
        <f>SUM(C8:C53)</f>
        <v>3251958873.9989991</v>
      </c>
      <c r="D54" s="210">
        <f t="shared" ref="D54:H54" si="40">SUM(D8:D53)</f>
        <v>0</v>
      </c>
      <c r="E54" s="210">
        <f t="shared" si="40"/>
        <v>3251958873.9989991</v>
      </c>
      <c r="F54" s="210">
        <f t="shared" si="40"/>
        <v>272629011.54999995</v>
      </c>
      <c r="G54" s="210">
        <f t="shared" si="40"/>
        <v>-12735943.769999996</v>
      </c>
      <c r="H54" s="210">
        <f t="shared" si="40"/>
        <v>3511851941.7789989</v>
      </c>
      <c r="I54" s="211"/>
      <c r="J54" s="210">
        <f t="shared" ref="J54" si="41">SUM(J8:J53)</f>
        <v>-635805118.44507146</v>
      </c>
      <c r="K54" s="210">
        <f t="shared" ref="K54" si="42">SUM(K8:K53)</f>
        <v>0</v>
      </c>
      <c r="L54" s="210">
        <f t="shared" ref="L54" si="43">SUM(L8:L53)</f>
        <v>-635805118.44507146</v>
      </c>
      <c r="M54" s="210">
        <f t="shared" ref="M54" si="44">SUM(M8:M53)</f>
        <v>-122652049.27999994</v>
      </c>
      <c r="N54" s="210">
        <f t="shared" ref="N54" si="45">SUM(N8:N53)</f>
        <v>4721758.4000000004</v>
      </c>
      <c r="O54" s="210">
        <f t="shared" ref="O54" si="46">SUM(O8:O53)</f>
        <v>-753735409.32507133</v>
      </c>
      <c r="P54" s="210">
        <f t="shared" ref="P54" si="47">SUM(P8:P53)</f>
        <v>2758116532.4539289</v>
      </c>
      <c r="Q54" s="202"/>
      <c r="R54" s="257"/>
      <c r="S54" s="259" t="s">
        <v>648</v>
      </c>
      <c r="T54" s="260">
        <f>SUM(T8:T53)</f>
        <v>3251958873.9989991</v>
      </c>
      <c r="U54" s="260">
        <f t="shared" ref="U54:Y54" si="48">SUM(U8:U53)</f>
        <v>0</v>
      </c>
      <c r="V54" s="260">
        <f t="shared" si="48"/>
        <v>3251958873.9989991</v>
      </c>
      <c r="W54" s="260">
        <f t="shared" si="48"/>
        <v>272629012.32000029</v>
      </c>
      <c r="X54" s="260">
        <f t="shared" si="48"/>
        <v>-12735943.769999996</v>
      </c>
      <c r="Y54" s="260">
        <f t="shared" si="48"/>
        <v>3511851942.5489993</v>
      </c>
      <c r="Z54" s="261"/>
      <c r="AA54" s="260">
        <f>SUM(AA8:AA53)</f>
        <v>-635805118.43907189</v>
      </c>
      <c r="AB54" s="260">
        <f t="shared" ref="AB54:AG54" si="49">SUM(AB8:AB53)</f>
        <v>0</v>
      </c>
      <c r="AC54" s="260">
        <f t="shared" si="49"/>
        <v>-635805118.43907189</v>
      </c>
      <c r="AD54" s="260">
        <f t="shared" si="49"/>
        <v>-122652048.25999987</v>
      </c>
      <c r="AE54" s="260">
        <f t="shared" si="49"/>
        <v>4721758.4000000004</v>
      </c>
      <c r="AF54" s="260">
        <f t="shared" si="49"/>
        <v>-753735408.29907155</v>
      </c>
      <c r="AG54" s="260">
        <f t="shared" si="49"/>
        <v>2758116534.2499294</v>
      </c>
      <c r="AH54" s="233"/>
      <c r="AI54" s="257"/>
      <c r="AJ54" s="259" t="s">
        <v>648</v>
      </c>
      <c r="AK54" s="260">
        <f>SUM(AK8:AK53)</f>
        <v>0</v>
      </c>
      <c r="AL54" s="260">
        <f t="shared" ref="AL54:AP54" si="50">SUM(AL8:AL53)</f>
        <v>0</v>
      </c>
      <c r="AM54" s="260">
        <f t="shared" si="50"/>
        <v>0</v>
      </c>
      <c r="AN54" s="260">
        <f t="shared" si="50"/>
        <v>-0.77000025499728508</v>
      </c>
      <c r="AO54" s="260">
        <f t="shared" si="50"/>
        <v>0</v>
      </c>
      <c r="AP54" s="260">
        <f t="shared" si="50"/>
        <v>-0.77000034414231777</v>
      </c>
      <c r="AQ54" s="261"/>
      <c r="AR54" s="260">
        <f t="shared" ref="AR54:AX54" si="51">SUM(AR9:AR53)</f>
        <v>-5.9995688498020172E-3</v>
      </c>
      <c r="AS54" s="260">
        <f t="shared" si="51"/>
        <v>0</v>
      </c>
      <c r="AT54" s="260">
        <f t="shared" si="51"/>
        <v>-5.9995688498020172E-3</v>
      </c>
      <c r="AU54" s="260">
        <f t="shared" si="51"/>
        <v>-1.0200000773184001</v>
      </c>
      <c r="AV54" s="260">
        <f t="shared" si="51"/>
        <v>0</v>
      </c>
      <c r="AW54" s="260">
        <f t="shared" si="51"/>
        <v>-1.0259996866807342</v>
      </c>
      <c r="AX54" s="260">
        <f t="shared" si="51"/>
        <v>-1.795999925583601</v>
      </c>
      <c r="AY54" s="233"/>
      <c r="AZ54" s="233"/>
      <c r="BA54" s="233"/>
      <c r="BB54" s="233"/>
    </row>
    <row r="55" spans="1:54" ht="15" customHeight="1" x14ac:dyDescent="0.3">
      <c r="A55" s="181" t="s">
        <v>672</v>
      </c>
      <c r="B55" s="182" t="s">
        <v>668</v>
      </c>
      <c r="C55" s="183">
        <f>-C8</f>
        <v>-1124832.8400000003</v>
      </c>
      <c r="D55" s="183">
        <f t="shared" ref="D55:H55" si="52">-D8</f>
        <v>0</v>
      </c>
      <c r="E55" s="183">
        <f t="shared" si="52"/>
        <v>-1124832.8400000003</v>
      </c>
      <c r="F55" s="183">
        <f t="shared" si="52"/>
        <v>-222375.68000000002</v>
      </c>
      <c r="G55" s="183">
        <f t="shared" si="52"/>
        <v>0</v>
      </c>
      <c r="H55" s="183">
        <f t="shared" si="52"/>
        <v>-1347208.5200000003</v>
      </c>
      <c r="I55" s="178"/>
      <c r="J55" s="183">
        <f t="shared" ref="J55:P55" si="53">-J8</f>
        <v>737706.56</v>
      </c>
      <c r="K55" s="183">
        <f t="shared" si="53"/>
        <v>0</v>
      </c>
      <c r="L55" s="183">
        <f t="shared" si="53"/>
        <v>737706.56</v>
      </c>
      <c r="M55" s="183">
        <f t="shared" si="53"/>
        <v>245103.38</v>
      </c>
      <c r="N55" s="183">
        <f t="shared" si="53"/>
        <v>0</v>
      </c>
      <c r="O55" s="183">
        <f t="shared" si="53"/>
        <v>982809.94000000006</v>
      </c>
      <c r="P55" s="183">
        <f t="shared" si="53"/>
        <v>-364398.58000000019</v>
      </c>
      <c r="Q55" s="202"/>
      <c r="R55" s="257">
        <v>1531</v>
      </c>
      <c r="S55" s="249" t="s">
        <v>686</v>
      </c>
      <c r="T55" s="250">
        <v>-1124832.8400000003</v>
      </c>
      <c r="U55" s="250"/>
      <c r="V55" s="250">
        <f t="shared" ref="V55:V61" si="54">SUM(T55:U55)</f>
        <v>-1124832.8400000003</v>
      </c>
      <c r="W55" s="251">
        <v>-222375.68000000002</v>
      </c>
      <c r="X55" s="251">
        <v>0</v>
      </c>
      <c r="Y55" s="252">
        <f t="shared" ref="Y55:Y61" si="55">V55+W55+X55</f>
        <v>-1347208.5200000003</v>
      </c>
      <c r="Z55" s="233"/>
      <c r="AA55" s="250">
        <v>737706.55999999994</v>
      </c>
      <c r="AB55" s="250">
        <v>0</v>
      </c>
      <c r="AC55" s="250">
        <f t="shared" ref="AC55:AC62" si="56">SUM(AA55:AB55)</f>
        <v>737706.55999999994</v>
      </c>
      <c r="AD55" s="251">
        <v>245103.38</v>
      </c>
      <c r="AE55" s="251">
        <v>0</v>
      </c>
      <c r="AF55" s="252">
        <f t="shared" ref="AF55:AF62" si="57">AC55+AD55+AE55</f>
        <v>982809.94</v>
      </c>
      <c r="AG55" s="253">
        <f t="shared" ref="AG55:AG62" si="58">Y55+AF55</f>
        <v>-364398.58000000031</v>
      </c>
      <c r="AH55" s="233"/>
      <c r="AI55" s="257">
        <v>1531</v>
      </c>
      <c r="AJ55" s="249" t="s">
        <v>686</v>
      </c>
      <c r="AK55" s="250">
        <f>C55-T55</f>
        <v>0</v>
      </c>
      <c r="AL55" s="250">
        <f>D55-U55</f>
        <v>0</v>
      </c>
      <c r="AM55" s="250">
        <f>E55-V55</f>
        <v>0</v>
      </c>
      <c r="AN55" s="250">
        <f>F55-W55</f>
        <v>0</v>
      </c>
      <c r="AO55" s="250">
        <f>G55-X55</f>
        <v>0</v>
      </c>
      <c r="AP55" s="250">
        <f>H55-Y55</f>
        <v>0</v>
      </c>
      <c r="AQ55" s="233"/>
      <c r="AR55" s="250">
        <f t="shared" ref="AR55:AR62" si="59">J55-AA55</f>
        <v>0</v>
      </c>
      <c r="AS55" s="250">
        <f t="shared" ref="AS55:AS62" si="60">K55-AB55</f>
        <v>0</v>
      </c>
      <c r="AT55" s="250">
        <f t="shared" ref="AT55:AT62" si="61">L55-AC55</f>
        <v>0</v>
      </c>
      <c r="AU55" s="250">
        <f t="shared" ref="AU55:AU62" si="62">M55-AD55</f>
        <v>0</v>
      </c>
      <c r="AV55" s="250">
        <f t="shared" ref="AV55:AV62" si="63">N55-AE55</f>
        <v>0</v>
      </c>
      <c r="AW55" s="250">
        <f t="shared" ref="AW55:AW62" si="64">O55-AF55</f>
        <v>0</v>
      </c>
      <c r="AX55" s="250">
        <f t="shared" ref="AX55:AX62" si="65">P55-AG55</f>
        <v>0</v>
      </c>
      <c r="AY55" s="233"/>
      <c r="AZ55" s="233"/>
      <c r="BA55" s="233"/>
      <c r="BB55" s="233"/>
    </row>
    <row r="56" spans="1:54" ht="15" customHeight="1" x14ac:dyDescent="0.3">
      <c r="A56" s="187">
        <v>2075</v>
      </c>
      <c r="B56" s="208" t="s">
        <v>669</v>
      </c>
      <c r="C56" s="183">
        <f t="shared" ref="C56:H56" si="66">-C51</f>
        <v>-629545.21</v>
      </c>
      <c r="D56" s="183">
        <f t="shared" si="66"/>
        <v>0</v>
      </c>
      <c r="E56" s="183">
        <f t="shared" si="66"/>
        <v>-629545.21</v>
      </c>
      <c r="F56" s="183">
        <f t="shared" si="66"/>
        <v>0</v>
      </c>
      <c r="G56" s="183">
        <f t="shared" si="66"/>
        <v>629545.21</v>
      </c>
      <c r="H56" s="183">
        <f t="shared" si="66"/>
        <v>0</v>
      </c>
      <c r="I56" s="178"/>
      <c r="J56" s="183">
        <f t="shared" ref="J56:J62" si="67">O56-N56-M56</f>
        <v>0</v>
      </c>
      <c r="K56" s="183">
        <f>-K51</f>
        <v>0</v>
      </c>
      <c r="L56" s="183">
        <f>-L51</f>
        <v>0</v>
      </c>
      <c r="M56" s="183">
        <f>-M51</f>
        <v>0</v>
      </c>
      <c r="N56" s="183">
        <f>-N51</f>
        <v>0</v>
      </c>
      <c r="O56" s="183">
        <f>-O51</f>
        <v>0</v>
      </c>
      <c r="P56" s="184">
        <f>H56+O56</f>
        <v>0</v>
      </c>
      <c r="Q56" s="202"/>
      <c r="R56" s="257">
        <v>2075</v>
      </c>
      <c r="S56" s="262" t="s">
        <v>687</v>
      </c>
      <c r="T56" s="250">
        <v>-629545.21</v>
      </c>
      <c r="U56" s="250"/>
      <c r="V56" s="250">
        <f t="shared" si="54"/>
        <v>-629545.21</v>
      </c>
      <c r="W56" s="251">
        <v>0</v>
      </c>
      <c r="X56" s="251">
        <v>629545.21</v>
      </c>
      <c r="Y56" s="252">
        <f t="shared" si="55"/>
        <v>0</v>
      </c>
      <c r="Z56" s="233"/>
      <c r="AA56" s="250">
        <v>0</v>
      </c>
      <c r="AB56" s="250">
        <v>0</v>
      </c>
      <c r="AC56" s="250">
        <f t="shared" si="56"/>
        <v>0</v>
      </c>
      <c r="AD56" s="251">
        <v>0</v>
      </c>
      <c r="AE56" s="251">
        <v>0</v>
      </c>
      <c r="AF56" s="252">
        <f t="shared" si="57"/>
        <v>0</v>
      </c>
      <c r="AG56" s="253">
        <f t="shared" si="58"/>
        <v>0</v>
      </c>
      <c r="AH56" s="233"/>
      <c r="AI56" s="257">
        <v>2075</v>
      </c>
      <c r="AJ56" s="262" t="s">
        <v>687</v>
      </c>
      <c r="AK56" s="250">
        <f>C56-T56</f>
        <v>0</v>
      </c>
      <c r="AL56" s="250">
        <f>D56-U56</f>
        <v>0</v>
      </c>
      <c r="AM56" s="250">
        <f>E56-V56</f>
        <v>0</v>
      </c>
      <c r="AN56" s="250">
        <f>F56-W56</f>
        <v>0</v>
      </c>
      <c r="AO56" s="250">
        <f>G56-X56</f>
        <v>0</v>
      </c>
      <c r="AP56" s="250">
        <f>H56-Y56</f>
        <v>0</v>
      </c>
      <c r="AQ56" s="233"/>
      <c r="AR56" s="250">
        <f t="shared" si="59"/>
        <v>0</v>
      </c>
      <c r="AS56" s="250">
        <f t="shared" si="60"/>
        <v>0</v>
      </c>
      <c r="AT56" s="250">
        <f t="shared" si="61"/>
        <v>0</v>
      </c>
      <c r="AU56" s="250">
        <f t="shared" si="62"/>
        <v>0</v>
      </c>
      <c r="AV56" s="250">
        <f t="shared" si="63"/>
        <v>0</v>
      </c>
      <c r="AW56" s="250">
        <f t="shared" si="64"/>
        <v>0</v>
      </c>
      <c r="AX56" s="250">
        <f t="shared" si="65"/>
        <v>0</v>
      </c>
      <c r="AY56" s="233"/>
      <c r="AZ56" s="233"/>
      <c r="BA56" s="233"/>
      <c r="BB56" s="233"/>
    </row>
    <row r="57" spans="1:54" ht="15" customHeight="1" x14ac:dyDescent="0.3">
      <c r="A57" s="187">
        <v>1865</v>
      </c>
      <c r="B57" s="208" t="s">
        <v>662</v>
      </c>
      <c r="C57" s="183">
        <f t="shared" ref="C57:H58" si="68">-C25</f>
        <v>0</v>
      </c>
      <c r="D57" s="183">
        <f t="shared" si="68"/>
        <v>0</v>
      </c>
      <c r="E57" s="183">
        <f t="shared" si="68"/>
        <v>0</v>
      </c>
      <c r="F57" s="183">
        <f t="shared" si="68"/>
        <v>0</v>
      </c>
      <c r="G57" s="183">
        <f t="shared" si="68"/>
        <v>0</v>
      </c>
      <c r="H57" s="183">
        <f t="shared" si="68"/>
        <v>0</v>
      </c>
      <c r="I57" s="178"/>
      <c r="J57" s="183">
        <f t="shared" si="67"/>
        <v>0</v>
      </c>
      <c r="K57" s="183">
        <f t="shared" ref="K57:O58" si="69">-K25</f>
        <v>0</v>
      </c>
      <c r="L57" s="183">
        <f t="shared" si="69"/>
        <v>0</v>
      </c>
      <c r="M57" s="183">
        <f t="shared" si="69"/>
        <v>0</v>
      </c>
      <c r="N57" s="183">
        <f t="shared" si="69"/>
        <v>0</v>
      </c>
      <c r="O57" s="183">
        <f t="shared" si="69"/>
        <v>0</v>
      </c>
      <c r="P57" s="184">
        <f>H57+O57</f>
        <v>0</v>
      </c>
      <c r="Q57" s="202"/>
      <c r="R57" s="257">
        <v>1865</v>
      </c>
      <c r="S57" s="262" t="s">
        <v>662</v>
      </c>
      <c r="T57" s="250">
        <v>0</v>
      </c>
      <c r="U57" s="250"/>
      <c r="V57" s="250">
        <f t="shared" si="54"/>
        <v>0</v>
      </c>
      <c r="W57" s="251">
        <v>0</v>
      </c>
      <c r="X57" s="251">
        <v>0</v>
      </c>
      <c r="Y57" s="252">
        <f t="shared" si="55"/>
        <v>0</v>
      </c>
      <c r="Z57" s="233"/>
      <c r="AA57" s="250">
        <v>0</v>
      </c>
      <c r="AB57" s="250">
        <v>0</v>
      </c>
      <c r="AC57" s="250">
        <f t="shared" si="56"/>
        <v>0</v>
      </c>
      <c r="AD57" s="251">
        <v>0</v>
      </c>
      <c r="AE57" s="251">
        <v>0</v>
      </c>
      <c r="AF57" s="252">
        <f t="shared" si="57"/>
        <v>0</v>
      </c>
      <c r="AG57" s="253">
        <f t="shared" si="58"/>
        <v>0</v>
      </c>
      <c r="AH57" s="233"/>
      <c r="AI57" s="257">
        <v>1865</v>
      </c>
      <c r="AJ57" s="262" t="s">
        <v>662</v>
      </c>
      <c r="AK57" s="250">
        <f>C57-T57</f>
        <v>0</v>
      </c>
      <c r="AL57" s="250">
        <f>D57-U57</f>
        <v>0</v>
      </c>
      <c r="AM57" s="250">
        <f>E57-V57</f>
        <v>0</v>
      </c>
      <c r="AN57" s="250">
        <f>F57-W57</f>
        <v>0</v>
      </c>
      <c r="AO57" s="250">
        <f>G57-X57</f>
        <v>0</v>
      </c>
      <c r="AP57" s="250">
        <f>H57-Y57</f>
        <v>0</v>
      </c>
      <c r="AQ57" s="233"/>
      <c r="AR57" s="250">
        <f t="shared" si="59"/>
        <v>0</v>
      </c>
      <c r="AS57" s="250">
        <f t="shared" si="60"/>
        <v>0</v>
      </c>
      <c r="AT57" s="250">
        <f t="shared" si="61"/>
        <v>0</v>
      </c>
      <c r="AU57" s="250">
        <f t="shared" si="62"/>
        <v>0</v>
      </c>
      <c r="AV57" s="250">
        <f t="shared" si="63"/>
        <v>0</v>
      </c>
      <c r="AW57" s="250">
        <f t="shared" si="64"/>
        <v>0</v>
      </c>
      <c r="AX57" s="250">
        <f t="shared" si="65"/>
        <v>0</v>
      </c>
      <c r="AY57" s="233"/>
      <c r="AZ57" s="233"/>
      <c r="BA57" s="233"/>
      <c r="BB57" s="233"/>
    </row>
    <row r="58" spans="1:54" ht="15" customHeight="1" x14ac:dyDescent="0.3">
      <c r="A58" s="187">
        <v>1875</v>
      </c>
      <c r="B58" s="208" t="s">
        <v>663</v>
      </c>
      <c r="C58" s="183">
        <f t="shared" si="68"/>
        <v>-2118900.58</v>
      </c>
      <c r="D58" s="183">
        <f t="shared" si="68"/>
        <v>0</v>
      </c>
      <c r="E58" s="183">
        <f t="shared" si="68"/>
        <v>-2118900.58</v>
      </c>
      <c r="F58" s="183">
        <f t="shared" si="68"/>
        <v>0</v>
      </c>
      <c r="G58" s="183">
        <f t="shared" si="68"/>
        <v>0</v>
      </c>
      <c r="H58" s="183">
        <f t="shared" si="68"/>
        <v>-2118900.58</v>
      </c>
      <c r="I58" s="178"/>
      <c r="J58" s="183">
        <f t="shared" si="67"/>
        <v>577212.80000000005</v>
      </c>
      <c r="K58" s="183">
        <f t="shared" si="69"/>
        <v>0</v>
      </c>
      <c r="L58" s="183">
        <f t="shared" si="69"/>
        <v>577212.80000000005</v>
      </c>
      <c r="M58" s="183">
        <f t="shared" si="69"/>
        <v>90578.77</v>
      </c>
      <c r="N58" s="183">
        <f t="shared" si="69"/>
        <v>0</v>
      </c>
      <c r="O58" s="183">
        <f t="shared" si="69"/>
        <v>667791.57000000007</v>
      </c>
      <c r="P58" s="184">
        <f>H58+O58</f>
        <v>-1451109.01</v>
      </c>
      <c r="Q58" s="202"/>
      <c r="R58" s="257">
        <v>1875</v>
      </c>
      <c r="S58" s="262" t="s">
        <v>663</v>
      </c>
      <c r="T58" s="250">
        <v>-2118900.58</v>
      </c>
      <c r="U58" s="250"/>
      <c r="V58" s="250">
        <f t="shared" si="54"/>
        <v>-2118900.58</v>
      </c>
      <c r="W58" s="251">
        <v>0</v>
      </c>
      <c r="X58" s="251">
        <v>0</v>
      </c>
      <c r="Y58" s="252">
        <f t="shared" si="55"/>
        <v>-2118900.58</v>
      </c>
      <c r="Z58" s="233"/>
      <c r="AA58" s="250">
        <v>577212.80000000005</v>
      </c>
      <c r="AB58" s="250">
        <v>0</v>
      </c>
      <c r="AC58" s="250">
        <f t="shared" si="56"/>
        <v>577212.80000000005</v>
      </c>
      <c r="AD58" s="251">
        <v>90578.77</v>
      </c>
      <c r="AE58" s="251">
        <v>0</v>
      </c>
      <c r="AF58" s="252">
        <f t="shared" si="57"/>
        <v>667791.57000000007</v>
      </c>
      <c r="AG58" s="253">
        <f t="shared" si="58"/>
        <v>-1451109.01</v>
      </c>
      <c r="AH58" s="233"/>
      <c r="AI58" s="257">
        <v>1875</v>
      </c>
      <c r="AJ58" s="262" t="s">
        <v>663</v>
      </c>
      <c r="AK58" s="250">
        <f>C58-T58</f>
        <v>0</v>
      </c>
      <c r="AL58" s="250">
        <f>D58-U58</f>
        <v>0</v>
      </c>
      <c r="AM58" s="250">
        <f>E58-V58</f>
        <v>0</v>
      </c>
      <c r="AN58" s="250">
        <f>F58-W58</f>
        <v>0</v>
      </c>
      <c r="AO58" s="250">
        <f>G58-X58</f>
        <v>0</v>
      </c>
      <c r="AP58" s="250">
        <f>H58-Y58</f>
        <v>0</v>
      </c>
      <c r="AQ58" s="233"/>
      <c r="AR58" s="250">
        <f t="shared" si="59"/>
        <v>0</v>
      </c>
      <c r="AS58" s="250">
        <f t="shared" si="60"/>
        <v>0</v>
      </c>
      <c r="AT58" s="250">
        <f t="shared" si="61"/>
        <v>0</v>
      </c>
      <c r="AU58" s="250">
        <f t="shared" si="62"/>
        <v>0</v>
      </c>
      <c r="AV58" s="250">
        <f t="shared" si="63"/>
        <v>0</v>
      </c>
      <c r="AW58" s="250">
        <f t="shared" si="64"/>
        <v>0</v>
      </c>
      <c r="AX58" s="250">
        <f t="shared" si="65"/>
        <v>0</v>
      </c>
      <c r="AY58" s="233"/>
      <c r="AZ58" s="233"/>
      <c r="BA58" s="233"/>
      <c r="BB58" s="233"/>
    </row>
    <row r="59" spans="1:54" ht="15" customHeight="1" x14ac:dyDescent="0.3">
      <c r="A59" s="187" t="s">
        <v>670</v>
      </c>
      <c r="B59" s="208" t="s">
        <v>671</v>
      </c>
      <c r="C59" s="183">
        <f t="shared" ref="C59:H59" si="70">-C45</f>
        <v>1026989.5</v>
      </c>
      <c r="D59" s="183">
        <f t="shared" si="70"/>
        <v>0</v>
      </c>
      <c r="E59" s="183">
        <f t="shared" si="70"/>
        <v>1026989.5</v>
      </c>
      <c r="F59" s="183">
        <f t="shared" si="70"/>
        <v>0</v>
      </c>
      <c r="G59" s="183">
        <f t="shared" si="70"/>
        <v>0</v>
      </c>
      <c r="H59" s="183">
        <f t="shared" si="70"/>
        <v>1026989.5</v>
      </c>
      <c r="I59" s="178"/>
      <c r="J59" s="183">
        <f t="shared" si="67"/>
        <v>-269270</v>
      </c>
      <c r="K59" s="183">
        <f t="shared" ref="K59:P59" si="71">-K45</f>
        <v>0</v>
      </c>
      <c r="L59" s="183">
        <f t="shared" si="71"/>
        <v>-269270</v>
      </c>
      <c r="M59" s="183">
        <f t="shared" si="71"/>
        <v>-41080</v>
      </c>
      <c r="N59" s="183">
        <f t="shared" si="71"/>
        <v>0</v>
      </c>
      <c r="O59" s="183">
        <f t="shared" si="71"/>
        <v>-310350</v>
      </c>
      <c r="P59" s="183">
        <f t="shared" si="71"/>
        <v>716639.5</v>
      </c>
      <c r="Q59" s="202"/>
      <c r="R59" s="257" t="s">
        <v>670</v>
      </c>
      <c r="S59" s="262" t="s">
        <v>671</v>
      </c>
      <c r="T59" s="250">
        <v>1026989.5</v>
      </c>
      <c r="U59" s="250"/>
      <c r="V59" s="250">
        <f t="shared" si="54"/>
        <v>1026989.5</v>
      </c>
      <c r="W59" s="251">
        <v>0</v>
      </c>
      <c r="X59" s="251">
        <v>0</v>
      </c>
      <c r="Y59" s="252">
        <f t="shared" si="55"/>
        <v>1026989.5</v>
      </c>
      <c r="Z59" s="233"/>
      <c r="AA59" s="250">
        <v>-269270</v>
      </c>
      <c r="AB59" s="250">
        <v>0</v>
      </c>
      <c r="AC59" s="250">
        <f t="shared" si="56"/>
        <v>-269270</v>
      </c>
      <c r="AD59" s="251">
        <v>-41079</v>
      </c>
      <c r="AE59" s="251">
        <v>0</v>
      </c>
      <c r="AF59" s="252">
        <f t="shared" si="57"/>
        <v>-310349</v>
      </c>
      <c r="AG59" s="253">
        <f t="shared" si="58"/>
        <v>716640.5</v>
      </c>
      <c r="AH59" s="233"/>
      <c r="AI59" s="257" t="s">
        <v>670</v>
      </c>
      <c r="AJ59" s="262" t="s">
        <v>671</v>
      </c>
      <c r="AK59" s="250">
        <f>C59-T59</f>
        <v>0</v>
      </c>
      <c r="AL59" s="250">
        <f>D59-U59</f>
        <v>0</v>
      </c>
      <c r="AM59" s="250">
        <f>E59-V59</f>
        <v>0</v>
      </c>
      <c r="AN59" s="250">
        <f>F59-W59</f>
        <v>0</v>
      </c>
      <c r="AO59" s="250">
        <f>G59-X59</f>
        <v>0</v>
      </c>
      <c r="AP59" s="250">
        <f>H59-Y59</f>
        <v>0</v>
      </c>
      <c r="AQ59" s="233"/>
      <c r="AR59" s="250">
        <f t="shared" si="59"/>
        <v>0</v>
      </c>
      <c r="AS59" s="250">
        <f t="shared" si="60"/>
        <v>0</v>
      </c>
      <c r="AT59" s="250">
        <f t="shared" si="61"/>
        <v>0</v>
      </c>
      <c r="AU59" s="250">
        <f t="shared" si="62"/>
        <v>-1</v>
      </c>
      <c r="AV59" s="250">
        <f t="shared" si="63"/>
        <v>0</v>
      </c>
      <c r="AW59" s="250">
        <f t="shared" si="64"/>
        <v>-1</v>
      </c>
      <c r="AX59" s="250">
        <f t="shared" si="65"/>
        <v>-1</v>
      </c>
      <c r="AY59" s="233"/>
      <c r="AZ59" s="233"/>
      <c r="BA59" s="233"/>
      <c r="BB59" s="233"/>
    </row>
    <row r="60" spans="1:54" ht="15" customHeight="1" x14ac:dyDescent="0.3">
      <c r="A60" s="187" t="s">
        <v>658</v>
      </c>
      <c r="B60" s="208" t="s">
        <v>664</v>
      </c>
      <c r="C60" s="183">
        <f t="shared" ref="C60:H60" si="72">-C47</f>
        <v>1273198.73</v>
      </c>
      <c r="D60" s="183">
        <f t="shared" si="72"/>
        <v>0</v>
      </c>
      <c r="E60" s="183">
        <f t="shared" si="72"/>
        <v>1273198.73</v>
      </c>
      <c r="F60" s="183">
        <f t="shared" si="72"/>
        <v>0</v>
      </c>
      <c r="G60" s="183">
        <f t="shared" si="72"/>
        <v>0</v>
      </c>
      <c r="H60" s="183">
        <f t="shared" si="72"/>
        <v>1273198.73</v>
      </c>
      <c r="I60" s="178"/>
      <c r="J60" s="183">
        <f t="shared" si="67"/>
        <v>-279964.48</v>
      </c>
      <c r="K60" s="183">
        <f>-K47</f>
        <v>0</v>
      </c>
      <c r="L60" s="183">
        <f>-L47</f>
        <v>-279964.48</v>
      </c>
      <c r="M60" s="183">
        <f>-M47</f>
        <v>-41080</v>
      </c>
      <c r="N60" s="183">
        <f>-N47</f>
        <v>0</v>
      </c>
      <c r="O60" s="183">
        <f>-O47</f>
        <v>-321044.47999999998</v>
      </c>
      <c r="P60" s="184">
        <f>H60+O60</f>
        <v>952154.25</v>
      </c>
      <c r="Q60" s="202"/>
      <c r="R60" s="257" t="s">
        <v>658</v>
      </c>
      <c r="S60" s="262" t="s">
        <v>664</v>
      </c>
      <c r="T60" s="250">
        <v>1273198.73</v>
      </c>
      <c r="U60" s="250"/>
      <c r="V60" s="250">
        <f t="shared" si="54"/>
        <v>1273198.73</v>
      </c>
      <c r="W60" s="251">
        <v>0</v>
      </c>
      <c r="X60" s="251">
        <v>0</v>
      </c>
      <c r="Y60" s="252">
        <f t="shared" si="55"/>
        <v>1273198.73</v>
      </c>
      <c r="Z60" s="233"/>
      <c r="AA60" s="250">
        <v>-279964.48</v>
      </c>
      <c r="AB60" s="250">
        <v>0</v>
      </c>
      <c r="AC60" s="250">
        <f t="shared" si="56"/>
        <v>-279964.48</v>
      </c>
      <c r="AD60" s="251">
        <v>-41080</v>
      </c>
      <c r="AE60" s="251">
        <v>0</v>
      </c>
      <c r="AF60" s="252">
        <f t="shared" si="57"/>
        <v>-321044.47999999998</v>
      </c>
      <c r="AG60" s="253">
        <f t="shared" si="58"/>
        <v>952154.25</v>
      </c>
      <c r="AH60" s="233"/>
      <c r="AI60" s="257" t="s">
        <v>658</v>
      </c>
      <c r="AJ60" s="262" t="s">
        <v>664</v>
      </c>
      <c r="AK60" s="250">
        <f>C60-T60</f>
        <v>0</v>
      </c>
      <c r="AL60" s="250">
        <f>D60-U60</f>
        <v>0</v>
      </c>
      <c r="AM60" s="250">
        <f>E60-V60</f>
        <v>0</v>
      </c>
      <c r="AN60" s="250">
        <f>F60-W60</f>
        <v>0</v>
      </c>
      <c r="AO60" s="250">
        <f>G60-X60</f>
        <v>0</v>
      </c>
      <c r="AP60" s="250">
        <f>H60-Y60</f>
        <v>0</v>
      </c>
      <c r="AQ60" s="233"/>
      <c r="AR60" s="250">
        <f t="shared" si="59"/>
        <v>0</v>
      </c>
      <c r="AS60" s="250">
        <f t="shared" si="60"/>
        <v>0</v>
      </c>
      <c r="AT60" s="250">
        <f t="shared" si="61"/>
        <v>0</v>
      </c>
      <c r="AU60" s="250">
        <f t="shared" si="62"/>
        <v>0</v>
      </c>
      <c r="AV60" s="250">
        <f t="shared" si="63"/>
        <v>0</v>
      </c>
      <c r="AW60" s="250">
        <f t="shared" si="64"/>
        <v>0</v>
      </c>
      <c r="AX60" s="250">
        <f t="shared" si="65"/>
        <v>0</v>
      </c>
      <c r="AY60" s="233"/>
      <c r="AZ60" s="233"/>
      <c r="BA60" s="233"/>
      <c r="BB60" s="233"/>
    </row>
    <row r="61" spans="1:54" ht="15" customHeight="1" x14ac:dyDescent="0.3">
      <c r="A61" s="187">
        <v>2055</v>
      </c>
      <c r="B61" s="194" t="s">
        <v>647</v>
      </c>
      <c r="C61" s="183">
        <f t="shared" ref="C61:H62" si="73">-C52</f>
        <v>-100663418.96999998</v>
      </c>
      <c r="D61" s="183">
        <f t="shared" si="73"/>
        <v>0</v>
      </c>
      <c r="E61" s="183">
        <f t="shared" si="73"/>
        <v>-100663418.96999998</v>
      </c>
      <c r="F61" s="183">
        <f t="shared" si="73"/>
        <v>-19346017.980000004</v>
      </c>
      <c r="G61" s="183">
        <f t="shared" si="73"/>
        <v>0</v>
      </c>
      <c r="H61" s="183">
        <f t="shared" si="73"/>
        <v>-120009436.94999999</v>
      </c>
      <c r="I61" s="185"/>
      <c r="J61" s="183">
        <f t="shared" si="67"/>
        <v>0</v>
      </c>
      <c r="K61" s="183">
        <f t="shared" ref="K61:O62" si="74">-K52</f>
        <v>0</v>
      </c>
      <c r="L61" s="183">
        <f t="shared" si="74"/>
        <v>0</v>
      </c>
      <c r="M61" s="183">
        <f t="shared" si="74"/>
        <v>0</v>
      </c>
      <c r="N61" s="183">
        <f t="shared" si="74"/>
        <v>0</v>
      </c>
      <c r="O61" s="183">
        <f t="shared" si="74"/>
        <v>0</v>
      </c>
      <c r="P61" s="184">
        <f>H61+O61</f>
        <v>-120009436.94999999</v>
      </c>
      <c r="Q61" s="202"/>
      <c r="R61" s="257">
        <v>2055</v>
      </c>
      <c r="S61" s="258" t="s">
        <v>647</v>
      </c>
      <c r="T61" s="250">
        <v>-100663418.96999998</v>
      </c>
      <c r="U61" s="250"/>
      <c r="V61" s="250">
        <f t="shared" si="54"/>
        <v>-100663418.96999998</v>
      </c>
      <c r="W61" s="251">
        <v>-19346017.980000004</v>
      </c>
      <c r="X61" s="251">
        <v>0</v>
      </c>
      <c r="Y61" s="252">
        <f t="shared" si="55"/>
        <v>-120009436.94999999</v>
      </c>
      <c r="Z61" s="233"/>
      <c r="AA61" s="250"/>
      <c r="AB61" s="250"/>
      <c r="AC61" s="250">
        <f t="shared" si="56"/>
        <v>0</v>
      </c>
      <c r="AD61" s="251"/>
      <c r="AE61" s="251"/>
      <c r="AF61" s="252">
        <f t="shared" si="57"/>
        <v>0</v>
      </c>
      <c r="AG61" s="253">
        <f t="shared" si="58"/>
        <v>-120009436.94999999</v>
      </c>
      <c r="AH61" s="233"/>
      <c r="AI61" s="257">
        <v>2055</v>
      </c>
      <c r="AJ61" s="258" t="s">
        <v>647</v>
      </c>
      <c r="AK61" s="250">
        <f>C61-T61</f>
        <v>0</v>
      </c>
      <c r="AL61" s="250">
        <f>D61-U61</f>
        <v>0</v>
      </c>
      <c r="AM61" s="250">
        <f>E61-V61</f>
        <v>0</v>
      </c>
      <c r="AN61" s="250">
        <f>F61-W61</f>
        <v>0</v>
      </c>
      <c r="AO61" s="250">
        <f>G61-X61</f>
        <v>0</v>
      </c>
      <c r="AP61" s="250">
        <f>H61-Y61</f>
        <v>0</v>
      </c>
      <c r="AQ61" s="233"/>
      <c r="AR61" s="250">
        <f t="shared" si="59"/>
        <v>0</v>
      </c>
      <c r="AS61" s="250">
        <f t="shared" si="60"/>
        <v>0</v>
      </c>
      <c r="AT61" s="250">
        <f t="shared" si="61"/>
        <v>0</v>
      </c>
      <c r="AU61" s="250">
        <f t="shared" si="62"/>
        <v>0</v>
      </c>
      <c r="AV61" s="250">
        <f t="shared" si="63"/>
        <v>0</v>
      </c>
      <c r="AW61" s="250">
        <f t="shared" si="64"/>
        <v>0</v>
      </c>
      <c r="AX61" s="250">
        <f t="shared" si="65"/>
        <v>0</v>
      </c>
      <c r="AY61" s="233"/>
      <c r="AZ61" s="233"/>
      <c r="BA61" s="233"/>
      <c r="BB61" s="233"/>
    </row>
    <row r="62" spans="1:54" ht="15" customHeight="1" x14ac:dyDescent="0.3">
      <c r="A62" s="187" t="s">
        <v>665</v>
      </c>
      <c r="B62" s="194" t="s">
        <v>666</v>
      </c>
      <c r="C62" s="183">
        <f t="shared" si="73"/>
        <v>1205625.42</v>
      </c>
      <c r="D62" s="183">
        <f t="shared" si="73"/>
        <v>0</v>
      </c>
      <c r="E62" s="183">
        <f t="shared" si="73"/>
        <v>1205625.42</v>
      </c>
      <c r="F62" s="183">
        <f t="shared" si="73"/>
        <v>3529539.94</v>
      </c>
      <c r="G62" s="183">
        <f t="shared" si="73"/>
        <v>0</v>
      </c>
      <c r="H62" s="183">
        <f t="shared" si="73"/>
        <v>4735165.3599999994</v>
      </c>
      <c r="I62" s="185"/>
      <c r="J62" s="183">
        <f t="shared" si="67"/>
        <v>0</v>
      </c>
      <c r="K62" s="183">
        <f t="shared" si="74"/>
        <v>0</v>
      </c>
      <c r="L62" s="183">
        <f t="shared" si="74"/>
        <v>0</v>
      </c>
      <c r="M62" s="183">
        <f t="shared" si="74"/>
        <v>0</v>
      </c>
      <c r="N62" s="183">
        <f t="shared" si="74"/>
        <v>0</v>
      </c>
      <c r="O62" s="183">
        <f t="shared" si="74"/>
        <v>0</v>
      </c>
      <c r="P62" s="184">
        <f>H62+O62</f>
        <v>4735165.3599999994</v>
      </c>
      <c r="Q62" s="202"/>
      <c r="R62" s="257" t="s">
        <v>665</v>
      </c>
      <c r="S62" s="258" t="s">
        <v>666</v>
      </c>
      <c r="T62" s="250">
        <f>-T53</f>
        <v>1205625.42</v>
      </c>
      <c r="U62" s="250">
        <f t="shared" ref="U62:Y62" si="75">-U53</f>
        <v>0</v>
      </c>
      <c r="V62" s="250">
        <f t="shared" si="75"/>
        <v>1205625.42</v>
      </c>
      <c r="W62" s="250">
        <v>3529539.94</v>
      </c>
      <c r="X62" s="250">
        <v>0</v>
      </c>
      <c r="Y62" s="250">
        <f t="shared" si="75"/>
        <v>4735165.3599999994</v>
      </c>
      <c r="Z62" s="233"/>
      <c r="AA62" s="250"/>
      <c r="AB62" s="250"/>
      <c r="AC62" s="250">
        <f t="shared" si="56"/>
        <v>0</v>
      </c>
      <c r="AD62" s="251"/>
      <c r="AE62" s="251"/>
      <c r="AF62" s="252">
        <f t="shared" si="57"/>
        <v>0</v>
      </c>
      <c r="AG62" s="253">
        <f t="shared" si="58"/>
        <v>4735165.3599999994</v>
      </c>
      <c r="AH62" s="233"/>
      <c r="AI62" s="257" t="s">
        <v>665</v>
      </c>
      <c r="AJ62" s="258" t="s">
        <v>666</v>
      </c>
      <c r="AK62" s="250">
        <f>C62-T62</f>
        <v>0</v>
      </c>
      <c r="AL62" s="250">
        <f>D62-U62</f>
        <v>0</v>
      </c>
      <c r="AM62" s="250">
        <f>E62-V62</f>
        <v>0</v>
      </c>
      <c r="AN62" s="250">
        <f>F62-W62</f>
        <v>0</v>
      </c>
      <c r="AO62" s="250">
        <f>G62-X62</f>
        <v>0</v>
      </c>
      <c r="AP62" s="250">
        <f>H62-Y62</f>
        <v>0</v>
      </c>
      <c r="AQ62" s="233"/>
      <c r="AR62" s="250">
        <f t="shared" si="59"/>
        <v>0</v>
      </c>
      <c r="AS62" s="250">
        <f t="shared" si="60"/>
        <v>0</v>
      </c>
      <c r="AT62" s="250">
        <f t="shared" si="61"/>
        <v>0</v>
      </c>
      <c r="AU62" s="250">
        <f t="shared" si="62"/>
        <v>0</v>
      </c>
      <c r="AV62" s="250">
        <f t="shared" si="63"/>
        <v>0</v>
      </c>
      <c r="AW62" s="250">
        <f t="shared" si="64"/>
        <v>0</v>
      </c>
      <c r="AX62" s="250">
        <f t="shared" si="65"/>
        <v>0</v>
      </c>
      <c r="AY62" s="233"/>
      <c r="AZ62" s="233"/>
      <c r="BA62" s="233"/>
      <c r="BB62" s="233"/>
    </row>
    <row r="63" spans="1:54" ht="15" customHeight="1" x14ac:dyDescent="0.25">
      <c r="A63" s="187"/>
      <c r="B63" s="191" t="s">
        <v>649</v>
      </c>
      <c r="C63" s="189">
        <f>SUM(C54:C62)</f>
        <v>3150927990.0489993</v>
      </c>
      <c r="D63" s="189">
        <f t="shared" ref="D63:E63" si="76">SUM(D54:D62)</f>
        <v>0</v>
      </c>
      <c r="E63" s="189">
        <f t="shared" si="76"/>
        <v>3150927990.0489993</v>
      </c>
      <c r="F63" s="189">
        <f>SUM(F54:F62)</f>
        <v>256590157.82999992</v>
      </c>
      <c r="G63" s="189">
        <f>SUM(G54:G62)</f>
        <v>-12106398.559999995</v>
      </c>
      <c r="H63" s="189">
        <f>SUM(H54:H62)</f>
        <v>3395411749.3189993</v>
      </c>
      <c r="I63" s="189">
        <f>SUM(I61:I61)</f>
        <v>0</v>
      </c>
      <c r="J63" s="189">
        <f t="shared" ref="J63:P63" si="77">SUM(J54:J62)</f>
        <v>-635039433.56507158</v>
      </c>
      <c r="K63" s="189">
        <f t="shared" si="77"/>
        <v>0</v>
      </c>
      <c r="L63" s="189">
        <f t="shared" si="77"/>
        <v>-635039433.56507158</v>
      </c>
      <c r="M63" s="189">
        <f t="shared" si="77"/>
        <v>-122398527.12999995</v>
      </c>
      <c r="N63" s="189">
        <f t="shared" si="77"/>
        <v>4721758.4000000004</v>
      </c>
      <c r="O63" s="189">
        <f t="shared" si="77"/>
        <v>-752716202.29507124</v>
      </c>
      <c r="P63" s="189">
        <f t="shared" si="77"/>
        <v>2642695547.0239291</v>
      </c>
      <c r="Q63" s="202"/>
      <c r="R63" s="257"/>
      <c r="S63" s="259" t="s">
        <v>690</v>
      </c>
      <c r="T63" s="260">
        <f t="shared" ref="T63:Y63" si="78">SUM(T54:T62)</f>
        <v>3150927990.0489993</v>
      </c>
      <c r="U63" s="260">
        <f t="shared" si="78"/>
        <v>0</v>
      </c>
      <c r="V63" s="260">
        <f t="shared" si="78"/>
        <v>3150927990.0489993</v>
      </c>
      <c r="W63" s="260">
        <f t="shared" si="78"/>
        <v>256590158.60000026</v>
      </c>
      <c r="X63" s="260">
        <f t="shared" si="78"/>
        <v>-12106398.559999995</v>
      </c>
      <c r="Y63" s="260">
        <f t="shared" si="78"/>
        <v>3395411750.0889997</v>
      </c>
      <c r="Z63" s="261"/>
      <c r="AA63" s="260">
        <f t="shared" ref="AA63:AG63" si="79">SUM(AA54:AA62)</f>
        <v>-635039433.55907202</v>
      </c>
      <c r="AB63" s="260">
        <f t="shared" si="79"/>
        <v>0</v>
      </c>
      <c r="AC63" s="260">
        <f t="shared" si="79"/>
        <v>-635039433.55907202</v>
      </c>
      <c r="AD63" s="260">
        <f t="shared" si="79"/>
        <v>-122398525.10999988</v>
      </c>
      <c r="AE63" s="260">
        <f t="shared" si="79"/>
        <v>4721758.4000000004</v>
      </c>
      <c r="AF63" s="260">
        <f t="shared" si="79"/>
        <v>-752716200.26907146</v>
      </c>
      <c r="AG63" s="260">
        <f t="shared" si="79"/>
        <v>2642695549.8199296</v>
      </c>
      <c r="AH63" s="233"/>
      <c r="AI63" s="257"/>
      <c r="AJ63" s="259" t="s">
        <v>690</v>
      </c>
      <c r="AK63" s="260">
        <f>SUM(AK54:AK62)</f>
        <v>0</v>
      </c>
      <c r="AL63" s="260">
        <f t="shared" ref="AL63:AP63" si="80">SUM(AL54:AL62)</f>
        <v>0</v>
      </c>
      <c r="AM63" s="260">
        <f t="shared" si="80"/>
        <v>0</v>
      </c>
      <c r="AN63" s="260">
        <f t="shared" si="80"/>
        <v>-0.77000025499728508</v>
      </c>
      <c r="AO63" s="260">
        <f t="shared" si="80"/>
        <v>0</v>
      </c>
      <c r="AP63" s="260">
        <f t="shared" si="80"/>
        <v>-0.77000034414231777</v>
      </c>
      <c r="AQ63" s="261"/>
      <c r="AR63" s="260">
        <f t="shared" ref="AR63:AX63" si="81">SUM(AR54:AR62)</f>
        <v>-5.9995688498020172E-3</v>
      </c>
      <c r="AS63" s="260">
        <f t="shared" si="81"/>
        <v>0</v>
      </c>
      <c r="AT63" s="260">
        <f t="shared" si="81"/>
        <v>-5.9995688498020172E-3</v>
      </c>
      <c r="AU63" s="260">
        <f t="shared" si="81"/>
        <v>-2.0200000773184001</v>
      </c>
      <c r="AV63" s="260">
        <f t="shared" si="81"/>
        <v>0</v>
      </c>
      <c r="AW63" s="260">
        <f t="shared" si="81"/>
        <v>-2.0259996866807342</v>
      </c>
      <c r="AX63" s="260">
        <f t="shared" si="81"/>
        <v>-2.795999925583601</v>
      </c>
      <c r="AY63" s="233"/>
      <c r="AZ63" s="233"/>
      <c r="BA63" s="233"/>
      <c r="BB63" s="233"/>
    </row>
    <row r="64" spans="1:54" ht="15" customHeight="1" x14ac:dyDescent="0.3">
      <c r="A64" s="187"/>
      <c r="B64" s="271" t="s">
        <v>650</v>
      </c>
      <c r="C64" s="272"/>
      <c r="D64" s="272"/>
      <c r="E64" s="272"/>
      <c r="F64" s="272"/>
      <c r="G64" s="272"/>
      <c r="H64" s="272"/>
      <c r="I64" s="272"/>
      <c r="J64" s="206"/>
      <c r="K64" s="206"/>
      <c r="L64" s="206"/>
      <c r="M64" s="190"/>
      <c r="O64" s="192"/>
      <c r="P64" s="193"/>
      <c r="Q64" s="203"/>
      <c r="R64" s="257"/>
      <c r="S64" s="274" t="s">
        <v>650</v>
      </c>
      <c r="T64" s="275"/>
      <c r="U64" s="275"/>
      <c r="V64" s="275"/>
      <c r="W64" s="275"/>
      <c r="X64" s="275"/>
      <c r="Y64" s="275"/>
      <c r="Z64" s="275"/>
      <c r="AA64" s="263"/>
      <c r="AB64" s="263"/>
      <c r="AC64" s="263"/>
      <c r="AD64" s="264"/>
      <c r="AE64" s="233"/>
      <c r="AF64" s="265"/>
      <c r="AG64" s="234"/>
      <c r="AH64" s="233"/>
      <c r="AI64" s="257"/>
      <c r="AJ64" s="274" t="s">
        <v>650</v>
      </c>
      <c r="AK64" s="275"/>
      <c r="AL64" s="275"/>
      <c r="AM64" s="275"/>
      <c r="AN64" s="275"/>
      <c r="AO64" s="275"/>
      <c r="AP64" s="275"/>
      <c r="AQ64" s="275"/>
      <c r="AR64" s="263"/>
      <c r="AS64" s="263"/>
      <c r="AT64" s="263"/>
      <c r="AU64" s="264"/>
      <c r="AV64" s="233"/>
      <c r="AW64" s="265"/>
      <c r="AX64" s="234"/>
      <c r="AY64" s="233"/>
      <c r="AZ64" s="233"/>
      <c r="BA64" s="233"/>
      <c r="BB64" s="233"/>
    </row>
    <row r="65" spans="1:54" ht="15" customHeight="1" x14ac:dyDescent="0.3">
      <c r="A65" s="187"/>
      <c r="B65" s="271" t="s">
        <v>651</v>
      </c>
      <c r="C65" s="272"/>
      <c r="D65" s="272"/>
      <c r="E65" s="272"/>
      <c r="F65" s="272"/>
      <c r="G65" s="272"/>
      <c r="H65" s="272"/>
      <c r="I65" s="272"/>
      <c r="J65" s="206"/>
      <c r="K65" s="206"/>
      <c r="L65" s="206"/>
      <c r="M65" s="189">
        <f>M63+M64</f>
        <v>-122398527.12999995</v>
      </c>
      <c r="O65" s="192"/>
      <c r="P65" s="193"/>
      <c r="Q65" s="193"/>
      <c r="R65" s="257"/>
      <c r="S65" s="274" t="s">
        <v>651</v>
      </c>
      <c r="T65" s="275"/>
      <c r="U65" s="275"/>
      <c r="V65" s="275"/>
      <c r="W65" s="275"/>
      <c r="X65" s="275"/>
      <c r="Y65" s="275"/>
      <c r="Z65" s="275"/>
      <c r="AA65" s="263"/>
      <c r="AB65" s="263"/>
      <c r="AC65" s="263"/>
      <c r="AD65" s="260">
        <f>+AD63</f>
        <v>-122398525.10999988</v>
      </c>
      <c r="AE65" s="233"/>
      <c r="AF65" s="265"/>
      <c r="AG65" s="234"/>
      <c r="AH65" s="233"/>
      <c r="AI65" s="257"/>
      <c r="AJ65" s="274" t="s">
        <v>651</v>
      </c>
      <c r="AK65" s="275"/>
      <c r="AL65" s="275"/>
      <c r="AM65" s="275"/>
      <c r="AN65" s="275"/>
      <c r="AO65" s="275"/>
      <c r="AP65" s="275"/>
      <c r="AQ65" s="275"/>
      <c r="AR65" s="263"/>
      <c r="AS65" s="263"/>
      <c r="AT65" s="263"/>
      <c r="AU65" s="260">
        <f>+AU63</f>
        <v>-2.0200000773184001</v>
      </c>
      <c r="AV65" s="233"/>
      <c r="AW65" s="265"/>
      <c r="AX65" s="234"/>
      <c r="AY65" s="233"/>
      <c r="AZ65" s="233"/>
      <c r="BA65" s="233"/>
      <c r="BB65" s="233"/>
    </row>
    <row r="66" spans="1:54" ht="15" customHeight="1" x14ac:dyDescent="0.25">
      <c r="P66" s="204"/>
      <c r="Q66" s="193"/>
      <c r="R66" s="232"/>
      <c r="S66" s="233"/>
      <c r="T66" s="266"/>
      <c r="U66" s="266"/>
      <c r="V66" s="266"/>
      <c r="W66" s="266"/>
      <c r="X66" s="266"/>
      <c r="Y66" s="266"/>
      <c r="Z66" s="233"/>
      <c r="AA66" s="266"/>
      <c r="AB66" s="266"/>
      <c r="AC66" s="266"/>
      <c r="AD66" s="266"/>
      <c r="AE66" s="266"/>
      <c r="AF66" s="266"/>
      <c r="AG66" s="266"/>
      <c r="AH66" s="233"/>
      <c r="AI66" s="232"/>
      <c r="AJ66" s="233"/>
      <c r="AK66" s="266"/>
      <c r="AL66" s="266"/>
      <c r="AM66" s="266"/>
      <c r="AN66" s="266"/>
      <c r="AO66" s="266"/>
      <c r="AP66" s="266"/>
      <c r="AQ66" s="233"/>
      <c r="AR66" s="266"/>
      <c r="AS66" s="266"/>
      <c r="AT66" s="266"/>
      <c r="AU66" s="266"/>
      <c r="AV66" s="266"/>
      <c r="AW66" s="266"/>
      <c r="AX66" s="266"/>
      <c r="AY66" s="233"/>
      <c r="AZ66" s="233"/>
      <c r="BA66" s="233"/>
      <c r="BB66" s="233"/>
    </row>
    <row r="67" spans="1:54" x14ac:dyDescent="0.25">
      <c r="J67" s="168" t="s">
        <v>652</v>
      </c>
      <c r="R67" s="232"/>
      <c r="S67" s="233"/>
      <c r="T67" s="233"/>
      <c r="U67" s="233"/>
      <c r="V67" s="233"/>
      <c r="W67" s="233"/>
      <c r="X67" s="233"/>
      <c r="Y67" s="233"/>
      <c r="Z67" s="233"/>
      <c r="AA67" s="233" t="s">
        <v>652</v>
      </c>
      <c r="AB67" s="233"/>
      <c r="AC67" s="233"/>
      <c r="AD67" s="233"/>
      <c r="AE67" s="233"/>
      <c r="AF67" s="233"/>
      <c r="AG67" s="233"/>
      <c r="AH67" s="233"/>
      <c r="AI67" s="232"/>
      <c r="AJ67" s="233"/>
      <c r="AK67" s="233"/>
      <c r="AL67" s="233"/>
      <c r="AM67" s="233"/>
      <c r="AN67" s="233"/>
      <c r="AO67" s="233"/>
      <c r="AP67" s="233"/>
      <c r="AQ67" s="233"/>
      <c r="AR67" s="233" t="s">
        <v>652</v>
      </c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</row>
    <row r="68" spans="1:54" ht="14.4" x14ac:dyDescent="0.3">
      <c r="A68" s="187">
        <v>1930</v>
      </c>
      <c r="B68" s="194" t="s">
        <v>653</v>
      </c>
      <c r="C68" s="195"/>
      <c r="D68" s="195"/>
      <c r="E68" s="195"/>
      <c r="F68" s="195"/>
      <c r="G68" s="195"/>
      <c r="H68" s="195"/>
      <c r="I68" s="195"/>
      <c r="J68" s="195" t="s">
        <v>653</v>
      </c>
      <c r="K68" s="195"/>
      <c r="L68" s="195"/>
      <c r="M68" s="195"/>
      <c r="N68" s="205">
        <f>SUMIFS($M$9:$M$53,$A$9:$A$53,A68)</f>
        <v>-4537172.55</v>
      </c>
      <c r="R68" s="257"/>
      <c r="S68" s="233"/>
      <c r="T68" s="236"/>
      <c r="U68" s="236"/>
      <c r="V68" s="236"/>
      <c r="W68" s="236"/>
      <c r="X68" s="236"/>
      <c r="Y68" s="236"/>
      <c r="Z68" s="236"/>
      <c r="AA68" s="236" t="s">
        <v>653</v>
      </c>
      <c r="AB68" s="236"/>
      <c r="AC68" s="236"/>
      <c r="AD68" s="236"/>
      <c r="AE68" s="267">
        <f>AD32+AD33</f>
        <v>-4638045.5800000029</v>
      </c>
      <c r="AF68" s="233"/>
      <c r="AG68" s="233"/>
      <c r="AH68" s="233"/>
      <c r="AI68" s="257"/>
      <c r="AJ68" s="235" t="s">
        <v>653</v>
      </c>
      <c r="AK68" s="236"/>
      <c r="AL68" s="236"/>
      <c r="AM68" s="236"/>
      <c r="AN68" s="236"/>
      <c r="AO68" s="236"/>
      <c r="AP68" s="236"/>
      <c r="AQ68" s="236"/>
      <c r="AR68" s="236" t="s">
        <v>653</v>
      </c>
      <c r="AS68" s="236"/>
      <c r="AT68" s="236"/>
      <c r="AU68" s="236"/>
      <c r="AV68" s="267">
        <f>AS33+AU33</f>
        <v>0</v>
      </c>
      <c r="AW68" s="233"/>
      <c r="AX68" s="233"/>
      <c r="AY68" s="233"/>
      <c r="AZ68" s="233"/>
      <c r="BA68" s="233"/>
      <c r="BB68" s="233"/>
    </row>
    <row r="69" spans="1:54" ht="14.4" x14ac:dyDescent="0.3">
      <c r="A69" s="187">
        <v>1940</v>
      </c>
      <c r="B69" s="194" t="s">
        <v>76</v>
      </c>
      <c r="C69" s="195"/>
      <c r="D69" s="195"/>
      <c r="E69" s="195"/>
      <c r="F69" s="195"/>
      <c r="G69" s="195"/>
      <c r="H69" s="195"/>
      <c r="I69" s="195"/>
      <c r="J69" s="195" t="s">
        <v>76</v>
      </c>
      <c r="K69" s="195"/>
      <c r="L69" s="195"/>
      <c r="M69" s="195"/>
      <c r="N69" s="205">
        <f>SUMIFS($M$9:$M$53,$A$9:$A$53,A69)</f>
        <v>-1099492.97</v>
      </c>
      <c r="R69" s="257"/>
      <c r="S69" s="233"/>
      <c r="T69" s="236"/>
      <c r="U69" s="236"/>
      <c r="V69" s="236"/>
      <c r="W69" s="236"/>
      <c r="X69" s="236"/>
      <c r="Y69" s="236"/>
      <c r="Z69" s="236"/>
      <c r="AA69" s="236" t="s">
        <v>76</v>
      </c>
      <c r="AB69" s="236"/>
      <c r="AC69" s="236"/>
      <c r="AD69" s="236"/>
      <c r="AE69" s="267">
        <f>AD34</f>
        <v>-1099492.8700000003</v>
      </c>
      <c r="AF69" s="233"/>
      <c r="AG69" s="233"/>
      <c r="AH69" s="233"/>
      <c r="AI69" s="257"/>
      <c r="AJ69" s="235" t="s">
        <v>76</v>
      </c>
      <c r="AK69" s="236"/>
      <c r="AL69" s="236"/>
      <c r="AM69" s="236"/>
      <c r="AN69" s="236"/>
      <c r="AO69" s="236"/>
      <c r="AP69" s="236"/>
      <c r="AQ69" s="236"/>
      <c r="AR69" s="236" t="s">
        <v>76</v>
      </c>
      <c r="AS69" s="236"/>
      <c r="AT69" s="236"/>
      <c r="AU69" s="236"/>
      <c r="AV69" s="267">
        <f>AU35</f>
        <v>0</v>
      </c>
      <c r="AW69" s="233"/>
      <c r="AX69" s="233"/>
      <c r="AY69" s="233"/>
      <c r="AZ69" s="233"/>
      <c r="BA69" s="233"/>
      <c r="BB69" s="233"/>
    </row>
    <row r="70" spans="1:54" ht="14.4" x14ac:dyDescent="0.3">
      <c r="A70" s="187"/>
      <c r="B70" s="194" t="s">
        <v>378</v>
      </c>
      <c r="C70" s="195"/>
      <c r="D70" s="195"/>
      <c r="E70" s="195"/>
      <c r="F70" s="195"/>
      <c r="G70" s="195"/>
      <c r="H70" s="195"/>
      <c r="I70" s="195"/>
      <c r="J70" s="195" t="s">
        <v>378</v>
      </c>
      <c r="K70" s="195"/>
      <c r="L70" s="195"/>
      <c r="M70" s="195"/>
      <c r="N70" s="205">
        <v>0</v>
      </c>
      <c r="P70" s="193"/>
      <c r="R70" s="257"/>
      <c r="S70" s="233"/>
      <c r="T70" s="236"/>
      <c r="U70" s="236"/>
      <c r="V70" s="236"/>
      <c r="W70" s="236"/>
      <c r="X70" s="236"/>
      <c r="Y70" s="236"/>
      <c r="Z70" s="236"/>
      <c r="AA70" s="236" t="s">
        <v>378</v>
      </c>
      <c r="AB70" s="236"/>
      <c r="AC70" s="236"/>
      <c r="AD70" s="236"/>
      <c r="AE70" s="267"/>
      <c r="AF70" s="233"/>
      <c r="AG70" s="233"/>
      <c r="AH70" s="233"/>
      <c r="AI70" s="257"/>
      <c r="AJ70" s="235" t="s">
        <v>378</v>
      </c>
      <c r="AK70" s="236"/>
      <c r="AL70" s="236"/>
      <c r="AM70" s="236"/>
      <c r="AN70" s="236"/>
      <c r="AO70" s="236"/>
      <c r="AP70" s="236"/>
      <c r="AQ70" s="236"/>
      <c r="AR70" s="236" t="s">
        <v>378</v>
      </c>
      <c r="AS70" s="236"/>
      <c r="AT70" s="236"/>
      <c r="AU70" s="236"/>
      <c r="AV70" s="267"/>
      <c r="AW70" s="233"/>
      <c r="AX70" s="233"/>
      <c r="AY70" s="233"/>
      <c r="AZ70" s="233"/>
      <c r="BA70" s="233"/>
      <c r="BB70" s="233"/>
    </row>
    <row r="71" spans="1:54" x14ac:dyDescent="0.25">
      <c r="J71" s="338" t="s">
        <v>654</v>
      </c>
      <c r="K71" s="339"/>
      <c r="L71" s="339"/>
      <c r="M71" s="339"/>
      <c r="N71" s="196">
        <f>M65-N68-N69-N70</f>
        <v>-116761861.60999995</v>
      </c>
      <c r="R71" s="232"/>
      <c r="S71" s="233"/>
      <c r="T71" s="233"/>
      <c r="U71" s="233"/>
      <c r="V71" s="233"/>
      <c r="W71" s="233"/>
      <c r="X71" s="233"/>
      <c r="Y71" s="233"/>
      <c r="Z71" s="233"/>
      <c r="AA71" s="269" t="s">
        <v>654</v>
      </c>
      <c r="AB71" s="270"/>
      <c r="AC71" s="270"/>
      <c r="AD71" s="270"/>
      <c r="AE71" s="268">
        <f>AD65-AE68-AE69-AE70</f>
        <v>-116660986.65999988</v>
      </c>
      <c r="AF71" s="233"/>
      <c r="AG71" s="233"/>
      <c r="AH71" s="233"/>
      <c r="AI71" s="232"/>
      <c r="AJ71" s="233"/>
      <c r="AK71" s="233"/>
      <c r="AL71" s="233"/>
      <c r="AM71" s="233"/>
      <c r="AN71" s="233"/>
      <c r="AO71" s="233"/>
      <c r="AP71" s="233"/>
      <c r="AQ71" s="233"/>
      <c r="AR71" s="269" t="s">
        <v>654</v>
      </c>
      <c r="AS71" s="270"/>
      <c r="AT71" s="270"/>
      <c r="AU71" s="270"/>
      <c r="AV71" s="268">
        <f>AU65-AV68-AV69-AV70</f>
        <v>-2.0200000773184001</v>
      </c>
      <c r="AW71" s="233"/>
      <c r="AX71" s="233"/>
      <c r="AY71" s="233"/>
      <c r="AZ71" s="233"/>
      <c r="BA71" s="233"/>
      <c r="BB71" s="233"/>
    </row>
    <row r="72" spans="1:54" x14ac:dyDescent="0.25">
      <c r="A72" s="168"/>
      <c r="R72" s="232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2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</row>
    <row r="73" spans="1:54" x14ac:dyDescent="0.25">
      <c r="F73" s="199"/>
      <c r="G73" s="201"/>
      <c r="AZ73" s="233"/>
      <c r="BA73" s="233"/>
      <c r="BB73" s="233"/>
    </row>
    <row r="74" spans="1:54" x14ac:dyDescent="0.25">
      <c r="C74" s="193"/>
      <c r="D74" s="193"/>
      <c r="E74" s="193"/>
      <c r="F74" s="193"/>
      <c r="G74" s="193"/>
      <c r="H74" s="193"/>
      <c r="J74" s="193"/>
      <c r="K74" s="193"/>
      <c r="L74" s="193"/>
      <c r="M74" s="193"/>
      <c r="N74" s="193"/>
      <c r="O74" s="193"/>
      <c r="P74" s="193"/>
      <c r="Q74" s="193"/>
    </row>
    <row r="75" spans="1:54" x14ac:dyDescent="0.25">
      <c r="C75" s="193"/>
      <c r="D75" s="193"/>
      <c r="E75" s="193"/>
      <c r="F75" s="193"/>
      <c r="G75" s="193"/>
      <c r="H75" s="193"/>
      <c r="J75" s="193"/>
      <c r="K75" s="193"/>
      <c r="L75" s="193"/>
      <c r="M75" s="193"/>
      <c r="N75" s="193"/>
      <c r="O75" s="193"/>
      <c r="P75" s="193"/>
      <c r="Q75" s="193"/>
    </row>
    <row r="76" spans="1:54" x14ac:dyDescent="0.25">
      <c r="C76" s="199"/>
    </row>
    <row r="79" spans="1:54" x14ac:dyDescent="0.25">
      <c r="A79" s="168"/>
    </row>
  </sheetData>
  <autoFilter ref="A7:S66" xr:uid="{CA86123C-EE45-4242-9550-9B4C0AE73476}"/>
  <mergeCells count="2">
    <mergeCell ref="C6:H6"/>
    <mergeCell ref="J71:M71"/>
  </mergeCells>
  <dataValidations disablePrompts="1" count="1">
    <dataValidation type="list" allowBlank="1" showErrorMessage="1" error="Use the following date format when inserting a date:_x000a__x000a_Eg:  &quot;January 1, 2013&quot;" prompt="Use the following format eg: January 1, 2013" sqref="G3" xr:uid="{87F44094-B1ED-459D-8D01-0F0DC7C6F61B}">
      <formula1>"CGAAP, MIFRS,USGAAP, ASPE"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CCFC-2A61-4AF5-80D5-84031A122583}">
  <sheetPr codeName="Sheet20"/>
  <dimension ref="A1:T73"/>
  <sheetViews>
    <sheetView topLeftCell="A3" zoomScale="90" zoomScaleNormal="90" workbookViewId="0">
      <pane xSplit="3" ySplit="5" topLeftCell="D44" activePane="bottomRight" state="frozen"/>
      <selection activeCell="A3" sqref="A3"/>
      <selection pane="topRight" activeCell="D3" sqref="D3"/>
      <selection pane="bottomLeft" activeCell="A8" sqref="A8"/>
      <selection pane="bottomRight" activeCell="E4" sqref="E4"/>
    </sheetView>
  </sheetViews>
  <sheetFormatPr defaultColWidth="9" defaultRowHeight="13.2" x14ac:dyDescent="0.25"/>
  <cols>
    <col min="1" max="1" width="11.5546875" style="167" customWidth="1"/>
    <col min="2" max="2" width="11.21875" style="167" customWidth="1"/>
    <col min="3" max="3" width="43.77734375" style="168" customWidth="1"/>
    <col min="4" max="4" width="16.5546875" style="168" bestFit="1" customWidth="1"/>
    <col min="5" max="6" width="16.5546875" style="168" customWidth="1"/>
    <col min="7" max="7" width="18.5546875" style="168" bestFit="1" customWidth="1"/>
    <col min="8" max="8" width="15.5546875" style="168" bestFit="1" customWidth="1"/>
    <col min="9" max="9" width="16.5546875" style="168" bestFit="1" customWidth="1"/>
    <col min="10" max="10" width="1.44140625" style="168" customWidth="1"/>
    <col min="11" max="13" width="15.77734375" style="168" customWidth="1"/>
    <col min="14" max="14" width="15.5546875" style="168" customWidth="1"/>
    <col min="15" max="15" width="14.21875" style="168" bestFit="1" customWidth="1"/>
    <col min="16" max="16" width="15.5546875" style="168" bestFit="1" customWidth="1"/>
    <col min="17" max="17" width="16.77734375" style="168" bestFit="1" customWidth="1"/>
    <col min="18" max="18" width="13.44140625" style="168" bestFit="1" customWidth="1"/>
    <col min="19" max="19" width="9" style="168"/>
    <col min="20" max="20" width="12.21875" style="168" bestFit="1" customWidth="1"/>
    <col min="21" max="16384" width="9" style="168"/>
  </cols>
  <sheetData>
    <row r="1" spans="1:18" customFormat="1" ht="14.4" x14ac:dyDescent="0.3">
      <c r="A1" s="219" t="s">
        <v>685</v>
      </c>
      <c r="B1" s="167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customFormat="1" ht="14.4" x14ac:dyDescent="0.3">
      <c r="A2" s="167"/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15" thickBot="1" x14ac:dyDescent="0.3">
      <c r="G3" s="169" t="s">
        <v>614</v>
      </c>
      <c r="H3" s="218" t="s">
        <v>615</v>
      </c>
    </row>
    <row r="4" spans="1:18" ht="14.4" thickBot="1" x14ac:dyDescent="0.3">
      <c r="G4" s="169" t="s">
        <v>616</v>
      </c>
      <c r="H4" s="170">
        <v>2018</v>
      </c>
      <c r="I4" s="171"/>
    </row>
    <row r="6" spans="1:18" x14ac:dyDescent="0.25">
      <c r="D6" s="336" t="s">
        <v>612</v>
      </c>
      <c r="E6" s="337"/>
      <c r="F6" s="337"/>
      <c r="G6" s="337"/>
      <c r="H6" s="337"/>
      <c r="I6" s="337"/>
      <c r="K6" s="172"/>
      <c r="L6" s="207"/>
      <c r="M6" s="207"/>
      <c r="N6" s="173" t="s">
        <v>617</v>
      </c>
      <c r="O6" s="173"/>
      <c r="P6" s="174"/>
    </row>
    <row r="7" spans="1:18" ht="39.6" x14ac:dyDescent="0.25">
      <c r="A7" s="175" t="s">
        <v>618</v>
      </c>
      <c r="B7" s="175" t="s">
        <v>619</v>
      </c>
      <c r="C7" s="176" t="s">
        <v>620</v>
      </c>
      <c r="D7" s="175" t="s">
        <v>621</v>
      </c>
      <c r="E7" s="175" t="s">
        <v>673</v>
      </c>
      <c r="F7" s="175" t="s">
        <v>674</v>
      </c>
      <c r="G7" s="177" t="s">
        <v>622</v>
      </c>
      <c r="H7" s="177" t="s">
        <v>623</v>
      </c>
      <c r="I7" s="175" t="s">
        <v>611</v>
      </c>
      <c r="J7" s="178"/>
      <c r="K7" s="175" t="s">
        <v>621</v>
      </c>
      <c r="L7" s="175" t="s">
        <v>673</v>
      </c>
      <c r="M7" s="175" t="s">
        <v>674</v>
      </c>
      <c r="N7" s="179" t="s">
        <v>5</v>
      </c>
      <c r="O7" s="179" t="s">
        <v>623</v>
      </c>
      <c r="P7" s="180" t="s">
        <v>611</v>
      </c>
      <c r="Q7" s="175" t="s">
        <v>624</v>
      </c>
    </row>
    <row r="8" spans="1:18" s="212" customFormat="1" ht="14.4" x14ac:dyDescent="0.3">
      <c r="A8" s="181"/>
      <c r="B8" s="181">
        <v>1531</v>
      </c>
      <c r="C8" s="182" t="s">
        <v>660</v>
      </c>
      <c r="D8" s="183">
        <f>SUMIFS('Legacy Enersource'!F:F,'Legacy Enersource'!$U:$U,$B8)</f>
        <v>1124832.8400000003</v>
      </c>
      <c r="E8" s="183"/>
      <c r="F8" s="183">
        <f>D8+E8</f>
        <v>1124832.8400000003</v>
      </c>
      <c r="G8" s="183">
        <f>SUMIFS('Legacy Enersource'!G:G,'Legacy Enersource'!$U:$U,$B8)</f>
        <v>222375.68000000002</v>
      </c>
      <c r="H8" s="183">
        <f>SUMIFS('Legacy Enersource'!H:H,'Legacy Enersource'!$U:$U,$B8)+SUMIFS('Legacy Enersource'!I:I,'Legacy Enersource'!$U:$U,$B8)</f>
        <v>0</v>
      </c>
      <c r="I8" s="183">
        <f>SUM(F8:H8)</f>
        <v>1347208.5200000003</v>
      </c>
      <c r="J8" s="215"/>
      <c r="K8" s="183">
        <f>SUMIFS('Legacy Enersource'!O:O,'Legacy Enersource'!$U:$U,$B8)</f>
        <v>-246720.11</v>
      </c>
      <c r="L8" s="183"/>
      <c r="M8" s="183">
        <f>SUM(K8:L8)</f>
        <v>-246720.11</v>
      </c>
      <c r="N8" s="183">
        <f>SUMIFS('Legacy Enersource'!P:P,'Legacy Enersource'!$U:$U,$B8)</f>
        <v>-82452.47</v>
      </c>
      <c r="O8" s="183">
        <f>SUMIFS('Legacy Enersource'!Q:Q,'Legacy Enersource'!$U:$U,$B8)+SUMIFS('Legacy Enersource'!R:R,'Legacy Enersource'!$U:$U,$B8)</f>
        <v>0</v>
      </c>
      <c r="P8" s="183">
        <f>K8+N8+O8</f>
        <v>-329172.57999999996</v>
      </c>
      <c r="Q8" s="214">
        <f>I8+P8</f>
        <v>1018035.9400000003</v>
      </c>
      <c r="R8" s="213"/>
    </row>
    <row r="9" spans="1:18" ht="25.5" customHeight="1" x14ac:dyDescent="0.3">
      <c r="A9" s="175"/>
      <c r="B9" s="181">
        <v>1609</v>
      </c>
      <c r="C9" s="182" t="s">
        <v>343</v>
      </c>
      <c r="D9" s="183">
        <f>SUMIFS('Legacy Enersource'!F:F,'Legacy Enersource'!$U:$U,$B9)</f>
        <v>40478700</v>
      </c>
      <c r="E9" s="183"/>
      <c r="F9" s="183">
        <f>D9+E9</f>
        <v>40478700</v>
      </c>
      <c r="G9" s="183">
        <f>SUMIFS('Legacy Enersource'!G:G,'Legacy Enersource'!$U:$U,$B9)</f>
        <v>0</v>
      </c>
      <c r="H9" s="183">
        <f>SUMIFS('Legacy Enersource'!H:H,'Legacy Enersource'!$U:$U,$B9)+SUMIFS('Legacy Enersource'!I:I,'Legacy Enersource'!$U:$U,$B9)</f>
        <v>0</v>
      </c>
      <c r="I9" s="183">
        <f>SUM(F9:H9)</f>
        <v>40478700</v>
      </c>
      <c r="J9" s="178"/>
      <c r="K9" s="183">
        <f>SUMIFS('Legacy Enersource'!O:O,'Legacy Enersource'!$U:$U,$B9)</f>
        <v>-2529918.75</v>
      </c>
      <c r="L9" s="183"/>
      <c r="M9" s="183">
        <f>SUM(K9:L9)</f>
        <v>-2529918.75</v>
      </c>
      <c r="N9" s="183">
        <f>SUMIFS('Legacy Enersource'!P:P,'Legacy Enersource'!$U:$U,$B9)</f>
        <v>-1011967.5</v>
      </c>
      <c r="O9" s="183">
        <f>SUMIFS('Legacy Enersource'!Q:Q,'Legacy Enersource'!$U:$U,$B9)+SUMIFS('Legacy Enersource'!R:R,'Legacy Enersource'!$U:$U,$B9)</f>
        <v>0</v>
      </c>
      <c r="P9" s="183">
        <f t="shared" ref="P9:P52" si="0">K9+N9+O9</f>
        <v>-3541886.25</v>
      </c>
      <c r="Q9" s="184">
        <f>I9+P9</f>
        <v>36936813.75</v>
      </c>
    </row>
    <row r="10" spans="1:18" ht="26.4" x14ac:dyDescent="0.3">
      <c r="A10" s="181">
        <v>12</v>
      </c>
      <c r="B10" s="181">
        <v>1611</v>
      </c>
      <c r="C10" s="182" t="s">
        <v>625</v>
      </c>
      <c r="D10" s="183">
        <f>SUMIFS('Legacy Enersource'!F:F,'Legacy Enersource'!$U:$U,$B10)</f>
        <v>29678046.890000008</v>
      </c>
      <c r="E10" s="183"/>
      <c r="F10" s="183">
        <f t="shared" ref="F10:F52" si="1">D10+E10</f>
        <v>29678046.890000008</v>
      </c>
      <c r="G10" s="183">
        <f>SUMIFS('Legacy Enersource'!G:G,'Legacy Enersource'!$U:$U,$B10)</f>
        <v>3908617.32</v>
      </c>
      <c r="H10" s="183">
        <f>SUMIFS('Legacy Enersource'!H:H,'Legacy Enersource'!$U:$U,$B10)+SUMIFS('Legacy Enersource'!I:I,'Legacy Enersource'!$U:$U,$B10)</f>
        <v>-264240.19</v>
      </c>
      <c r="I10" s="183">
        <f t="shared" ref="I10:I52" si="2">SUM(F10:H10)</f>
        <v>33322424.020000007</v>
      </c>
      <c r="J10" s="185"/>
      <c r="K10" s="183">
        <f>SUMIFS('Legacy Enersource'!O:O,'Legacy Enersource'!$U:$U,$B10)</f>
        <v>-18984813.050000001</v>
      </c>
      <c r="L10" s="183"/>
      <c r="M10" s="183">
        <f t="shared" ref="M10:M52" si="3">SUM(K10:L10)</f>
        <v>-18984813.050000001</v>
      </c>
      <c r="N10" s="183">
        <f>SUMIFS('Legacy Enersource'!P:P,'Legacy Enersource'!$U:$U,$B10)</f>
        <v>-4058119.35</v>
      </c>
      <c r="O10" s="183">
        <f>SUMIFS('Legacy Enersource'!Q:Q,'Legacy Enersource'!$U:$U,$B10)+SUMIFS('Legacy Enersource'!R:R,'Legacy Enersource'!$U:$U,$B10)</f>
        <v>264240.19</v>
      </c>
      <c r="P10" s="183">
        <f t="shared" si="0"/>
        <v>-22778692.210000001</v>
      </c>
      <c r="Q10" s="184">
        <f>I10+P10</f>
        <v>10543731.810000006</v>
      </c>
    </row>
    <row r="11" spans="1:18" ht="14.4" x14ac:dyDescent="0.3">
      <c r="A11" s="181" t="s">
        <v>626</v>
      </c>
      <c r="B11" s="181">
        <v>1612</v>
      </c>
      <c r="C11" s="182" t="s">
        <v>627</v>
      </c>
      <c r="D11" s="183">
        <f>SUMIFS('Legacy Enersource'!F:F,'Legacy Enersource'!$U:$U,$B11)</f>
        <v>796572.5</v>
      </c>
      <c r="E11" s="183"/>
      <c r="F11" s="183">
        <f t="shared" si="1"/>
        <v>796572.5</v>
      </c>
      <c r="G11" s="183">
        <f>SUMIFS('Legacy Enersource'!G:G,'Legacy Enersource'!$U:$U,$B11)</f>
        <v>-19676</v>
      </c>
      <c r="H11" s="183">
        <f>SUMIFS('Legacy Enersource'!H:H,'Legacy Enersource'!$U:$U,$B11)+SUMIFS('Legacy Enersource'!I:I,'Legacy Enersource'!$U:$U,$B11)</f>
        <v>0</v>
      </c>
      <c r="I11" s="183">
        <f t="shared" si="2"/>
        <v>776896.5</v>
      </c>
      <c r="J11" s="185"/>
      <c r="K11" s="183">
        <f>SUMIFS('Legacy Enersource'!O:O,'Legacy Enersource'!$U:$U,$B11)</f>
        <v>0</v>
      </c>
      <c r="L11" s="183"/>
      <c r="M11" s="183">
        <f t="shared" si="3"/>
        <v>0</v>
      </c>
      <c r="N11" s="183">
        <f>SUMIFS('Legacy Enersource'!P:P,'Legacy Enersource'!$U:$U,$B11)</f>
        <v>0</v>
      </c>
      <c r="O11" s="183">
        <f>SUMIFS('Legacy Enersource'!Q:Q,'Legacy Enersource'!$U:$U,$B11)+SUMIFS('Legacy Enersource'!R:R,'Legacy Enersource'!$U:$U,$B11)</f>
        <v>0</v>
      </c>
      <c r="P11" s="183">
        <f t="shared" si="0"/>
        <v>0</v>
      </c>
      <c r="Q11" s="184">
        <f>I11+P11</f>
        <v>776896.5</v>
      </c>
      <c r="R11" s="202"/>
    </row>
    <row r="12" spans="1:18" ht="14.4" x14ac:dyDescent="0.3">
      <c r="A12" s="181" t="s">
        <v>628</v>
      </c>
      <c r="B12" s="181">
        <v>1805</v>
      </c>
      <c r="C12" s="182" t="s">
        <v>92</v>
      </c>
      <c r="D12" s="183">
        <f>SUMIFS('Legacy Enersource'!F:F,'Legacy Enersource'!$U:$U,$B12)</f>
        <v>9862444.8399999999</v>
      </c>
      <c r="E12" s="183"/>
      <c r="F12" s="183">
        <f t="shared" si="1"/>
        <v>9862444.8399999999</v>
      </c>
      <c r="G12" s="183">
        <f>SUMIFS('Legacy Enersource'!G:G,'Legacy Enersource'!$U:$U,$B12)</f>
        <v>0</v>
      </c>
      <c r="H12" s="183">
        <f>SUMIFS('Legacy Enersource'!H:H,'Legacy Enersource'!$U:$U,$B12)+SUMIFS('Legacy Enersource'!I:I,'Legacy Enersource'!$U:$U,$B12)</f>
        <v>0</v>
      </c>
      <c r="I12" s="183">
        <f t="shared" si="2"/>
        <v>9862444.8399999999</v>
      </c>
      <c r="J12" s="185"/>
      <c r="K12" s="183">
        <f>SUMIFS('Legacy Enersource'!O:O,'Legacy Enersource'!$U:$U,$B12)</f>
        <v>0</v>
      </c>
      <c r="L12" s="183"/>
      <c r="M12" s="183">
        <f t="shared" si="3"/>
        <v>0</v>
      </c>
      <c r="N12" s="183">
        <f>SUMIFS('Legacy Enersource'!P:P,'Legacy Enersource'!$U:$U,$B12)</f>
        <v>0</v>
      </c>
      <c r="O12" s="183">
        <f>SUMIFS('Legacy Enersource'!Q:Q,'Legacy Enersource'!$U:$U,$B12)+SUMIFS('Legacy Enersource'!R:R,'Legacy Enersource'!$U:$U,$B12)</f>
        <v>0</v>
      </c>
      <c r="P12" s="183">
        <f t="shared" si="0"/>
        <v>0</v>
      </c>
      <c r="Q12" s="184">
        <f>I12+P12</f>
        <v>9862444.8399999999</v>
      </c>
      <c r="R12" s="202"/>
    </row>
    <row r="13" spans="1:18" ht="14.4" x14ac:dyDescent="0.3">
      <c r="A13" s="181">
        <v>47</v>
      </c>
      <c r="B13" s="181">
        <v>1808</v>
      </c>
      <c r="C13" s="182" t="s">
        <v>600</v>
      </c>
      <c r="D13" s="183">
        <f>SUMIFS('Legacy Enersource'!F:F,'Legacy Enersource'!$U:$U,$B13)</f>
        <v>43974749.289999992</v>
      </c>
      <c r="E13" s="183"/>
      <c r="F13" s="183">
        <f t="shared" si="1"/>
        <v>43974749.289999992</v>
      </c>
      <c r="G13" s="183">
        <f>SUMIFS('Legacy Enersource'!G:G,'Legacy Enersource'!$U:$U,$B13)</f>
        <v>5411741.2800000003</v>
      </c>
      <c r="H13" s="183">
        <f>SUMIFS('Legacy Enersource'!H:H,'Legacy Enersource'!$U:$U,$B13)+SUMIFS('Legacy Enersource'!I:I,'Legacy Enersource'!$U:$U,$B13)</f>
        <v>-613462.94000000006</v>
      </c>
      <c r="I13" s="183">
        <f t="shared" si="2"/>
        <v>48773027.629999995</v>
      </c>
      <c r="J13" s="185"/>
      <c r="K13" s="183">
        <f>SUMIFS('Legacy Enersource'!O:O,'Legacy Enersource'!$U:$U,$B13)</f>
        <v>-8049840.3499999996</v>
      </c>
      <c r="L13" s="183"/>
      <c r="M13" s="183">
        <f t="shared" si="3"/>
        <v>-8049840.3499999996</v>
      </c>
      <c r="N13" s="183">
        <f>SUMIFS('Legacy Enersource'!P:P,'Legacy Enersource'!$U:$U,$B13)</f>
        <v>-1685054.23</v>
      </c>
      <c r="O13" s="183">
        <f>SUMIFS('Legacy Enersource'!Q:Q,'Legacy Enersource'!$U:$U,$B13)+SUMIFS('Legacy Enersource'!R:R,'Legacy Enersource'!$U:$U,$B13)</f>
        <v>325073.07</v>
      </c>
      <c r="P13" s="183">
        <f t="shared" si="0"/>
        <v>-9409821.5099999998</v>
      </c>
      <c r="Q13" s="184">
        <f>I13+P13</f>
        <v>39363206.119999997</v>
      </c>
      <c r="R13" s="202"/>
    </row>
    <row r="14" spans="1:18" ht="14.4" x14ac:dyDescent="0.3">
      <c r="A14" s="181">
        <v>13</v>
      </c>
      <c r="B14" s="181">
        <v>1810</v>
      </c>
      <c r="C14" s="182" t="s">
        <v>61</v>
      </c>
      <c r="D14" s="183">
        <f>SUMIFS('Legacy Enersource'!F:F,'Legacy Enersource'!$U:$U,$B14)</f>
        <v>0</v>
      </c>
      <c r="E14" s="183"/>
      <c r="F14" s="183">
        <f t="shared" si="1"/>
        <v>0</v>
      </c>
      <c r="G14" s="183">
        <f>SUMIFS('Legacy Enersource'!G:G,'Legacy Enersource'!$U:$U,$B14)</f>
        <v>0</v>
      </c>
      <c r="H14" s="183">
        <f>SUMIFS('Legacy Enersource'!H:H,'Legacy Enersource'!$U:$U,$B14)+SUMIFS('Legacy Enersource'!I:I,'Legacy Enersource'!$U:$U,$B14)</f>
        <v>0</v>
      </c>
      <c r="I14" s="183">
        <f t="shared" si="2"/>
        <v>0</v>
      </c>
      <c r="J14" s="185"/>
      <c r="K14" s="183">
        <f>SUMIFS('Legacy Enersource'!O:O,'Legacy Enersource'!$U:$U,$B14)</f>
        <v>0</v>
      </c>
      <c r="L14" s="183"/>
      <c r="M14" s="183">
        <f t="shared" si="3"/>
        <v>0</v>
      </c>
      <c r="N14" s="183">
        <f>SUMIFS('Legacy Enersource'!P:P,'Legacy Enersource'!$U:$U,$B14)</f>
        <v>0</v>
      </c>
      <c r="O14" s="183">
        <f>SUMIFS('Legacy Enersource'!Q:Q,'Legacy Enersource'!$U:$U,$B14)+SUMIFS('Legacy Enersource'!R:R,'Legacy Enersource'!$U:$U,$B14)</f>
        <v>0</v>
      </c>
      <c r="P14" s="183">
        <f t="shared" si="0"/>
        <v>0</v>
      </c>
      <c r="Q14" s="184">
        <f>I14+P14</f>
        <v>0</v>
      </c>
      <c r="R14" s="202"/>
    </row>
    <row r="15" spans="1:18" ht="14.4" x14ac:dyDescent="0.3">
      <c r="A15" s="181">
        <v>47</v>
      </c>
      <c r="B15" s="181">
        <v>1815</v>
      </c>
      <c r="C15" s="182" t="s">
        <v>629</v>
      </c>
      <c r="D15" s="183">
        <f>SUMIFS('Legacy Enersource'!F:F,'Legacy Enersource'!$U:$U,$B15)</f>
        <v>0</v>
      </c>
      <c r="E15" s="183"/>
      <c r="F15" s="183">
        <f t="shared" si="1"/>
        <v>0</v>
      </c>
      <c r="G15" s="183">
        <f>SUMIFS('Legacy Enersource'!G:G,'Legacy Enersource'!$U:$U,$B15)</f>
        <v>0</v>
      </c>
      <c r="H15" s="183">
        <f>SUMIFS('Legacy Enersource'!H:H,'Legacy Enersource'!$U:$U,$B15)+SUMIFS('Legacy Enersource'!I:I,'Legacy Enersource'!$U:$U,$B15)</f>
        <v>0</v>
      </c>
      <c r="I15" s="183">
        <f t="shared" si="2"/>
        <v>0</v>
      </c>
      <c r="J15" s="185"/>
      <c r="K15" s="183">
        <f>SUMIFS('Legacy Enersource'!O:O,'Legacy Enersource'!$U:$U,$B15)</f>
        <v>0</v>
      </c>
      <c r="L15" s="183"/>
      <c r="M15" s="183">
        <f t="shared" si="3"/>
        <v>0</v>
      </c>
      <c r="N15" s="183">
        <f>SUMIFS('Legacy Enersource'!P:P,'Legacy Enersource'!$U:$U,$B15)</f>
        <v>0</v>
      </c>
      <c r="O15" s="183">
        <f>SUMIFS('Legacy Enersource'!Q:Q,'Legacy Enersource'!$U:$U,$B15)+SUMIFS('Legacy Enersource'!R:R,'Legacy Enersource'!$U:$U,$B15)</f>
        <v>0</v>
      </c>
      <c r="P15" s="183">
        <f t="shared" si="0"/>
        <v>0</v>
      </c>
      <c r="Q15" s="184">
        <f>I15+P15</f>
        <v>0</v>
      </c>
      <c r="R15" s="202"/>
    </row>
    <row r="16" spans="1:18" ht="14.4" x14ac:dyDescent="0.3">
      <c r="A16" s="181">
        <v>47</v>
      </c>
      <c r="B16" s="181">
        <v>1820</v>
      </c>
      <c r="C16" s="182" t="s">
        <v>630</v>
      </c>
      <c r="D16" s="183">
        <f>SUMIFS('Legacy Enersource'!F:F,'Legacy Enersource'!$U:$U,$B16)</f>
        <v>79732456.210000023</v>
      </c>
      <c r="E16" s="183"/>
      <c r="F16" s="183">
        <f t="shared" si="1"/>
        <v>79732456.210000023</v>
      </c>
      <c r="G16" s="183">
        <f>SUMIFS('Legacy Enersource'!G:G,'Legacy Enersource'!$U:$U,$B16)</f>
        <v>4291191.54</v>
      </c>
      <c r="H16" s="183">
        <f>SUMIFS('Legacy Enersource'!H:H,'Legacy Enersource'!$U:$U,$B16)+SUMIFS('Legacy Enersource'!I:I,'Legacy Enersource'!$U:$U,$B16)</f>
        <v>0</v>
      </c>
      <c r="I16" s="183">
        <f t="shared" si="2"/>
        <v>84023647.75000003</v>
      </c>
      <c r="J16" s="185"/>
      <c r="K16" s="183">
        <f>SUMIFS('Legacy Enersource'!O:O,'Legacy Enersource'!$U:$U,$B16)</f>
        <v>-13645569.739999998</v>
      </c>
      <c r="L16" s="183"/>
      <c r="M16" s="183">
        <f t="shared" si="3"/>
        <v>-13645569.739999998</v>
      </c>
      <c r="N16" s="183">
        <f>SUMIFS('Legacy Enersource'!P:P,'Legacy Enersource'!$U:$U,$B16)</f>
        <v>-2434890.61</v>
      </c>
      <c r="O16" s="183">
        <f>SUMIFS('Legacy Enersource'!Q:Q,'Legacy Enersource'!$U:$U,$B16)+SUMIFS('Legacy Enersource'!R:R,'Legacy Enersource'!$U:$U,$B16)</f>
        <v>0</v>
      </c>
      <c r="P16" s="183">
        <f t="shared" si="0"/>
        <v>-16080460.349999998</v>
      </c>
      <c r="Q16" s="184">
        <f>I16+P16</f>
        <v>67943187.400000036</v>
      </c>
      <c r="R16" s="202"/>
    </row>
    <row r="17" spans="1:18" ht="14.4" x14ac:dyDescent="0.3">
      <c r="A17" s="181">
        <v>47</v>
      </c>
      <c r="B17" s="181">
        <v>1830</v>
      </c>
      <c r="C17" s="182" t="s">
        <v>33</v>
      </c>
      <c r="D17" s="183">
        <f>SUMIFS('Legacy Enersource'!F:F,'Legacy Enersource'!$U:$U,$B17)</f>
        <v>133970056.82000002</v>
      </c>
      <c r="E17" s="183"/>
      <c r="F17" s="183">
        <f t="shared" si="1"/>
        <v>133970056.82000002</v>
      </c>
      <c r="G17" s="183">
        <f>SUMIFS('Legacy Enersource'!G:G,'Legacy Enersource'!$U:$U,$B17)</f>
        <v>9510199.6600000001</v>
      </c>
      <c r="H17" s="183">
        <f>SUMIFS('Legacy Enersource'!H:H,'Legacy Enersource'!$U:$U,$B17)+SUMIFS('Legacy Enersource'!I:I,'Legacy Enersource'!$U:$U,$B17)</f>
        <v>-153121.41</v>
      </c>
      <c r="I17" s="183">
        <f t="shared" si="2"/>
        <v>143327135.07000002</v>
      </c>
      <c r="J17" s="185"/>
      <c r="K17" s="183">
        <f>SUMIFS('Legacy Enersource'!O:O,'Legacy Enersource'!$U:$U,$B17)</f>
        <v>-16087174.09</v>
      </c>
      <c r="L17" s="183"/>
      <c r="M17" s="183">
        <f t="shared" si="3"/>
        <v>-16087174.09</v>
      </c>
      <c r="N17" s="183">
        <f>SUMIFS('Legacy Enersource'!P:P,'Legacy Enersource'!$U:$U,$B17)</f>
        <v>-2990704.2300000004</v>
      </c>
      <c r="O17" s="183">
        <f>SUMIFS('Legacy Enersource'!Q:Q,'Legacy Enersource'!$U:$U,$B17)+SUMIFS('Legacy Enersource'!R:R,'Legacy Enersource'!$U:$U,$B17)</f>
        <v>34715.869999999995</v>
      </c>
      <c r="P17" s="183">
        <f t="shared" si="0"/>
        <v>-19043162.449999999</v>
      </c>
      <c r="Q17" s="184">
        <f>I17+P17</f>
        <v>124283972.62000002</v>
      </c>
      <c r="R17" s="202"/>
    </row>
    <row r="18" spans="1:18" ht="14.4" x14ac:dyDescent="0.3">
      <c r="A18" s="181">
        <v>47</v>
      </c>
      <c r="B18" s="181">
        <v>1835</v>
      </c>
      <c r="C18" s="182" t="s">
        <v>631</v>
      </c>
      <c r="D18" s="183">
        <f>SUMIFS('Legacy Enersource'!F:F,'Legacy Enersource'!$U:$U,$B18)</f>
        <v>33328679.029999994</v>
      </c>
      <c r="E18" s="183"/>
      <c r="F18" s="183">
        <f t="shared" si="1"/>
        <v>33328679.029999994</v>
      </c>
      <c r="G18" s="183">
        <f>SUMIFS('Legacy Enersource'!G:G,'Legacy Enersource'!$U:$U,$B18)</f>
        <v>2139754.67</v>
      </c>
      <c r="H18" s="183">
        <f>SUMIFS('Legacy Enersource'!H:H,'Legacy Enersource'!$U:$U,$B18)+SUMIFS('Legacy Enersource'!I:I,'Legacy Enersource'!$U:$U,$B18)</f>
        <v>-96935.2</v>
      </c>
      <c r="I18" s="183">
        <f t="shared" si="2"/>
        <v>35371498.499999993</v>
      </c>
      <c r="J18" s="185"/>
      <c r="K18" s="183">
        <f>SUMIFS('Legacy Enersource'!O:O,'Legacy Enersource'!$U:$U,$B18)</f>
        <v>-6657637.5700000003</v>
      </c>
      <c r="L18" s="183"/>
      <c r="M18" s="183">
        <f t="shared" si="3"/>
        <v>-6657637.5700000003</v>
      </c>
      <c r="N18" s="183">
        <f>SUMIFS('Legacy Enersource'!P:P,'Legacy Enersource'!$U:$U,$B18)</f>
        <v>-1112061.1200000001</v>
      </c>
      <c r="O18" s="183">
        <f>SUMIFS('Legacy Enersource'!Q:Q,'Legacy Enersource'!$U:$U,$B18)+SUMIFS('Legacy Enersource'!R:R,'Legacy Enersource'!$U:$U,$B18)</f>
        <v>24607.06</v>
      </c>
      <c r="P18" s="183">
        <f t="shared" si="0"/>
        <v>-7745091.6300000008</v>
      </c>
      <c r="Q18" s="184">
        <f>I18+P18</f>
        <v>27626406.86999999</v>
      </c>
      <c r="R18" s="202"/>
    </row>
    <row r="19" spans="1:18" ht="14.4" x14ac:dyDescent="0.3">
      <c r="A19" s="181">
        <v>47</v>
      </c>
      <c r="B19" s="181">
        <v>1840</v>
      </c>
      <c r="C19" s="182" t="s">
        <v>311</v>
      </c>
      <c r="D19" s="183">
        <f>SUMIFS('Legacy Enersource'!F:F,'Legacy Enersource'!$U:$U,$B19)</f>
        <v>72095801.569999993</v>
      </c>
      <c r="E19" s="183"/>
      <c r="F19" s="183">
        <f t="shared" si="1"/>
        <v>72095801.569999993</v>
      </c>
      <c r="G19" s="183">
        <f>SUMIFS('Legacy Enersource'!G:G,'Legacy Enersource'!$U:$U,$B19)</f>
        <v>5767897.8500000006</v>
      </c>
      <c r="H19" s="183">
        <f>SUMIFS('Legacy Enersource'!H:H,'Legacy Enersource'!$U:$U,$B19)+SUMIFS('Legacy Enersource'!I:I,'Legacy Enersource'!$U:$U,$B19)</f>
        <v>-139545.10999999999</v>
      </c>
      <c r="I19" s="183">
        <f t="shared" si="2"/>
        <v>77724154.309999987</v>
      </c>
      <c r="J19" s="185"/>
      <c r="K19" s="183">
        <f>SUMIFS('Legacy Enersource'!O:O,'Legacy Enersource'!$U:$U,$B19)</f>
        <v>-12724191.740000002</v>
      </c>
      <c r="L19" s="183"/>
      <c r="M19" s="183">
        <f t="shared" si="3"/>
        <v>-12724191.740000002</v>
      </c>
      <c r="N19" s="183">
        <f>SUMIFS('Legacy Enersource'!P:P,'Legacy Enersource'!$U:$U,$B19)</f>
        <v>-2107174.42</v>
      </c>
      <c r="O19" s="183">
        <f>SUMIFS('Legacy Enersource'!Q:Q,'Legacy Enersource'!$U:$U,$B19)+SUMIFS('Legacy Enersource'!R:R,'Legacy Enersource'!$U:$U,$B19)</f>
        <v>76058.55</v>
      </c>
      <c r="P19" s="183">
        <f t="shared" si="0"/>
        <v>-14755307.610000001</v>
      </c>
      <c r="Q19" s="184">
        <f>I19+P19</f>
        <v>62968846.699999988</v>
      </c>
      <c r="R19" s="202"/>
    </row>
    <row r="20" spans="1:18" ht="14.4" x14ac:dyDescent="0.3">
      <c r="A20" s="181">
        <v>47</v>
      </c>
      <c r="B20" s="181">
        <v>1845</v>
      </c>
      <c r="C20" s="182" t="s">
        <v>632</v>
      </c>
      <c r="D20" s="183">
        <f>SUMIFS('Legacy Enersource'!F:F,'Legacy Enersource'!$U:$U,$B20)</f>
        <v>248172148.43999997</v>
      </c>
      <c r="E20" s="183"/>
      <c r="F20" s="183">
        <f t="shared" si="1"/>
        <v>248172148.43999997</v>
      </c>
      <c r="G20" s="183">
        <f>SUMIFS('Legacy Enersource'!G:G,'Legacy Enersource'!$U:$U,$B20)</f>
        <v>18110739.509999998</v>
      </c>
      <c r="H20" s="183">
        <f>SUMIFS('Legacy Enersource'!H:H,'Legacy Enersource'!$U:$U,$B20)+SUMIFS('Legacy Enersource'!I:I,'Legacy Enersource'!$U:$U,$B20)</f>
        <v>-747143.01</v>
      </c>
      <c r="I20" s="183">
        <f t="shared" si="2"/>
        <v>265535744.93999997</v>
      </c>
      <c r="J20" s="185"/>
      <c r="K20" s="183">
        <f>SUMIFS('Legacy Enersource'!O:O,'Legacy Enersource'!$U:$U,$B20)</f>
        <v>-42027984.210000016</v>
      </c>
      <c r="L20" s="183"/>
      <c r="M20" s="183">
        <f t="shared" si="3"/>
        <v>-42027984.210000016</v>
      </c>
      <c r="N20" s="183">
        <f>SUMIFS('Legacy Enersource'!P:P,'Legacy Enersource'!$U:$U,$B20)</f>
        <v>-8044477.4200000009</v>
      </c>
      <c r="O20" s="183">
        <f>SUMIFS('Legacy Enersource'!Q:Q,'Legacy Enersource'!$U:$U,$B20)+SUMIFS('Legacy Enersource'!R:R,'Legacy Enersource'!$U:$U,$B20)</f>
        <v>562494.62</v>
      </c>
      <c r="P20" s="183">
        <f t="shared" si="0"/>
        <v>-49509967.01000002</v>
      </c>
      <c r="Q20" s="184">
        <f>I20+P20</f>
        <v>216025777.92999995</v>
      </c>
      <c r="R20" s="202"/>
    </row>
    <row r="21" spans="1:18" ht="14.4" x14ac:dyDescent="0.3">
      <c r="A21" s="181">
        <v>47</v>
      </c>
      <c r="B21" s="181">
        <v>1850</v>
      </c>
      <c r="C21" s="182" t="s">
        <v>315</v>
      </c>
      <c r="D21" s="183">
        <f>SUMIFS('Legacy Enersource'!F:F,'Legacy Enersource'!$U:$U,$B21)</f>
        <v>109171655.27999999</v>
      </c>
      <c r="E21" s="183"/>
      <c r="F21" s="183">
        <f t="shared" si="1"/>
        <v>109171655.27999999</v>
      </c>
      <c r="G21" s="183">
        <f>SUMIFS('Legacy Enersource'!G:G,'Legacy Enersource'!$U:$U,$B21)</f>
        <v>13513086.279999999</v>
      </c>
      <c r="H21" s="183">
        <f>SUMIFS('Legacy Enersource'!H:H,'Legacy Enersource'!$U:$U,$B21)+SUMIFS('Legacy Enersource'!I:I,'Legacy Enersource'!$U:$U,$B21)</f>
        <v>-1562562.2100000002</v>
      </c>
      <c r="I21" s="183">
        <f t="shared" si="2"/>
        <v>121122179.34999999</v>
      </c>
      <c r="J21" s="185"/>
      <c r="K21" s="183">
        <f>SUMIFS('Legacy Enersource'!O:O,'Legacy Enersource'!$U:$U,$B21)</f>
        <v>-18111367.009999998</v>
      </c>
      <c r="L21" s="183"/>
      <c r="M21" s="183">
        <f t="shared" si="3"/>
        <v>-18111367.009999998</v>
      </c>
      <c r="N21" s="183">
        <f>SUMIFS('Legacy Enersource'!P:P,'Legacy Enersource'!$U:$U,$B21)</f>
        <v>-3556745.13</v>
      </c>
      <c r="O21" s="183">
        <f>SUMIFS('Legacy Enersource'!Q:Q,'Legacy Enersource'!$U:$U,$B21)+SUMIFS('Legacy Enersource'!R:R,'Legacy Enersource'!$U:$U,$B21)</f>
        <v>610413.93000000005</v>
      </c>
      <c r="P21" s="183">
        <f t="shared" si="0"/>
        <v>-21057698.209999997</v>
      </c>
      <c r="Q21" s="184">
        <f>I21+P21</f>
        <v>100064481.14</v>
      </c>
      <c r="R21" s="202"/>
    </row>
    <row r="22" spans="1:18" ht="14.4" x14ac:dyDescent="0.3">
      <c r="A22" s="181">
        <v>47</v>
      </c>
      <c r="B22" s="181">
        <v>1855</v>
      </c>
      <c r="C22" s="182" t="s">
        <v>633</v>
      </c>
      <c r="D22" s="183">
        <f>SUMIFS('Legacy Enersource'!F:F,'Legacy Enersource'!$U:$U,$B22)</f>
        <v>0</v>
      </c>
      <c r="E22" s="183"/>
      <c r="F22" s="183">
        <f t="shared" si="1"/>
        <v>0</v>
      </c>
      <c r="G22" s="183">
        <f>SUMIFS('Legacy Enersource'!G:G,'Legacy Enersource'!$U:$U,$B22)</f>
        <v>0</v>
      </c>
      <c r="H22" s="183">
        <f>SUMIFS('Legacy Enersource'!H:H,'Legacy Enersource'!$U:$U,$B22)+SUMIFS('Legacy Enersource'!I:I,'Legacy Enersource'!$U:$U,$B22)</f>
        <v>0</v>
      </c>
      <c r="I22" s="183">
        <f t="shared" si="2"/>
        <v>0</v>
      </c>
      <c r="J22" s="185"/>
      <c r="K22" s="183">
        <f>SUMIFS('Legacy Enersource'!O:O,'Legacy Enersource'!$U:$U,$B22)</f>
        <v>0</v>
      </c>
      <c r="L22" s="183"/>
      <c r="M22" s="183">
        <f t="shared" si="3"/>
        <v>0</v>
      </c>
      <c r="N22" s="183">
        <f>SUMIFS('Legacy Enersource'!P:P,'Legacy Enersource'!$U:$U,$B22)</f>
        <v>0</v>
      </c>
      <c r="O22" s="183">
        <f>SUMIFS('Legacy Enersource'!Q:Q,'Legacy Enersource'!$U:$U,$B22)+SUMIFS('Legacy Enersource'!R:R,'Legacy Enersource'!$U:$U,$B22)</f>
        <v>0</v>
      </c>
      <c r="P22" s="183">
        <f t="shared" si="0"/>
        <v>0</v>
      </c>
      <c r="Q22" s="184">
        <f>I22+P22</f>
        <v>0</v>
      </c>
      <c r="R22" s="202"/>
    </row>
    <row r="23" spans="1:18" ht="14.4" x14ac:dyDescent="0.3">
      <c r="A23" s="181">
        <v>47</v>
      </c>
      <c r="B23" s="181">
        <v>1860</v>
      </c>
      <c r="C23" s="182" t="s">
        <v>43</v>
      </c>
      <c r="D23" s="183">
        <f>SUMIFS('Legacy Enersource'!F:F,'Legacy Enersource'!$U:$U,$B23)</f>
        <v>56893900.839999996</v>
      </c>
      <c r="E23" s="183"/>
      <c r="F23" s="183">
        <f t="shared" si="1"/>
        <v>56893900.839999996</v>
      </c>
      <c r="G23" s="183">
        <f>SUMIFS('Legacy Enersource'!G:G,'Legacy Enersource'!$U:$U,$B23)</f>
        <v>4691217.3999999994</v>
      </c>
      <c r="H23" s="183">
        <f>SUMIFS('Legacy Enersource'!H:H,'Legacy Enersource'!$U:$U,$B23)+SUMIFS('Legacy Enersource'!I:I,'Legacy Enersource'!$U:$U,$B23)</f>
        <v>-663281.78</v>
      </c>
      <c r="I23" s="183">
        <f t="shared" si="2"/>
        <v>60921836.459999993</v>
      </c>
      <c r="J23" s="185"/>
      <c r="K23" s="183">
        <f>SUMIFS('Legacy Enersource'!O:O,'Legacy Enersource'!$U:$U,$B23)</f>
        <v>-19877165.830000002</v>
      </c>
      <c r="L23" s="183"/>
      <c r="M23" s="183">
        <f t="shared" si="3"/>
        <v>-19877165.830000002</v>
      </c>
      <c r="N23" s="183">
        <f>SUMIFS('Legacy Enersource'!P:P,'Legacy Enersource'!$U:$U,$B23)</f>
        <v>-5419672.9900000002</v>
      </c>
      <c r="O23" s="183">
        <f>SUMIFS('Legacy Enersource'!Q:Q,'Legacy Enersource'!$U:$U,$B23)+SUMIFS('Legacy Enersource'!R:R,'Legacy Enersource'!$U:$U,$B23)</f>
        <v>663281.78</v>
      </c>
      <c r="P23" s="183">
        <f t="shared" si="0"/>
        <v>-24633557.039999999</v>
      </c>
      <c r="Q23" s="184">
        <f>I23+P23</f>
        <v>36288279.419999994</v>
      </c>
      <c r="R23" s="202"/>
    </row>
    <row r="24" spans="1:18" ht="14.4" x14ac:dyDescent="0.3">
      <c r="A24" s="181">
        <v>47</v>
      </c>
      <c r="B24" s="181">
        <v>1865</v>
      </c>
      <c r="C24" s="182" t="s">
        <v>656</v>
      </c>
      <c r="D24" s="183">
        <f>SUMIFS('Legacy Enersource'!F:F,'Legacy Enersource'!$U:$U,$B24)</f>
        <v>0</v>
      </c>
      <c r="E24" s="183"/>
      <c r="F24" s="183">
        <f t="shared" si="1"/>
        <v>0</v>
      </c>
      <c r="G24" s="183">
        <f>SUMIFS('Legacy Enersource'!G:G,'Legacy Enersource'!$U:$U,$B24)</f>
        <v>0</v>
      </c>
      <c r="H24" s="183">
        <f>SUMIFS('Legacy Enersource'!H:H,'Legacy Enersource'!$U:$U,$B24)+SUMIFS('Legacy Enersource'!I:I,'Legacy Enersource'!$U:$U,$B24)</f>
        <v>0</v>
      </c>
      <c r="I24" s="183">
        <f t="shared" si="2"/>
        <v>0</v>
      </c>
      <c r="J24" s="185"/>
      <c r="K24" s="183">
        <f>SUMIFS('Legacy Enersource'!O:O,'Legacy Enersource'!$U:$U,$B24)</f>
        <v>0</v>
      </c>
      <c r="L24" s="183"/>
      <c r="M24" s="183">
        <f t="shared" si="3"/>
        <v>0</v>
      </c>
      <c r="N24" s="183">
        <f>SUMIFS('Legacy Enersource'!P:P,'Legacy Enersource'!$U:$U,$B24)</f>
        <v>0</v>
      </c>
      <c r="O24" s="183">
        <f>SUMIFS('Legacy Enersource'!Q:Q,'Legacy Enersource'!$U:$U,$B24)+SUMIFS('Legacy Enersource'!R:R,'Legacy Enersource'!$U:$U,$B24)</f>
        <v>0</v>
      </c>
      <c r="P24" s="183">
        <f t="shared" si="0"/>
        <v>0</v>
      </c>
      <c r="Q24" s="184">
        <f>I24+P24</f>
        <v>0</v>
      </c>
      <c r="R24" s="202"/>
    </row>
    <row r="25" spans="1:18" s="212" customFormat="1" ht="14.4" x14ac:dyDescent="0.3">
      <c r="A25" s="217">
        <v>47</v>
      </c>
      <c r="B25" s="217">
        <v>1875</v>
      </c>
      <c r="C25" s="216" t="s">
        <v>657</v>
      </c>
      <c r="D25" s="183">
        <f>SUMIFS('Legacy Enersource'!F:F,'Legacy Enersource'!$U:$U,$B25)</f>
        <v>0</v>
      </c>
      <c r="E25" s="183"/>
      <c r="F25" s="183">
        <f t="shared" si="1"/>
        <v>0</v>
      </c>
      <c r="G25" s="183">
        <f>SUMIFS('Legacy Enersource'!G:G,'Legacy Enersource'!$U:$U,$B25)</f>
        <v>0</v>
      </c>
      <c r="H25" s="183">
        <f>SUMIFS('Legacy Enersource'!H:H,'Legacy Enersource'!$U:$U,$B25)+SUMIFS('Legacy Enersource'!I:I,'Legacy Enersource'!$U:$U,$B25)</f>
        <v>0</v>
      </c>
      <c r="I25" s="183">
        <f t="shared" si="2"/>
        <v>0</v>
      </c>
      <c r="J25" s="215"/>
      <c r="K25" s="183">
        <f>SUMIFS('Legacy Enersource'!O:O,'Legacy Enersource'!$U:$U,$B25)</f>
        <v>0</v>
      </c>
      <c r="L25" s="183"/>
      <c r="M25" s="183">
        <f t="shared" si="3"/>
        <v>0</v>
      </c>
      <c r="N25" s="183">
        <f>SUMIFS('Legacy Enersource'!P:P,'Legacy Enersource'!$U:$U,$B25)</f>
        <v>0</v>
      </c>
      <c r="O25" s="183">
        <f>SUMIFS('Legacy Enersource'!Q:Q,'Legacy Enersource'!$U:$U,$B25)+SUMIFS('Legacy Enersource'!R:R,'Legacy Enersource'!$U:$U,$B25)</f>
        <v>0</v>
      </c>
      <c r="P25" s="183">
        <f t="shared" si="0"/>
        <v>0</v>
      </c>
      <c r="Q25" s="214">
        <f>I25+P25</f>
        <v>0</v>
      </c>
      <c r="R25" s="213"/>
    </row>
    <row r="26" spans="1:18" ht="14.4" x14ac:dyDescent="0.3">
      <c r="A26" s="181" t="s">
        <v>628</v>
      </c>
      <c r="B26" s="181">
        <v>1905</v>
      </c>
      <c r="C26" s="182" t="s">
        <v>92</v>
      </c>
      <c r="D26" s="183">
        <f>SUMIFS('Legacy Enersource'!F:F,'Legacy Enersource'!$U:$U,$B26)</f>
        <v>0</v>
      </c>
      <c r="E26" s="183"/>
      <c r="F26" s="183">
        <f t="shared" si="1"/>
        <v>0</v>
      </c>
      <c r="G26" s="183">
        <f>SUMIFS('Legacy Enersource'!G:G,'Legacy Enersource'!$U:$U,$B26)</f>
        <v>0</v>
      </c>
      <c r="H26" s="183">
        <f>SUMIFS('Legacy Enersource'!H:H,'Legacy Enersource'!$U:$U,$B26)+SUMIFS('Legacy Enersource'!I:I,'Legacy Enersource'!$U:$U,$B26)</f>
        <v>0</v>
      </c>
      <c r="I26" s="183">
        <f t="shared" si="2"/>
        <v>0</v>
      </c>
      <c r="J26" s="185"/>
      <c r="K26" s="183">
        <f>SUMIFS('Legacy Enersource'!O:O,'Legacy Enersource'!$U:$U,$B26)</f>
        <v>0</v>
      </c>
      <c r="L26" s="183"/>
      <c r="M26" s="183">
        <f t="shared" si="3"/>
        <v>0</v>
      </c>
      <c r="N26" s="183">
        <f>SUMIFS('Legacy Enersource'!P:P,'Legacy Enersource'!$U:$U,$B26)</f>
        <v>0</v>
      </c>
      <c r="O26" s="183">
        <f>SUMIFS('Legacy Enersource'!Q:Q,'Legacy Enersource'!$U:$U,$B26)+SUMIFS('Legacy Enersource'!R:R,'Legacy Enersource'!$U:$U,$B26)</f>
        <v>0</v>
      </c>
      <c r="P26" s="183">
        <f t="shared" si="0"/>
        <v>0</v>
      </c>
      <c r="Q26" s="184">
        <f>I26+P26</f>
        <v>0</v>
      </c>
      <c r="R26" s="202"/>
    </row>
    <row r="27" spans="1:18" ht="14.4" x14ac:dyDescent="0.3">
      <c r="A27" s="181">
        <v>47</v>
      </c>
      <c r="B27" s="181">
        <v>1908</v>
      </c>
      <c r="C27" s="182" t="s">
        <v>634</v>
      </c>
      <c r="D27" s="183">
        <f>SUMIFS('Legacy Enersource'!F:F,'Legacy Enersource'!$U:$U,$B27)</f>
        <v>0</v>
      </c>
      <c r="E27" s="183"/>
      <c r="F27" s="183">
        <f t="shared" si="1"/>
        <v>0</v>
      </c>
      <c r="G27" s="183">
        <f>SUMIFS('Legacy Enersource'!G:G,'Legacy Enersource'!$U:$U,$B27)</f>
        <v>0</v>
      </c>
      <c r="H27" s="183">
        <f>SUMIFS('Legacy Enersource'!H:H,'Legacy Enersource'!$U:$U,$B27)+SUMIFS('Legacy Enersource'!I:I,'Legacy Enersource'!$U:$U,$B27)</f>
        <v>0</v>
      </c>
      <c r="I27" s="183">
        <f t="shared" si="2"/>
        <v>0</v>
      </c>
      <c r="J27" s="185"/>
      <c r="K27" s="183">
        <f>SUMIFS('Legacy Enersource'!O:O,'Legacy Enersource'!$U:$U,$B27)</f>
        <v>0</v>
      </c>
      <c r="L27" s="183"/>
      <c r="M27" s="183">
        <f t="shared" si="3"/>
        <v>0</v>
      </c>
      <c r="N27" s="183">
        <f>SUMIFS('Legacy Enersource'!P:P,'Legacy Enersource'!$U:$U,$B27)</f>
        <v>0</v>
      </c>
      <c r="O27" s="183">
        <f>SUMIFS('Legacy Enersource'!Q:Q,'Legacy Enersource'!$U:$U,$B27)+SUMIFS('Legacy Enersource'!R:R,'Legacy Enersource'!$U:$U,$B27)</f>
        <v>0</v>
      </c>
      <c r="P27" s="183">
        <f t="shared" si="0"/>
        <v>0</v>
      </c>
      <c r="Q27" s="184">
        <f>I27+P27</f>
        <v>0</v>
      </c>
      <c r="R27" s="202"/>
    </row>
    <row r="28" spans="1:18" ht="14.4" x14ac:dyDescent="0.3">
      <c r="A28" s="181">
        <v>13</v>
      </c>
      <c r="B28" s="181">
        <v>1910</v>
      </c>
      <c r="C28" s="182" t="s">
        <v>61</v>
      </c>
      <c r="D28" s="183">
        <f>SUMIFS('Legacy Enersource'!F:F,'Legacy Enersource'!$U:$U,$B28)</f>
        <v>0</v>
      </c>
      <c r="E28" s="183"/>
      <c r="F28" s="183">
        <f t="shared" si="1"/>
        <v>0</v>
      </c>
      <c r="G28" s="183">
        <f>SUMIFS('Legacy Enersource'!G:G,'Legacy Enersource'!$U:$U,$B28)</f>
        <v>0</v>
      </c>
      <c r="H28" s="183">
        <f>SUMIFS('Legacy Enersource'!H:H,'Legacy Enersource'!$U:$U,$B28)+SUMIFS('Legacy Enersource'!I:I,'Legacy Enersource'!$U:$U,$B28)</f>
        <v>0</v>
      </c>
      <c r="I28" s="183">
        <f t="shared" si="2"/>
        <v>0</v>
      </c>
      <c r="J28" s="185"/>
      <c r="K28" s="183">
        <f>SUMIFS('Legacy Enersource'!O:O,'Legacy Enersource'!$U:$U,$B28)</f>
        <v>0</v>
      </c>
      <c r="L28" s="183"/>
      <c r="M28" s="183">
        <f t="shared" si="3"/>
        <v>0</v>
      </c>
      <c r="N28" s="183">
        <f>SUMIFS('Legacy Enersource'!P:P,'Legacy Enersource'!$U:$U,$B28)</f>
        <v>0</v>
      </c>
      <c r="O28" s="183">
        <f>SUMIFS('Legacy Enersource'!Q:Q,'Legacy Enersource'!$U:$U,$B28)+SUMIFS('Legacy Enersource'!R:R,'Legacy Enersource'!$U:$U,$B28)</f>
        <v>0</v>
      </c>
      <c r="P28" s="183">
        <f t="shared" si="0"/>
        <v>0</v>
      </c>
      <c r="Q28" s="184">
        <f>I28+P28</f>
        <v>0</v>
      </c>
      <c r="R28" s="202"/>
    </row>
    <row r="29" spans="1:18" ht="14.4" x14ac:dyDescent="0.3">
      <c r="A29" s="181">
        <v>8</v>
      </c>
      <c r="B29" s="181">
        <v>1915</v>
      </c>
      <c r="C29" s="182" t="s">
        <v>635</v>
      </c>
      <c r="D29" s="183">
        <f>SUMIFS('Legacy Enersource'!F:F,'Legacy Enersource'!$U:$U,$B29)</f>
        <v>5562803.9900000002</v>
      </c>
      <c r="E29" s="183"/>
      <c r="F29" s="183">
        <f t="shared" si="1"/>
        <v>5562803.9900000002</v>
      </c>
      <c r="G29" s="183">
        <f>SUMIFS('Legacy Enersource'!G:G,'Legacy Enersource'!$U:$U,$B29)</f>
        <v>-330584.75</v>
      </c>
      <c r="H29" s="183">
        <f>SUMIFS('Legacy Enersource'!H:H,'Legacy Enersource'!$U:$U,$B29)+SUMIFS('Legacy Enersource'!I:I,'Legacy Enersource'!$U:$U,$B29)</f>
        <v>0</v>
      </c>
      <c r="I29" s="183">
        <f t="shared" si="2"/>
        <v>5232219.24</v>
      </c>
      <c r="J29" s="185"/>
      <c r="K29" s="183">
        <f>SUMIFS('Legacy Enersource'!O:O,'Legacy Enersource'!$U:$U,$B29)</f>
        <v>-3506542.7100000009</v>
      </c>
      <c r="L29" s="183"/>
      <c r="M29" s="183">
        <f t="shared" si="3"/>
        <v>-3506542.7100000009</v>
      </c>
      <c r="N29" s="183">
        <f>SUMIFS('Legacy Enersource'!P:P,'Legacy Enersource'!$U:$U,$B29)</f>
        <v>162750.14000000001</v>
      </c>
      <c r="O29" s="183">
        <f>SUMIFS('Legacy Enersource'!Q:Q,'Legacy Enersource'!$U:$U,$B29)+SUMIFS('Legacy Enersource'!R:R,'Legacy Enersource'!$U:$U,$B29)</f>
        <v>0</v>
      </c>
      <c r="P29" s="183">
        <f t="shared" si="0"/>
        <v>-3343792.5700000008</v>
      </c>
      <c r="Q29" s="184">
        <f>I29+P29</f>
        <v>1888426.6699999995</v>
      </c>
      <c r="R29" s="202"/>
    </row>
    <row r="30" spans="1:18" ht="14.4" x14ac:dyDescent="0.3">
      <c r="A30" s="181">
        <v>10</v>
      </c>
      <c r="B30" s="181">
        <v>1920</v>
      </c>
      <c r="C30" s="182" t="s">
        <v>321</v>
      </c>
      <c r="D30" s="183">
        <f>SUMIFS('Legacy Enersource'!F:F,'Legacy Enersource'!$U:$U,$B30)</f>
        <v>4065300.0100000012</v>
      </c>
      <c r="E30" s="183"/>
      <c r="F30" s="183">
        <f t="shared" si="1"/>
        <v>4065300.0100000012</v>
      </c>
      <c r="G30" s="183">
        <f>SUMIFS('Legacy Enersource'!G:G,'Legacy Enersource'!$U:$U,$B30)</f>
        <v>-718083</v>
      </c>
      <c r="H30" s="183">
        <f>SUMIFS('Legacy Enersource'!H:H,'Legacy Enersource'!$U:$U,$B30)+SUMIFS('Legacy Enersource'!I:I,'Legacy Enersource'!$U:$U,$B30)</f>
        <v>-487522.5</v>
      </c>
      <c r="I30" s="183">
        <f t="shared" si="2"/>
        <v>2859694.5100000012</v>
      </c>
      <c r="J30" s="185"/>
      <c r="K30" s="183">
        <f>SUMIFS('Legacy Enersource'!O:O,'Legacy Enersource'!$U:$U,$B30)</f>
        <v>-2805039.2199999988</v>
      </c>
      <c r="L30" s="183"/>
      <c r="M30" s="183">
        <f t="shared" si="3"/>
        <v>-2805039.2199999988</v>
      </c>
      <c r="N30" s="183">
        <f>SUMIFS('Legacy Enersource'!P:P,'Legacy Enersource'!$U:$U,$B30)</f>
        <v>148615.42000000001</v>
      </c>
      <c r="O30" s="183">
        <f>SUMIFS('Legacy Enersource'!Q:Q,'Legacy Enersource'!$U:$U,$B30)+SUMIFS('Legacy Enersource'!R:R,'Legacy Enersource'!$U:$U,$B30)</f>
        <v>472168.02</v>
      </c>
      <c r="P30" s="183">
        <f t="shared" si="0"/>
        <v>-2184255.7799999989</v>
      </c>
      <c r="Q30" s="184">
        <f>I30+P30</f>
        <v>675438.73000000231</v>
      </c>
      <c r="R30" s="202"/>
    </row>
    <row r="31" spans="1:18" ht="14.4" x14ac:dyDescent="0.3">
      <c r="A31" s="181">
        <v>10</v>
      </c>
      <c r="B31" s="181">
        <v>1930</v>
      </c>
      <c r="C31" s="182" t="s">
        <v>322</v>
      </c>
      <c r="D31" s="183">
        <f>SUMIFS('Legacy Enersource'!F:F,'Legacy Enersource'!$U:$U,$B31)</f>
        <v>15504224.09</v>
      </c>
      <c r="E31" s="183"/>
      <c r="F31" s="183">
        <f t="shared" si="1"/>
        <v>15504224.09</v>
      </c>
      <c r="G31" s="183">
        <f>SUMIFS('Legacy Enersource'!G:G,'Legacy Enersource'!$U:$U,$B31)</f>
        <v>1489433.89</v>
      </c>
      <c r="H31" s="183">
        <f>SUMIFS('Legacy Enersource'!H:H,'Legacy Enersource'!$U:$U,$B31)+SUMIFS('Legacy Enersource'!I:I,'Legacy Enersource'!$U:$U,$B31)</f>
        <v>0</v>
      </c>
      <c r="I31" s="183">
        <f t="shared" si="2"/>
        <v>16993657.98</v>
      </c>
      <c r="J31" s="185"/>
      <c r="K31" s="183">
        <f>SUMIFS('Legacy Enersource'!O:O,'Legacy Enersource'!$U:$U,$B31)</f>
        <v>-8852204.4499999993</v>
      </c>
      <c r="L31" s="183"/>
      <c r="M31" s="183">
        <f t="shared" si="3"/>
        <v>-8852204.4499999993</v>
      </c>
      <c r="N31" s="183">
        <f>SUMIFS('Legacy Enersource'!P:P,'Legacy Enersource'!$U:$U,$B31)</f>
        <v>-1204053.19</v>
      </c>
      <c r="O31" s="183">
        <f>SUMIFS('Legacy Enersource'!Q:Q,'Legacy Enersource'!$U:$U,$B31)+SUMIFS('Legacy Enersource'!R:R,'Legacy Enersource'!$U:$U,$B31)</f>
        <v>0</v>
      </c>
      <c r="P31" s="183">
        <f t="shared" si="0"/>
        <v>-10056257.639999999</v>
      </c>
      <c r="Q31" s="184">
        <f>I31+P31</f>
        <v>6937400.3400000017</v>
      </c>
      <c r="R31" s="202"/>
    </row>
    <row r="32" spans="1:18" ht="14.4" x14ac:dyDescent="0.3">
      <c r="A32" s="181">
        <v>8</v>
      </c>
      <c r="B32" s="181">
        <v>1935</v>
      </c>
      <c r="C32" s="182" t="s">
        <v>76</v>
      </c>
      <c r="D32" s="183">
        <f>SUMIFS('Legacy Enersource'!F:F,'Legacy Enersource'!$U:$U,$B32)</f>
        <v>0</v>
      </c>
      <c r="E32" s="183"/>
      <c r="F32" s="183">
        <f t="shared" si="1"/>
        <v>0</v>
      </c>
      <c r="G32" s="183">
        <f>SUMIFS('Legacy Enersource'!G:G,'Legacy Enersource'!$U:$U,$B32)</f>
        <v>0</v>
      </c>
      <c r="H32" s="183">
        <f>SUMIFS('Legacy Enersource'!H:H,'Legacy Enersource'!$U:$U,$B32)+SUMIFS('Legacy Enersource'!I:I,'Legacy Enersource'!$U:$U,$B32)</f>
        <v>0</v>
      </c>
      <c r="I32" s="183">
        <f t="shared" si="2"/>
        <v>0</v>
      </c>
      <c r="J32" s="185"/>
      <c r="K32" s="183">
        <f>SUMIFS('Legacy Enersource'!O:O,'Legacy Enersource'!$U:$U,$B32)</f>
        <v>0</v>
      </c>
      <c r="L32" s="183"/>
      <c r="M32" s="183">
        <f t="shared" si="3"/>
        <v>0</v>
      </c>
      <c r="N32" s="183">
        <f>SUMIFS('Legacy Enersource'!P:P,'Legacy Enersource'!$U:$U,$B32)</f>
        <v>0</v>
      </c>
      <c r="O32" s="183">
        <f>SUMIFS('Legacy Enersource'!Q:Q,'Legacy Enersource'!$U:$U,$B32)+SUMIFS('Legacy Enersource'!R:R,'Legacy Enersource'!$U:$U,$B32)</f>
        <v>0</v>
      </c>
      <c r="P32" s="183">
        <f t="shared" si="0"/>
        <v>0</v>
      </c>
      <c r="Q32" s="184">
        <f>I32+P32</f>
        <v>0</v>
      </c>
      <c r="R32" s="202"/>
    </row>
    <row r="33" spans="1:18" ht="14.4" x14ac:dyDescent="0.3">
      <c r="A33" s="181">
        <v>8</v>
      </c>
      <c r="B33" s="181">
        <v>1940</v>
      </c>
      <c r="C33" s="182" t="s">
        <v>636</v>
      </c>
      <c r="D33" s="183">
        <f>SUMIFS('Legacy Enersource'!F:F,'Legacy Enersource'!$U:$U,$B33)</f>
        <v>2010082.6</v>
      </c>
      <c r="E33" s="183"/>
      <c r="F33" s="183">
        <f t="shared" si="1"/>
        <v>2010082.6</v>
      </c>
      <c r="G33" s="183">
        <f>SUMIFS('Legacy Enersource'!G:G,'Legacy Enersource'!$U:$U,$B33)</f>
        <v>42591.76999999999</v>
      </c>
      <c r="H33" s="183">
        <f>SUMIFS('Legacy Enersource'!H:H,'Legacy Enersource'!$U:$U,$B33)+SUMIFS('Legacy Enersource'!I:I,'Legacy Enersource'!$U:$U,$B33)</f>
        <v>0</v>
      </c>
      <c r="I33" s="183">
        <f t="shared" si="2"/>
        <v>2052674.37</v>
      </c>
      <c r="J33" s="185"/>
      <c r="K33" s="183">
        <f>SUMIFS('Legacy Enersource'!O:O,'Legacy Enersource'!$U:$U,$B33)</f>
        <v>-1060829.1900000002</v>
      </c>
      <c r="L33" s="183"/>
      <c r="M33" s="183">
        <f t="shared" si="3"/>
        <v>-1060829.1900000002</v>
      </c>
      <c r="N33" s="183">
        <f>SUMIFS('Legacy Enersource'!P:P,'Legacy Enersource'!$U:$U,$B33)</f>
        <v>-70604.260000000009</v>
      </c>
      <c r="O33" s="183">
        <f>SUMIFS('Legacy Enersource'!Q:Q,'Legacy Enersource'!$U:$U,$B33)+SUMIFS('Legacy Enersource'!R:R,'Legacy Enersource'!$U:$U,$B33)</f>
        <v>0</v>
      </c>
      <c r="P33" s="183">
        <f t="shared" si="0"/>
        <v>-1131433.4500000002</v>
      </c>
      <c r="Q33" s="184">
        <f>I33+P33</f>
        <v>921240.91999999993</v>
      </c>
      <c r="R33" s="202"/>
    </row>
    <row r="34" spans="1:18" ht="14.4" x14ac:dyDescent="0.3">
      <c r="A34" s="181">
        <v>8</v>
      </c>
      <c r="B34" s="181">
        <v>1945</v>
      </c>
      <c r="C34" s="182" t="s">
        <v>637</v>
      </c>
      <c r="D34" s="183">
        <f>SUMIFS('Legacy Enersource'!F:F,'Legacy Enersource'!$U:$U,$B34)</f>
        <v>0</v>
      </c>
      <c r="E34" s="183"/>
      <c r="F34" s="183">
        <f t="shared" si="1"/>
        <v>0</v>
      </c>
      <c r="G34" s="183">
        <f>SUMIFS('Legacy Enersource'!G:G,'Legacy Enersource'!$U:$U,$B34)</f>
        <v>0</v>
      </c>
      <c r="H34" s="183">
        <f>SUMIFS('Legacy Enersource'!H:H,'Legacy Enersource'!$U:$U,$B34)+SUMIFS('Legacy Enersource'!I:I,'Legacy Enersource'!$U:$U,$B34)</f>
        <v>0</v>
      </c>
      <c r="I34" s="183">
        <f t="shared" si="2"/>
        <v>0</v>
      </c>
      <c r="J34" s="185"/>
      <c r="K34" s="183">
        <f>SUMIFS('Legacy Enersource'!O:O,'Legacy Enersource'!$U:$U,$B34)</f>
        <v>0</v>
      </c>
      <c r="L34" s="183"/>
      <c r="M34" s="183">
        <f t="shared" si="3"/>
        <v>0</v>
      </c>
      <c r="N34" s="183">
        <f>SUMIFS('Legacy Enersource'!P:P,'Legacy Enersource'!$U:$U,$B34)</f>
        <v>0</v>
      </c>
      <c r="O34" s="183">
        <f>SUMIFS('Legacy Enersource'!Q:Q,'Legacy Enersource'!$U:$U,$B34)+SUMIFS('Legacy Enersource'!R:R,'Legacy Enersource'!$U:$U,$B34)</f>
        <v>0</v>
      </c>
      <c r="P34" s="183">
        <f t="shared" si="0"/>
        <v>0</v>
      </c>
      <c r="Q34" s="184">
        <f>I34+P34</f>
        <v>0</v>
      </c>
      <c r="R34" s="202"/>
    </row>
    <row r="35" spans="1:18" ht="14.4" x14ac:dyDescent="0.3">
      <c r="A35" s="181">
        <v>8</v>
      </c>
      <c r="B35" s="181">
        <v>1950</v>
      </c>
      <c r="C35" s="182" t="s">
        <v>276</v>
      </c>
      <c r="D35" s="183">
        <f>SUMIFS('Legacy Enersource'!F:F,'Legacy Enersource'!$U:$U,$B35)</f>
        <v>0</v>
      </c>
      <c r="E35" s="183"/>
      <c r="F35" s="183">
        <f t="shared" si="1"/>
        <v>0</v>
      </c>
      <c r="G35" s="183">
        <f>SUMIFS('Legacy Enersource'!G:G,'Legacy Enersource'!$U:$U,$B35)</f>
        <v>0</v>
      </c>
      <c r="H35" s="183">
        <f>SUMIFS('Legacy Enersource'!H:H,'Legacy Enersource'!$U:$U,$B35)+SUMIFS('Legacy Enersource'!I:I,'Legacy Enersource'!$U:$U,$B35)</f>
        <v>0</v>
      </c>
      <c r="I35" s="183">
        <f t="shared" si="2"/>
        <v>0</v>
      </c>
      <c r="J35" s="185"/>
      <c r="K35" s="183">
        <f>SUMIFS('Legacy Enersource'!O:O,'Legacy Enersource'!$U:$U,$B35)</f>
        <v>0</v>
      </c>
      <c r="L35" s="183"/>
      <c r="M35" s="183">
        <f t="shared" si="3"/>
        <v>0</v>
      </c>
      <c r="N35" s="183">
        <f>SUMIFS('Legacy Enersource'!P:P,'Legacy Enersource'!$U:$U,$B35)</f>
        <v>0</v>
      </c>
      <c r="O35" s="183">
        <f>SUMIFS('Legacy Enersource'!Q:Q,'Legacy Enersource'!$U:$U,$B35)+SUMIFS('Legacy Enersource'!R:R,'Legacy Enersource'!$U:$U,$B35)</f>
        <v>0</v>
      </c>
      <c r="P35" s="183">
        <f t="shared" si="0"/>
        <v>0</v>
      </c>
      <c r="Q35" s="184">
        <f>I35+P35</f>
        <v>0</v>
      </c>
      <c r="R35" s="202"/>
    </row>
    <row r="36" spans="1:18" ht="14.4" x14ac:dyDescent="0.3">
      <c r="A36" s="181">
        <v>8</v>
      </c>
      <c r="B36" s="181">
        <v>1955</v>
      </c>
      <c r="C36" s="182" t="s">
        <v>278</v>
      </c>
      <c r="D36" s="183">
        <f>SUMIFS('Legacy Enersource'!F:F,'Legacy Enersource'!$U:$U,$B36)</f>
        <v>0</v>
      </c>
      <c r="E36" s="183"/>
      <c r="F36" s="183">
        <f t="shared" si="1"/>
        <v>0</v>
      </c>
      <c r="G36" s="183">
        <f>SUMIFS('Legacy Enersource'!G:G,'Legacy Enersource'!$U:$U,$B36)</f>
        <v>0</v>
      </c>
      <c r="H36" s="183">
        <f>SUMIFS('Legacy Enersource'!H:H,'Legacy Enersource'!$U:$U,$B36)+SUMIFS('Legacy Enersource'!I:I,'Legacy Enersource'!$U:$U,$B36)</f>
        <v>0</v>
      </c>
      <c r="I36" s="183">
        <f t="shared" si="2"/>
        <v>0</v>
      </c>
      <c r="J36" s="185"/>
      <c r="K36" s="183">
        <f>SUMIFS('Legacy Enersource'!O:O,'Legacy Enersource'!$U:$U,$B36)</f>
        <v>0</v>
      </c>
      <c r="L36" s="183"/>
      <c r="M36" s="183">
        <f t="shared" si="3"/>
        <v>0</v>
      </c>
      <c r="N36" s="183">
        <f>SUMIFS('Legacy Enersource'!P:P,'Legacy Enersource'!$U:$U,$B36)</f>
        <v>0</v>
      </c>
      <c r="O36" s="183">
        <f>SUMIFS('Legacy Enersource'!Q:Q,'Legacy Enersource'!$U:$U,$B36)+SUMIFS('Legacy Enersource'!R:R,'Legacy Enersource'!$U:$U,$B36)</f>
        <v>0</v>
      </c>
      <c r="P36" s="183">
        <f t="shared" si="0"/>
        <v>0</v>
      </c>
      <c r="Q36" s="184">
        <f>I36+P36</f>
        <v>0</v>
      </c>
      <c r="R36" s="202"/>
    </row>
    <row r="37" spans="1:18" ht="14.4" x14ac:dyDescent="0.3">
      <c r="A37" s="181">
        <v>8</v>
      </c>
      <c r="B37" s="181">
        <v>1960</v>
      </c>
      <c r="C37" s="182" t="s">
        <v>638</v>
      </c>
      <c r="D37" s="183">
        <f>SUMIFS('Legacy Enersource'!F:F,'Legacy Enersource'!$U:$U,$B37)</f>
        <v>0</v>
      </c>
      <c r="E37" s="183"/>
      <c r="F37" s="183">
        <f t="shared" si="1"/>
        <v>0</v>
      </c>
      <c r="G37" s="183">
        <f>SUMIFS('Legacy Enersource'!G:G,'Legacy Enersource'!$U:$U,$B37)</f>
        <v>0</v>
      </c>
      <c r="H37" s="183">
        <f>SUMIFS('Legacy Enersource'!H:H,'Legacy Enersource'!$U:$U,$B37)+SUMIFS('Legacy Enersource'!I:I,'Legacy Enersource'!$U:$U,$B37)</f>
        <v>0</v>
      </c>
      <c r="I37" s="183">
        <f t="shared" si="2"/>
        <v>0</v>
      </c>
      <c r="J37" s="185"/>
      <c r="K37" s="183">
        <f>SUMIFS('Legacy Enersource'!O:O,'Legacy Enersource'!$U:$U,$B37)</f>
        <v>0</v>
      </c>
      <c r="L37" s="183"/>
      <c r="M37" s="183">
        <f t="shared" si="3"/>
        <v>0</v>
      </c>
      <c r="N37" s="183">
        <f>SUMIFS('Legacy Enersource'!P:P,'Legacy Enersource'!$U:$U,$B37)</f>
        <v>0</v>
      </c>
      <c r="O37" s="183">
        <f>SUMIFS('Legacy Enersource'!Q:Q,'Legacy Enersource'!$U:$U,$B37)+SUMIFS('Legacy Enersource'!R:R,'Legacy Enersource'!$U:$U,$B37)</f>
        <v>0</v>
      </c>
      <c r="P37" s="183">
        <f t="shared" si="0"/>
        <v>0</v>
      </c>
      <c r="Q37" s="184">
        <f>I37+P37</f>
        <v>0</v>
      </c>
      <c r="R37" s="202"/>
    </row>
    <row r="38" spans="1:18" ht="14.4" x14ac:dyDescent="0.3">
      <c r="A38" s="167">
        <v>47</v>
      </c>
      <c r="B38" s="181">
        <v>1970</v>
      </c>
      <c r="C38" s="182" t="s">
        <v>639</v>
      </c>
      <c r="D38" s="183">
        <f>SUMIFS('Legacy Enersource'!F:F,'Legacy Enersource'!$U:$U,$B38)</f>
        <v>0</v>
      </c>
      <c r="E38" s="183"/>
      <c r="F38" s="183">
        <f t="shared" si="1"/>
        <v>0</v>
      </c>
      <c r="G38" s="183">
        <f>SUMIFS('Legacy Enersource'!G:G,'Legacy Enersource'!$U:$U,$B38)</f>
        <v>0</v>
      </c>
      <c r="H38" s="183">
        <f>SUMIFS('Legacy Enersource'!H:H,'Legacy Enersource'!$U:$U,$B38)+SUMIFS('Legacy Enersource'!I:I,'Legacy Enersource'!$U:$U,$B38)</f>
        <v>0</v>
      </c>
      <c r="I38" s="183">
        <f t="shared" si="2"/>
        <v>0</v>
      </c>
      <c r="J38" s="185"/>
      <c r="K38" s="183">
        <f>SUMIFS('Legacy Enersource'!O:O,'Legacy Enersource'!$U:$U,$B38)</f>
        <v>0</v>
      </c>
      <c r="L38" s="183"/>
      <c r="M38" s="183">
        <f t="shared" si="3"/>
        <v>0</v>
      </c>
      <c r="N38" s="183">
        <f>SUMIFS('Legacy Enersource'!P:P,'Legacy Enersource'!$U:$U,$B38)</f>
        <v>0</v>
      </c>
      <c r="O38" s="183">
        <f>SUMIFS('Legacy Enersource'!Q:Q,'Legacy Enersource'!$U:$U,$B38)+SUMIFS('Legacy Enersource'!R:R,'Legacy Enersource'!$U:$U,$B38)</f>
        <v>0</v>
      </c>
      <c r="P38" s="183">
        <f t="shared" si="0"/>
        <v>0</v>
      </c>
      <c r="Q38" s="184">
        <f>I38+P38</f>
        <v>0</v>
      </c>
      <c r="R38" s="202"/>
    </row>
    <row r="39" spans="1:18" ht="14.4" x14ac:dyDescent="0.3">
      <c r="A39" s="181">
        <v>47</v>
      </c>
      <c r="B39" s="181">
        <v>1975</v>
      </c>
      <c r="C39" s="182" t="s">
        <v>640</v>
      </c>
      <c r="D39" s="183">
        <f>SUMIFS('Legacy Enersource'!F:F,'Legacy Enersource'!$U:$U,$B39)</f>
        <v>0</v>
      </c>
      <c r="E39" s="183"/>
      <c r="F39" s="183">
        <f t="shared" si="1"/>
        <v>0</v>
      </c>
      <c r="G39" s="183">
        <f>SUMIFS('Legacy Enersource'!G:G,'Legacy Enersource'!$U:$U,$B39)</f>
        <v>0</v>
      </c>
      <c r="H39" s="183">
        <f>SUMIFS('Legacy Enersource'!H:H,'Legacy Enersource'!$U:$U,$B39)+SUMIFS('Legacy Enersource'!I:I,'Legacy Enersource'!$U:$U,$B39)</f>
        <v>0</v>
      </c>
      <c r="I39" s="183">
        <f t="shared" si="2"/>
        <v>0</v>
      </c>
      <c r="J39" s="185"/>
      <c r="K39" s="183">
        <f>SUMIFS('Legacy Enersource'!O:O,'Legacy Enersource'!$U:$U,$B39)</f>
        <v>0</v>
      </c>
      <c r="L39" s="183"/>
      <c r="M39" s="183">
        <f t="shared" si="3"/>
        <v>0</v>
      </c>
      <c r="N39" s="183">
        <f>SUMIFS('Legacy Enersource'!P:P,'Legacy Enersource'!$U:$U,$B39)</f>
        <v>0</v>
      </c>
      <c r="O39" s="183">
        <f>SUMIFS('Legacy Enersource'!Q:Q,'Legacy Enersource'!$U:$U,$B39)+SUMIFS('Legacy Enersource'!R:R,'Legacy Enersource'!$U:$U,$B39)</f>
        <v>0</v>
      </c>
      <c r="P39" s="183">
        <f t="shared" si="0"/>
        <v>0</v>
      </c>
      <c r="Q39" s="184">
        <f>I39+P39</f>
        <v>0</v>
      </c>
      <c r="R39" s="202"/>
    </row>
    <row r="40" spans="1:18" ht="14.4" x14ac:dyDescent="0.3">
      <c r="A40" s="181">
        <v>47</v>
      </c>
      <c r="B40" s="181">
        <v>1980</v>
      </c>
      <c r="C40" s="182" t="s">
        <v>641</v>
      </c>
      <c r="D40" s="183">
        <f>SUMIFS('Legacy Enersource'!F:F,'Legacy Enersource'!$U:$U,$B40)</f>
        <v>11894656.689999998</v>
      </c>
      <c r="E40" s="183"/>
      <c r="F40" s="183">
        <f t="shared" si="1"/>
        <v>11894656.689999998</v>
      </c>
      <c r="G40" s="183">
        <f>SUMIFS('Legacy Enersource'!G:G,'Legacy Enersource'!$U:$U,$B40)</f>
        <v>1012817.9700000001</v>
      </c>
      <c r="H40" s="183">
        <f>SUMIFS('Legacy Enersource'!H:H,'Legacy Enersource'!$U:$U,$B40)+SUMIFS('Legacy Enersource'!I:I,'Legacy Enersource'!$U:$U,$B40)</f>
        <v>-3347.78</v>
      </c>
      <c r="I40" s="183">
        <f t="shared" si="2"/>
        <v>12904126.879999999</v>
      </c>
      <c r="J40" s="185"/>
      <c r="K40" s="183">
        <f>SUMIFS('Legacy Enersource'!O:O,'Legacy Enersource'!$U:$U,$B40)</f>
        <v>-4829101.51</v>
      </c>
      <c r="L40" s="183"/>
      <c r="M40" s="183">
        <f t="shared" si="3"/>
        <v>-4829101.51</v>
      </c>
      <c r="N40" s="183">
        <f>SUMIFS('Legacy Enersource'!P:P,'Legacy Enersource'!$U:$U,$B40)</f>
        <v>-849507.17999999993</v>
      </c>
      <c r="O40" s="183">
        <f>SUMIFS('Legacy Enersource'!Q:Q,'Legacy Enersource'!$U:$U,$B40)+SUMIFS('Legacy Enersource'!R:R,'Legacy Enersource'!$U:$U,$B40)</f>
        <v>2243.08</v>
      </c>
      <c r="P40" s="183">
        <f t="shared" si="0"/>
        <v>-5676365.6099999994</v>
      </c>
      <c r="Q40" s="184">
        <f>I40+P40</f>
        <v>7227761.2699999996</v>
      </c>
      <c r="R40" s="202"/>
    </row>
    <row r="41" spans="1:18" ht="14.4" x14ac:dyDescent="0.3">
      <c r="A41" s="181">
        <v>47</v>
      </c>
      <c r="B41" s="181">
        <v>1985</v>
      </c>
      <c r="C41" s="182" t="s">
        <v>642</v>
      </c>
      <c r="D41" s="183">
        <f>SUMIFS('Legacy Enersource'!F:F,'Legacy Enersource'!$U:$U,$B41)</f>
        <v>0</v>
      </c>
      <c r="E41" s="183"/>
      <c r="F41" s="183">
        <f t="shared" si="1"/>
        <v>0</v>
      </c>
      <c r="G41" s="183">
        <f>SUMIFS('Legacy Enersource'!G:G,'Legacy Enersource'!$U:$U,$B41)</f>
        <v>0</v>
      </c>
      <c r="H41" s="183">
        <f>SUMIFS('Legacy Enersource'!H:H,'Legacy Enersource'!$U:$U,$B41)+SUMIFS('Legacy Enersource'!I:I,'Legacy Enersource'!$U:$U,$B41)</f>
        <v>0</v>
      </c>
      <c r="I41" s="183">
        <f t="shared" si="2"/>
        <v>0</v>
      </c>
      <c r="J41" s="185"/>
      <c r="K41" s="183">
        <f>SUMIFS('Legacy Enersource'!O:O,'Legacy Enersource'!$U:$U,$B41)</f>
        <v>0</v>
      </c>
      <c r="L41" s="183"/>
      <c r="M41" s="183">
        <f t="shared" si="3"/>
        <v>0</v>
      </c>
      <c r="N41" s="183">
        <f>SUMIFS('Legacy Enersource'!P:P,'Legacy Enersource'!$U:$U,$B41)</f>
        <v>0</v>
      </c>
      <c r="O41" s="183">
        <f>SUMIFS('Legacy Enersource'!Q:Q,'Legacy Enersource'!$U:$U,$B41)+SUMIFS('Legacy Enersource'!R:R,'Legacy Enersource'!$U:$U,$B41)</f>
        <v>0</v>
      </c>
      <c r="P41" s="183">
        <f t="shared" si="0"/>
        <v>0</v>
      </c>
      <c r="Q41" s="184">
        <f>I41+P41</f>
        <v>0</v>
      </c>
      <c r="R41" s="202"/>
    </row>
    <row r="42" spans="1:18" ht="14.4" x14ac:dyDescent="0.3">
      <c r="A42" s="167">
        <v>47</v>
      </c>
      <c r="B42" s="181">
        <v>1990</v>
      </c>
      <c r="C42" s="186" t="s">
        <v>643</v>
      </c>
      <c r="D42" s="183">
        <f>SUMIFS('Legacy Enersource'!F:F,'Legacy Enersource'!$U:$U,$B42)</f>
        <v>0</v>
      </c>
      <c r="E42" s="183"/>
      <c r="F42" s="183">
        <f t="shared" si="1"/>
        <v>0</v>
      </c>
      <c r="G42" s="183">
        <f>SUMIFS('Legacy Enersource'!G:G,'Legacy Enersource'!$U:$U,$B42)</f>
        <v>0</v>
      </c>
      <c r="H42" s="183">
        <f>SUMIFS('Legacy Enersource'!H:H,'Legacy Enersource'!$U:$U,$B42)+SUMIFS('Legacy Enersource'!I:I,'Legacy Enersource'!$U:$U,$B42)</f>
        <v>0</v>
      </c>
      <c r="I42" s="183">
        <f t="shared" si="2"/>
        <v>0</v>
      </c>
      <c r="J42" s="185"/>
      <c r="K42" s="183">
        <f>SUMIFS('Legacy Enersource'!O:O,'Legacy Enersource'!$U:$U,$B42)</f>
        <v>0</v>
      </c>
      <c r="L42" s="183"/>
      <c r="M42" s="183">
        <f t="shared" si="3"/>
        <v>0</v>
      </c>
      <c r="N42" s="183">
        <f>SUMIFS('Legacy Enersource'!P:P,'Legacy Enersource'!$U:$U,$B42)</f>
        <v>0</v>
      </c>
      <c r="O42" s="183">
        <f>SUMIFS('Legacy Enersource'!Q:Q,'Legacy Enersource'!$U:$U,$B42)+SUMIFS('Legacy Enersource'!R:R,'Legacy Enersource'!$U:$U,$B42)</f>
        <v>0</v>
      </c>
      <c r="P42" s="183">
        <f t="shared" si="0"/>
        <v>0</v>
      </c>
      <c r="Q42" s="184">
        <f>I42+P42</f>
        <v>0</v>
      </c>
      <c r="R42" s="202"/>
    </row>
    <row r="43" spans="1:18" ht="14.4" x14ac:dyDescent="0.3">
      <c r="A43" s="181">
        <v>47</v>
      </c>
      <c r="B43" s="181">
        <v>1995</v>
      </c>
      <c r="C43" s="182" t="s">
        <v>644</v>
      </c>
      <c r="D43" s="183">
        <f>SUMIFS('Legacy Enersource'!F:F,'Legacy Enersource'!$U:$U,$B43)</f>
        <v>0</v>
      </c>
      <c r="E43" s="183"/>
      <c r="F43" s="183">
        <f t="shared" si="1"/>
        <v>0</v>
      </c>
      <c r="G43" s="183">
        <f>SUMIFS('Legacy Enersource'!G:G,'Legacy Enersource'!$U:$U,$B43)</f>
        <v>0</v>
      </c>
      <c r="H43" s="183">
        <f>SUMIFS('Legacy Enersource'!H:H,'Legacy Enersource'!$U:$U,$B43)+SUMIFS('Legacy Enersource'!I:I,'Legacy Enersource'!$U:$U,$B43)</f>
        <v>0</v>
      </c>
      <c r="I43" s="183">
        <f t="shared" si="2"/>
        <v>0</v>
      </c>
      <c r="J43" s="185"/>
      <c r="K43" s="183">
        <f>SUMIFS('Legacy Enersource'!O:O,'Legacy Enersource'!$U:$U,$B43)</f>
        <v>0</v>
      </c>
      <c r="L43" s="183"/>
      <c r="M43" s="183">
        <f t="shared" si="3"/>
        <v>0</v>
      </c>
      <c r="N43" s="183">
        <f>SUMIFS('Legacy Enersource'!P:P,'Legacy Enersource'!$U:$U,$B43)</f>
        <v>0</v>
      </c>
      <c r="O43" s="183">
        <f>SUMIFS('Legacy Enersource'!Q:Q,'Legacy Enersource'!$U:$U,$B43)+SUMIFS('Legacy Enersource'!R:R,'Legacy Enersource'!$U:$U,$B43)</f>
        <v>0</v>
      </c>
      <c r="P43" s="183">
        <f t="shared" si="0"/>
        <v>0</v>
      </c>
      <c r="Q43" s="184">
        <f>I43+P43</f>
        <v>0</v>
      </c>
      <c r="R43" s="202"/>
    </row>
    <row r="44" spans="1:18" ht="14.4" x14ac:dyDescent="0.3">
      <c r="A44" s="181"/>
      <c r="B44" s="181" t="s">
        <v>670</v>
      </c>
      <c r="C44" s="182" t="s">
        <v>671</v>
      </c>
      <c r="D44" s="183">
        <f>SUMIFS('Legacy Enersource'!F:F,'Legacy Enersource'!$U:$U,$B44)</f>
        <v>0</v>
      </c>
      <c r="E44" s="183"/>
      <c r="F44" s="183">
        <f t="shared" si="1"/>
        <v>0</v>
      </c>
      <c r="G44" s="183">
        <f>SUMIFS('Legacy Enersource'!G:G,'Legacy Enersource'!$U:$U,$B44)</f>
        <v>0</v>
      </c>
      <c r="H44" s="183">
        <f>SUMIFS('Legacy Enersource'!H:H,'Legacy Enersource'!$U:$U,$B44)+SUMIFS('Legacy Enersource'!I:I,'Legacy Enersource'!$U:$U,$B44)</f>
        <v>0</v>
      </c>
      <c r="I44" s="183">
        <f t="shared" si="2"/>
        <v>0</v>
      </c>
      <c r="J44" s="185"/>
      <c r="K44" s="183">
        <f>SUMIFS('Legacy Enersource'!O:O,'Legacy Enersource'!$U:$U,$B44)</f>
        <v>0</v>
      </c>
      <c r="L44" s="183"/>
      <c r="M44" s="183">
        <f t="shared" si="3"/>
        <v>0</v>
      </c>
      <c r="N44" s="183">
        <f>SUMIFS('Legacy Enersource'!P:P,'Legacy Enersource'!$U:$U,$B44)</f>
        <v>0</v>
      </c>
      <c r="O44" s="183">
        <f>SUMIFS('Legacy Enersource'!Q:Q,'Legacy Enersource'!$U:$U,$B44)+SUMIFS('Legacy Enersource'!R:R,'Legacy Enersource'!$U:$U,$B44)</f>
        <v>0</v>
      </c>
      <c r="P44" s="183">
        <f t="shared" si="0"/>
        <v>0</v>
      </c>
      <c r="Q44" s="184">
        <f>I44+P44</f>
        <v>0</v>
      </c>
      <c r="R44" s="202"/>
    </row>
    <row r="45" spans="1:18" ht="15.6" x14ac:dyDescent="0.3">
      <c r="A45" s="181">
        <v>47</v>
      </c>
      <c r="B45" s="181">
        <v>2440</v>
      </c>
      <c r="C45" s="182" t="s">
        <v>645</v>
      </c>
      <c r="D45" s="183">
        <f>SUMIFS('Legacy Enersource'!F:F,'Legacy Enersource'!$U:$U,$B45)</f>
        <v>-29816013.349999998</v>
      </c>
      <c r="E45" s="183"/>
      <c r="F45" s="183">
        <f t="shared" si="1"/>
        <v>-29816013.349999998</v>
      </c>
      <c r="G45" s="183">
        <f>SUMIFS('Legacy Enersource'!G:G,'Legacy Enersource'!$U:$U,$B45)</f>
        <v>-5458137.959999999</v>
      </c>
      <c r="H45" s="183">
        <f>SUMIFS('Legacy Enersource'!H:H,'Legacy Enersource'!$U:$U,$B45)+SUMIFS('Legacy Enersource'!I:I,'Legacy Enersource'!$U:$U,$B45)</f>
        <v>0</v>
      </c>
      <c r="I45" s="183">
        <f t="shared" si="2"/>
        <v>-35274151.309999995</v>
      </c>
      <c r="J45" s="185"/>
      <c r="K45" s="183">
        <f>SUMIFS('Legacy Enersource'!O:O,'Legacy Enersource'!$U:$U,$B45)</f>
        <v>2283427.37</v>
      </c>
      <c r="L45" s="183"/>
      <c r="M45" s="183">
        <f t="shared" si="3"/>
        <v>2283427.37</v>
      </c>
      <c r="N45" s="183">
        <f>SUMIFS('Legacy Enersource'!P:P,'Legacy Enersource'!$U:$U,$B45)</f>
        <v>795840.62</v>
      </c>
      <c r="O45" s="183">
        <f>SUMIFS('Legacy Enersource'!Q:Q,'Legacy Enersource'!$U:$U,$B45)+SUMIFS('Legacy Enersource'!R:R,'Legacy Enersource'!$U:$U,$B45)</f>
        <v>0</v>
      </c>
      <c r="P45" s="183">
        <f t="shared" si="0"/>
        <v>3079267.99</v>
      </c>
      <c r="Q45" s="184">
        <f>I45+P45</f>
        <v>-32194883.319999993</v>
      </c>
      <c r="R45" s="202"/>
    </row>
    <row r="46" spans="1:18" ht="14.4" x14ac:dyDescent="0.3">
      <c r="A46" s="181"/>
      <c r="B46" s="181" t="s">
        <v>658</v>
      </c>
      <c r="C46" s="182" t="s">
        <v>659</v>
      </c>
      <c r="D46" s="183">
        <f>SUMIFS('Legacy Enersource'!F:F,'Legacy Enersource'!$U:$U,$B46)</f>
        <v>0</v>
      </c>
      <c r="E46" s="183"/>
      <c r="F46" s="183">
        <f t="shared" si="1"/>
        <v>0</v>
      </c>
      <c r="G46" s="183">
        <f>SUMIFS('Legacy Enersource'!G:G,'Legacy Enersource'!$U:$U,$B46)</f>
        <v>0</v>
      </c>
      <c r="H46" s="183">
        <f>SUMIFS('Legacy Enersource'!H:H,'Legacy Enersource'!$U:$U,$B46)+SUMIFS('Legacy Enersource'!I:I,'Legacy Enersource'!$U:$U,$B46)</f>
        <v>0</v>
      </c>
      <c r="I46" s="183">
        <f t="shared" si="2"/>
        <v>0</v>
      </c>
      <c r="J46" s="185"/>
      <c r="K46" s="183">
        <f>SUMIFS('Legacy Enersource'!O:O,'Legacy Enersource'!$U:$U,$B46)</f>
        <v>0</v>
      </c>
      <c r="L46" s="183"/>
      <c r="M46" s="183">
        <f t="shared" si="3"/>
        <v>0</v>
      </c>
      <c r="N46" s="183">
        <f>SUMIFS('Legacy Enersource'!P:P,'Legacy Enersource'!$U:$U,$B46)</f>
        <v>0</v>
      </c>
      <c r="O46" s="183">
        <f>SUMIFS('Legacy Enersource'!Q:Q,'Legacy Enersource'!$U:$U,$B46)+SUMIFS('Legacy Enersource'!R:R,'Legacy Enersource'!$U:$U,$B46)</f>
        <v>0</v>
      </c>
      <c r="P46" s="183">
        <f t="shared" si="0"/>
        <v>0</v>
      </c>
      <c r="Q46" s="184">
        <f>I46+P46</f>
        <v>0</v>
      </c>
      <c r="R46" s="202"/>
    </row>
    <row r="47" spans="1:18" ht="15.6" x14ac:dyDescent="0.3">
      <c r="A47" s="181"/>
      <c r="B47" s="181">
        <v>2005</v>
      </c>
      <c r="C47" s="182" t="s">
        <v>646</v>
      </c>
      <c r="D47" s="183">
        <f>SUMIFS('Legacy Enersource'!F:F,'Legacy Enersource'!$U:$U,$B47)</f>
        <v>0</v>
      </c>
      <c r="E47" s="183"/>
      <c r="F47" s="183">
        <f t="shared" si="1"/>
        <v>0</v>
      </c>
      <c r="G47" s="183">
        <f>SUMIFS('Legacy Enersource'!G:G,'Legacy Enersource'!$U:$U,$B47)</f>
        <v>0</v>
      </c>
      <c r="H47" s="183">
        <f>SUMIFS('Legacy Enersource'!H:H,'Legacy Enersource'!$U:$U,$B47)+SUMIFS('Legacy Enersource'!I:I,'Legacy Enersource'!$U:$U,$B47)</f>
        <v>0</v>
      </c>
      <c r="I47" s="183">
        <f t="shared" si="2"/>
        <v>0</v>
      </c>
      <c r="J47" s="185"/>
      <c r="K47" s="183">
        <f>SUMIFS('Legacy Enersource'!O:O,'Legacy Enersource'!$U:$U,$B47)</f>
        <v>0</v>
      </c>
      <c r="L47" s="183"/>
      <c r="M47" s="183">
        <f t="shared" si="3"/>
        <v>0</v>
      </c>
      <c r="N47" s="183">
        <f>SUMIFS('Legacy Enersource'!P:P,'Legacy Enersource'!$U:$U,$B47)</f>
        <v>0</v>
      </c>
      <c r="O47" s="183">
        <f>SUMIFS('Legacy Enersource'!Q:Q,'Legacy Enersource'!$U:$U,$B47)+SUMIFS('Legacy Enersource'!R:R,'Legacy Enersource'!$U:$U,$B47)</f>
        <v>0</v>
      </c>
      <c r="P47" s="183">
        <f t="shared" si="0"/>
        <v>0</v>
      </c>
      <c r="Q47" s="184">
        <f>I47+P47</f>
        <v>0</v>
      </c>
      <c r="R47" s="202"/>
    </row>
    <row r="48" spans="1:18" s="212" customFormat="1" ht="14.4" x14ac:dyDescent="0.3">
      <c r="A48" s="217">
        <v>45</v>
      </c>
      <c r="B48" s="217">
        <v>2040</v>
      </c>
      <c r="C48" s="216" t="s">
        <v>331</v>
      </c>
      <c r="D48" s="183">
        <f>SUMIFS('Legacy Enersource'!F:F,'Legacy Enersource'!$U:$U,$B48)</f>
        <v>0</v>
      </c>
      <c r="E48" s="183"/>
      <c r="F48" s="183">
        <f>D48+E48</f>
        <v>0</v>
      </c>
      <c r="G48" s="183">
        <f>SUMIFS('Legacy Enersource'!G:G,'Legacy Enersource'!$U:$U,$B48)</f>
        <v>0</v>
      </c>
      <c r="H48" s="183">
        <f>SUMIFS('Legacy Enersource'!H:H,'Legacy Enersource'!$U:$U,$B48)+SUMIFS('Legacy Enersource'!I:I,'Legacy Enersource'!$U:$U,$B48)</f>
        <v>0</v>
      </c>
      <c r="I48" s="183">
        <f>SUM(F48:H48)</f>
        <v>0</v>
      </c>
      <c r="J48" s="215"/>
      <c r="K48" s="183">
        <f>SUMIFS('Legacy Enersource'!O:O,'Legacy Enersource'!$U:$U,$B48)</f>
        <v>0</v>
      </c>
      <c r="L48" s="183"/>
      <c r="M48" s="183">
        <f>SUM(K48:L48)</f>
        <v>0</v>
      </c>
      <c r="N48" s="183">
        <f>SUMIFS('Legacy Enersource'!P:P,'Legacy Enersource'!$U:$U,$B48)</f>
        <v>0</v>
      </c>
      <c r="O48" s="183">
        <f>SUMIFS('Legacy Enersource'!Q:Q,'Legacy Enersource'!$U:$U,$B48)+SUMIFS('Legacy Enersource'!R:R,'Legacy Enersource'!$U:$U,$B48)</f>
        <v>0</v>
      </c>
      <c r="P48" s="183">
        <f>K48+N48+O48</f>
        <v>0</v>
      </c>
      <c r="Q48" s="214">
        <f>I48+P48</f>
        <v>0</v>
      </c>
      <c r="R48" s="213"/>
    </row>
    <row r="49" spans="1:20" s="212" customFormat="1" ht="14.4" x14ac:dyDescent="0.3">
      <c r="A49" s="217">
        <v>47</v>
      </c>
      <c r="B49" s="217">
        <v>2050</v>
      </c>
      <c r="C49" s="216" t="s">
        <v>296</v>
      </c>
      <c r="D49" s="183">
        <f>SUMIFS('Legacy Enersource'!F:F,'Legacy Enersource'!$U:$U,$B49)</f>
        <v>0</v>
      </c>
      <c r="E49" s="183"/>
      <c r="F49" s="183">
        <f>D49+E49</f>
        <v>0</v>
      </c>
      <c r="G49" s="183">
        <f>SUMIFS('Legacy Enersource'!G:G,'Legacy Enersource'!$U:$U,$B49)</f>
        <v>0</v>
      </c>
      <c r="H49" s="183">
        <f>SUMIFS('Legacy Enersource'!H:H,'Legacy Enersource'!$U:$U,$B49)+SUMIFS('Legacy Enersource'!I:I,'Legacy Enersource'!$U:$U,$B49)</f>
        <v>0</v>
      </c>
      <c r="I49" s="183">
        <f>SUM(F49:H49)</f>
        <v>0</v>
      </c>
      <c r="J49" s="215"/>
      <c r="K49" s="183">
        <f>SUMIFS('Legacy Enersource'!O:O,'Legacy Enersource'!$U:$U,$B49)</f>
        <v>0</v>
      </c>
      <c r="L49" s="183"/>
      <c r="M49" s="183">
        <f>SUM(K49:L49)</f>
        <v>0</v>
      </c>
      <c r="N49" s="183">
        <f>SUMIFS('Legacy Enersource'!P:P,'Legacy Enersource'!$U:$U,$B49)</f>
        <v>0</v>
      </c>
      <c r="O49" s="183">
        <f>SUMIFS('Legacy Enersource'!Q:Q,'Legacy Enersource'!$U:$U,$B49)+SUMIFS('Legacy Enersource'!R:R,'Legacy Enersource'!$U:$U,$B49)</f>
        <v>0</v>
      </c>
      <c r="P49" s="183">
        <f>K49+N49+O49</f>
        <v>0</v>
      </c>
      <c r="Q49" s="214">
        <f>I49+P49</f>
        <v>0</v>
      </c>
      <c r="R49" s="213"/>
    </row>
    <row r="50" spans="1:20" ht="14.4" x14ac:dyDescent="0.3">
      <c r="A50" s="181"/>
      <c r="B50" s="181">
        <v>2075</v>
      </c>
      <c r="C50" s="182" t="s">
        <v>661</v>
      </c>
      <c r="D50" s="183">
        <f>SUMIFS('Legacy Enersource'!F:F,'Legacy Enersource'!$U:$U,$B50)</f>
        <v>0</v>
      </c>
      <c r="E50" s="183"/>
      <c r="F50" s="183">
        <f t="shared" si="1"/>
        <v>0</v>
      </c>
      <c r="G50" s="183">
        <f>SUMIFS('Legacy Enersource'!G:G,'Legacy Enersource'!$U:$U,$B50)</f>
        <v>0</v>
      </c>
      <c r="H50" s="183">
        <f>SUMIFS('Legacy Enersource'!H:H,'Legacy Enersource'!$U:$U,$B50)+SUMIFS('Legacy Enersource'!I:I,'Legacy Enersource'!$U:$U,$B50)</f>
        <v>0</v>
      </c>
      <c r="I50" s="183">
        <f t="shared" si="2"/>
        <v>0</v>
      </c>
      <c r="J50" s="185"/>
      <c r="K50" s="183">
        <f>SUMIFS('Legacy Enersource'!O:O,'Legacy Enersource'!$U:$U,$B50)</f>
        <v>0</v>
      </c>
      <c r="L50" s="183"/>
      <c r="M50" s="183">
        <f t="shared" si="3"/>
        <v>0</v>
      </c>
      <c r="N50" s="183">
        <f>SUMIFS('Legacy Enersource'!P:P,'Legacy Enersource'!$U:$U,$B50)</f>
        <v>0</v>
      </c>
      <c r="O50" s="183">
        <f>SUMIFS('Legacy Enersource'!Q:Q,'Legacy Enersource'!$U:$U,$B50)+SUMIFS('Legacy Enersource'!R:R,'Legacy Enersource'!$U:$U,$B50)</f>
        <v>0</v>
      </c>
      <c r="P50" s="183">
        <f t="shared" si="0"/>
        <v>0</v>
      </c>
      <c r="Q50" s="184">
        <f>I50+P50</f>
        <v>0</v>
      </c>
      <c r="R50" s="202"/>
    </row>
    <row r="51" spans="1:20" ht="14.4" x14ac:dyDescent="0.3">
      <c r="A51" s="187"/>
      <c r="B51" s="187">
        <v>2055</v>
      </c>
      <c r="C51" s="182" t="s">
        <v>647</v>
      </c>
      <c r="D51" s="183">
        <f>SUMIFS('Legacy Enersource'!F:F,'Legacy Enersource'!$U:$U,$B51)</f>
        <v>10012400.899999999</v>
      </c>
      <c r="E51" s="183"/>
      <c r="F51" s="183">
        <f t="shared" si="1"/>
        <v>10012400.899999999</v>
      </c>
      <c r="G51" s="183">
        <f>SUMIFS('Legacy Enersource'!G:G,'Legacy Enersource'!$U:$U,$B51)</f>
        <v>6128440.9199999999</v>
      </c>
      <c r="H51" s="183">
        <f>SUMIFS('Legacy Enersource'!H:H,'Legacy Enersource'!$U:$U,$B51)+SUMIFS('Legacy Enersource'!I:I,'Legacy Enersource'!$U:$U,$B51)</f>
        <v>0</v>
      </c>
      <c r="I51" s="183">
        <f t="shared" si="2"/>
        <v>16140841.819999998</v>
      </c>
      <c r="J51" s="185"/>
      <c r="K51" s="183">
        <f>SUMIFS('Legacy Enersource'!O:O,'Legacy Enersource'!$U:$U,$B51)</f>
        <v>0</v>
      </c>
      <c r="L51" s="183"/>
      <c r="M51" s="183">
        <f t="shared" si="3"/>
        <v>0</v>
      </c>
      <c r="N51" s="183">
        <f>SUMIFS('Legacy Enersource'!P:P,'Legacy Enersource'!$U:$U,$B51)</f>
        <v>0</v>
      </c>
      <c r="O51" s="183">
        <f>SUMIFS('Legacy Enersource'!Q:Q,'Legacy Enersource'!$U:$U,$B51)+SUMIFS('Legacy Enersource'!R:R,'Legacy Enersource'!$U:$U,$B51)</f>
        <v>0</v>
      </c>
      <c r="P51" s="183">
        <f t="shared" si="0"/>
        <v>0</v>
      </c>
      <c r="Q51" s="184">
        <f>I51+P51</f>
        <v>16140841.819999998</v>
      </c>
      <c r="R51" s="202"/>
    </row>
    <row r="52" spans="1:20" ht="14.4" x14ac:dyDescent="0.3">
      <c r="A52" s="187"/>
      <c r="B52" s="187" t="s">
        <v>665</v>
      </c>
      <c r="C52" s="182" t="s">
        <v>666</v>
      </c>
      <c r="D52" s="183">
        <f>SUMIFS('Legacy Enersource'!F:F,'Legacy Enersource'!$U:$U,$B52)</f>
        <v>-1205625.42</v>
      </c>
      <c r="E52" s="183"/>
      <c r="F52" s="183">
        <f t="shared" si="1"/>
        <v>-1205625.42</v>
      </c>
      <c r="G52" s="183">
        <f>SUMIFS('Legacy Enersource'!G:G,'Legacy Enersource'!$U:$U,$B52)</f>
        <v>-3529539.94</v>
      </c>
      <c r="H52" s="183">
        <f>SUMIFS('Legacy Enersource'!H:H,'Legacy Enersource'!$U:$U,$B52)+SUMIFS('Legacy Enersource'!I:I,'Legacy Enersource'!$U:$U,$B52)</f>
        <v>0</v>
      </c>
      <c r="I52" s="183">
        <f t="shared" si="2"/>
        <v>-4735165.3599999994</v>
      </c>
      <c r="J52" s="185"/>
      <c r="K52" s="183">
        <f>SUMIFS('Legacy Enersource'!O:O,'Legacy Enersource'!$U:$U,$B52)</f>
        <v>0</v>
      </c>
      <c r="L52" s="183"/>
      <c r="M52" s="183">
        <f t="shared" si="3"/>
        <v>0</v>
      </c>
      <c r="N52" s="183">
        <f>SUMIFS('Legacy Enersource'!P:P,'Legacy Enersource'!$U:$U,$B52)</f>
        <v>0</v>
      </c>
      <c r="O52" s="183">
        <f>SUMIFS('Legacy Enersource'!Q:Q,'Legacy Enersource'!$U:$U,$B52)+SUMIFS('Legacy Enersource'!R:R,'Legacy Enersource'!$U:$U,$B52)</f>
        <v>0</v>
      </c>
      <c r="P52" s="183">
        <f t="shared" si="0"/>
        <v>0</v>
      </c>
      <c r="Q52" s="184">
        <f>I52+P52</f>
        <v>-4735165.3599999994</v>
      </c>
      <c r="R52" s="202"/>
    </row>
    <row r="53" spans="1:20" x14ac:dyDescent="0.25">
      <c r="A53" s="187"/>
      <c r="B53" s="187"/>
      <c r="C53" s="188" t="s">
        <v>648</v>
      </c>
      <c r="D53" s="210">
        <f t="shared" ref="D53:I53" si="4">SUM(D8:D52)</f>
        <v>877307874.06000006</v>
      </c>
      <c r="E53" s="210">
        <f t="shared" si="4"/>
        <v>0</v>
      </c>
      <c r="F53" s="210">
        <f t="shared" si="4"/>
        <v>877307874.06000006</v>
      </c>
      <c r="G53" s="210">
        <f t="shared" si="4"/>
        <v>66184084.089999989</v>
      </c>
      <c r="H53" s="210">
        <f t="shared" si="4"/>
        <v>-4731162.1300000008</v>
      </c>
      <c r="I53" s="210">
        <f t="shared" si="4"/>
        <v>938760796.02000022</v>
      </c>
      <c r="J53" s="211"/>
      <c r="K53" s="210">
        <f t="shared" ref="K53:Q53" si="5">SUM(K8:K52)</f>
        <v>-177712672.16</v>
      </c>
      <c r="L53" s="210">
        <f t="shared" si="5"/>
        <v>0</v>
      </c>
      <c r="M53" s="210">
        <f t="shared" si="5"/>
        <v>-177712672.16</v>
      </c>
      <c r="N53" s="210">
        <f t="shared" si="5"/>
        <v>-33520277.919999998</v>
      </c>
      <c r="O53" s="210">
        <f t="shared" si="5"/>
        <v>3035296.1700000004</v>
      </c>
      <c r="P53" s="210">
        <f t="shared" si="5"/>
        <v>-208197653.90999997</v>
      </c>
      <c r="Q53" s="210">
        <f t="shared" si="5"/>
        <v>730563142.1099999</v>
      </c>
      <c r="R53" s="202"/>
      <c r="T53" s="193"/>
    </row>
    <row r="54" spans="1:20" ht="26.4" x14ac:dyDescent="0.3">
      <c r="A54" s="187"/>
      <c r="B54" s="181" t="s">
        <v>672</v>
      </c>
      <c r="C54" s="182" t="s">
        <v>668</v>
      </c>
      <c r="D54" s="183">
        <f t="shared" ref="D54:I54" si="6">-D8</f>
        <v>-1124832.8400000003</v>
      </c>
      <c r="E54" s="183">
        <f t="shared" si="6"/>
        <v>0</v>
      </c>
      <c r="F54" s="183">
        <f t="shared" si="6"/>
        <v>-1124832.8400000003</v>
      </c>
      <c r="G54" s="183">
        <f t="shared" si="6"/>
        <v>-222375.68000000002</v>
      </c>
      <c r="H54" s="183">
        <f t="shared" si="6"/>
        <v>0</v>
      </c>
      <c r="I54" s="183">
        <f t="shared" si="6"/>
        <v>-1347208.5200000003</v>
      </c>
      <c r="J54" s="178"/>
      <c r="K54" s="183">
        <f t="shared" ref="K54:K61" si="7">P54-O54-N54</f>
        <v>246720.10999999996</v>
      </c>
      <c r="L54" s="183">
        <f>-L8</f>
        <v>0</v>
      </c>
      <c r="M54" s="183">
        <f>-M8</f>
        <v>246720.11</v>
      </c>
      <c r="N54" s="183">
        <f>-N8</f>
        <v>82452.47</v>
      </c>
      <c r="O54" s="183">
        <f>-O8</f>
        <v>0</v>
      </c>
      <c r="P54" s="183">
        <f>-P8</f>
        <v>329172.57999999996</v>
      </c>
      <c r="Q54" s="184">
        <f>I54+P54</f>
        <v>-1018035.9400000003</v>
      </c>
      <c r="R54" s="202"/>
    </row>
    <row r="55" spans="1:20" ht="24.6" x14ac:dyDescent="0.3">
      <c r="A55" s="187"/>
      <c r="B55" s="187">
        <v>2075</v>
      </c>
      <c r="C55" s="208" t="s">
        <v>669</v>
      </c>
      <c r="D55" s="183">
        <f t="shared" ref="D55:I55" si="8">-D50</f>
        <v>0</v>
      </c>
      <c r="E55" s="183">
        <f t="shared" si="8"/>
        <v>0</v>
      </c>
      <c r="F55" s="183">
        <f t="shared" si="8"/>
        <v>0</v>
      </c>
      <c r="G55" s="183">
        <f t="shared" si="8"/>
        <v>0</v>
      </c>
      <c r="H55" s="183">
        <f t="shared" si="8"/>
        <v>0</v>
      </c>
      <c r="I55" s="183">
        <f t="shared" si="8"/>
        <v>0</v>
      </c>
      <c r="J55" s="178"/>
      <c r="K55" s="183">
        <f t="shared" si="7"/>
        <v>0</v>
      </c>
      <c r="L55" s="183">
        <f t="shared" ref="L55:P55" si="9">-L50</f>
        <v>0</v>
      </c>
      <c r="M55" s="183">
        <f t="shared" si="9"/>
        <v>0</v>
      </c>
      <c r="N55" s="183">
        <f t="shared" si="9"/>
        <v>0</v>
      </c>
      <c r="O55" s="183">
        <f t="shared" si="9"/>
        <v>0</v>
      </c>
      <c r="P55" s="183">
        <f t="shared" si="9"/>
        <v>0</v>
      </c>
      <c r="Q55" s="184">
        <f>I55+P55</f>
        <v>0</v>
      </c>
      <c r="R55" s="202"/>
    </row>
    <row r="56" spans="1:20" ht="16.05" customHeight="1" x14ac:dyDescent="0.3">
      <c r="A56" s="187"/>
      <c r="B56" s="187">
        <v>1865</v>
      </c>
      <c r="C56" s="208" t="s">
        <v>662</v>
      </c>
      <c r="D56" s="183">
        <f t="shared" ref="D56:I57" si="10">-D24</f>
        <v>0</v>
      </c>
      <c r="E56" s="183">
        <f t="shared" si="10"/>
        <v>0</v>
      </c>
      <c r="F56" s="183">
        <f t="shared" si="10"/>
        <v>0</v>
      </c>
      <c r="G56" s="183">
        <f t="shared" si="10"/>
        <v>0</v>
      </c>
      <c r="H56" s="183">
        <f t="shared" si="10"/>
        <v>0</v>
      </c>
      <c r="I56" s="183">
        <f t="shared" si="10"/>
        <v>0</v>
      </c>
      <c r="J56" s="178"/>
      <c r="K56" s="183">
        <f t="shared" si="7"/>
        <v>0</v>
      </c>
      <c r="L56" s="183">
        <f t="shared" ref="L56:P57" si="11">-L24</f>
        <v>0</v>
      </c>
      <c r="M56" s="183">
        <f t="shared" si="11"/>
        <v>0</v>
      </c>
      <c r="N56" s="183">
        <f t="shared" si="11"/>
        <v>0</v>
      </c>
      <c r="O56" s="183">
        <f t="shared" si="11"/>
        <v>0</v>
      </c>
      <c r="P56" s="183">
        <f t="shared" si="11"/>
        <v>0</v>
      </c>
      <c r="Q56" s="184">
        <f>I56+P56</f>
        <v>0</v>
      </c>
      <c r="R56" s="202"/>
    </row>
    <row r="57" spans="1:20" ht="14.4" x14ac:dyDescent="0.3">
      <c r="A57" s="187"/>
      <c r="B57" s="187">
        <v>1875</v>
      </c>
      <c r="C57" s="208" t="s">
        <v>663</v>
      </c>
      <c r="D57" s="183">
        <f t="shared" si="10"/>
        <v>0</v>
      </c>
      <c r="E57" s="183">
        <f t="shared" si="10"/>
        <v>0</v>
      </c>
      <c r="F57" s="183">
        <f t="shared" si="10"/>
        <v>0</v>
      </c>
      <c r="G57" s="183">
        <f t="shared" si="10"/>
        <v>0</v>
      </c>
      <c r="H57" s="183">
        <f t="shared" si="10"/>
        <v>0</v>
      </c>
      <c r="I57" s="183">
        <f t="shared" si="10"/>
        <v>0</v>
      </c>
      <c r="J57" s="178"/>
      <c r="K57" s="183">
        <f t="shared" si="7"/>
        <v>0</v>
      </c>
      <c r="L57" s="183">
        <f t="shared" si="11"/>
        <v>0</v>
      </c>
      <c r="M57" s="183">
        <f t="shared" si="11"/>
        <v>0</v>
      </c>
      <c r="N57" s="183">
        <f t="shared" si="11"/>
        <v>0</v>
      </c>
      <c r="O57" s="183">
        <f t="shared" si="11"/>
        <v>0</v>
      </c>
      <c r="P57" s="183">
        <f t="shared" si="11"/>
        <v>0</v>
      </c>
      <c r="Q57" s="184">
        <f>I57+P57</f>
        <v>0</v>
      </c>
      <c r="R57" s="202"/>
    </row>
    <row r="58" spans="1:20" ht="14.4" x14ac:dyDescent="0.3">
      <c r="A58" s="187"/>
      <c r="B58" s="187" t="s">
        <v>670</v>
      </c>
      <c r="C58" s="208" t="s">
        <v>671</v>
      </c>
      <c r="D58" s="183">
        <f t="shared" ref="D58:I58" si="12">-D44</f>
        <v>0</v>
      </c>
      <c r="E58" s="183">
        <f t="shared" si="12"/>
        <v>0</v>
      </c>
      <c r="F58" s="183">
        <f t="shared" si="12"/>
        <v>0</v>
      </c>
      <c r="G58" s="183">
        <f t="shared" si="12"/>
        <v>0</v>
      </c>
      <c r="H58" s="183">
        <f t="shared" si="12"/>
        <v>0</v>
      </c>
      <c r="I58" s="183">
        <f t="shared" si="12"/>
        <v>0</v>
      </c>
      <c r="J58" s="178"/>
      <c r="K58" s="183">
        <f t="shared" si="7"/>
        <v>0</v>
      </c>
      <c r="L58" s="183">
        <f t="shared" ref="L58:Q58" si="13">-L44</f>
        <v>0</v>
      </c>
      <c r="M58" s="183">
        <f t="shared" si="13"/>
        <v>0</v>
      </c>
      <c r="N58" s="183">
        <f t="shared" si="13"/>
        <v>0</v>
      </c>
      <c r="O58" s="183">
        <f t="shared" si="13"/>
        <v>0</v>
      </c>
      <c r="P58" s="183">
        <f t="shared" si="13"/>
        <v>0</v>
      </c>
      <c r="Q58" s="183">
        <f t="shared" si="13"/>
        <v>0</v>
      </c>
      <c r="R58" s="202"/>
    </row>
    <row r="59" spans="1:20" ht="14.4" x14ac:dyDescent="0.3">
      <c r="A59" s="187"/>
      <c r="B59" s="187" t="s">
        <v>658</v>
      </c>
      <c r="C59" s="208" t="s">
        <v>664</v>
      </c>
      <c r="D59" s="183">
        <f t="shared" ref="D59:I59" si="14">-D46</f>
        <v>0</v>
      </c>
      <c r="E59" s="183">
        <f t="shared" si="14"/>
        <v>0</v>
      </c>
      <c r="F59" s="183">
        <f t="shared" si="14"/>
        <v>0</v>
      </c>
      <c r="G59" s="183">
        <f t="shared" si="14"/>
        <v>0</v>
      </c>
      <c r="H59" s="183">
        <f t="shared" si="14"/>
        <v>0</v>
      </c>
      <c r="I59" s="183">
        <f t="shared" si="14"/>
        <v>0</v>
      </c>
      <c r="J59" s="178"/>
      <c r="K59" s="183">
        <f t="shared" si="7"/>
        <v>0</v>
      </c>
      <c r="L59" s="183">
        <f>-L46</f>
        <v>0</v>
      </c>
      <c r="M59" s="183">
        <f>-M46</f>
        <v>0</v>
      </c>
      <c r="N59" s="183">
        <f>-N46</f>
        <v>0</v>
      </c>
      <c r="O59" s="183">
        <f>-O46</f>
        <v>0</v>
      </c>
      <c r="P59" s="183">
        <f>-P46</f>
        <v>0</v>
      </c>
      <c r="Q59" s="184">
        <f>I59+P59</f>
        <v>0</v>
      </c>
      <c r="R59" s="202"/>
    </row>
    <row r="60" spans="1:20" ht="14.4" x14ac:dyDescent="0.3">
      <c r="A60" s="187"/>
      <c r="B60" s="187">
        <v>2055</v>
      </c>
      <c r="C60" s="194" t="s">
        <v>647</v>
      </c>
      <c r="D60" s="183">
        <f t="shared" ref="D60:I61" si="15">-D51</f>
        <v>-10012400.899999999</v>
      </c>
      <c r="E60" s="183">
        <f t="shared" si="15"/>
        <v>0</v>
      </c>
      <c r="F60" s="183">
        <f t="shared" si="15"/>
        <v>-10012400.899999999</v>
      </c>
      <c r="G60" s="183">
        <f t="shared" si="15"/>
        <v>-6128440.9199999999</v>
      </c>
      <c r="H60" s="183">
        <f t="shared" si="15"/>
        <v>0</v>
      </c>
      <c r="I60" s="183">
        <f t="shared" si="15"/>
        <v>-16140841.819999998</v>
      </c>
      <c r="J60" s="185"/>
      <c r="K60" s="183">
        <f t="shared" si="7"/>
        <v>0</v>
      </c>
      <c r="L60" s="183">
        <f t="shared" ref="L60:P61" si="16">-L51</f>
        <v>0</v>
      </c>
      <c r="M60" s="183">
        <f t="shared" si="16"/>
        <v>0</v>
      </c>
      <c r="N60" s="183">
        <f t="shared" si="16"/>
        <v>0</v>
      </c>
      <c r="O60" s="183">
        <f t="shared" si="16"/>
        <v>0</v>
      </c>
      <c r="P60" s="183">
        <f t="shared" si="16"/>
        <v>0</v>
      </c>
      <c r="Q60" s="184">
        <f>I60+P60</f>
        <v>-16140841.819999998</v>
      </c>
      <c r="R60" s="202"/>
    </row>
    <row r="61" spans="1:20" ht="14.4" x14ac:dyDescent="0.3">
      <c r="A61" s="187"/>
      <c r="B61" s="187" t="s">
        <v>665</v>
      </c>
      <c r="C61" s="194" t="s">
        <v>666</v>
      </c>
      <c r="D61" s="183">
        <f t="shared" si="15"/>
        <v>1205625.42</v>
      </c>
      <c r="E61" s="183">
        <f t="shared" si="15"/>
        <v>0</v>
      </c>
      <c r="F61" s="183">
        <f t="shared" si="15"/>
        <v>1205625.42</v>
      </c>
      <c r="G61" s="183">
        <f t="shared" si="15"/>
        <v>3529539.94</v>
      </c>
      <c r="H61" s="183">
        <f t="shared" si="15"/>
        <v>0</v>
      </c>
      <c r="I61" s="183">
        <f t="shared" si="15"/>
        <v>4735165.3599999994</v>
      </c>
      <c r="J61" s="185"/>
      <c r="K61" s="183">
        <f t="shared" si="7"/>
        <v>0</v>
      </c>
      <c r="L61" s="183">
        <f t="shared" si="16"/>
        <v>0</v>
      </c>
      <c r="M61" s="183">
        <f t="shared" si="16"/>
        <v>0</v>
      </c>
      <c r="N61" s="183">
        <f t="shared" si="16"/>
        <v>0</v>
      </c>
      <c r="O61" s="183">
        <f t="shared" si="16"/>
        <v>0</v>
      </c>
      <c r="P61" s="183">
        <f t="shared" si="16"/>
        <v>0</v>
      </c>
      <c r="Q61" s="184">
        <f>I61+P61</f>
        <v>4735165.3599999994</v>
      </c>
      <c r="R61" s="202"/>
    </row>
    <row r="62" spans="1:20" x14ac:dyDescent="0.25">
      <c r="A62" s="187"/>
      <c r="B62" s="187"/>
      <c r="C62" s="191" t="s">
        <v>649</v>
      </c>
      <c r="D62" s="189">
        <f>SUM(D53:D61)</f>
        <v>867376265.74000001</v>
      </c>
      <c r="E62" s="189">
        <f t="shared" ref="E62:F62" si="17">SUM(E53:E61)</f>
        <v>0</v>
      </c>
      <c r="F62" s="189">
        <f t="shared" si="17"/>
        <v>867376265.74000001</v>
      </c>
      <c r="G62" s="189">
        <f>SUM(G53:G61)</f>
        <v>63362807.429999985</v>
      </c>
      <c r="H62" s="189">
        <f>SUM(H53:H61)</f>
        <v>-4731162.1300000008</v>
      </c>
      <c r="I62" s="189">
        <f>SUM(I53:I61)</f>
        <v>926007911.0400002</v>
      </c>
      <c r="J62" s="189">
        <f>SUM(J60:J60)</f>
        <v>0</v>
      </c>
      <c r="K62" s="189">
        <f t="shared" ref="K62:Q62" si="18">SUM(K53:K61)</f>
        <v>-177465952.04999998</v>
      </c>
      <c r="L62" s="189">
        <f t="shared" si="18"/>
        <v>0</v>
      </c>
      <c r="M62" s="189">
        <f t="shared" si="18"/>
        <v>-177465952.04999998</v>
      </c>
      <c r="N62" s="189">
        <f t="shared" si="18"/>
        <v>-33437825.449999999</v>
      </c>
      <c r="O62" s="189">
        <f t="shared" si="18"/>
        <v>3035296.1700000004</v>
      </c>
      <c r="P62" s="189">
        <f t="shared" si="18"/>
        <v>-207868481.32999995</v>
      </c>
      <c r="Q62" s="189">
        <f t="shared" si="18"/>
        <v>718139429.7099998</v>
      </c>
      <c r="R62" s="203"/>
    </row>
    <row r="63" spans="1:20" ht="16.2" x14ac:dyDescent="0.3">
      <c r="A63" s="187"/>
      <c r="B63" s="187"/>
      <c r="C63" s="340" t="s">
        <v>650</v>
      </c>
      <c r="D63" s="341"/>
      <c r="E63" s="341"/>
      <c r="F63" s="341"/>
      <c r="G63" s="341"/>
      <c r="H63" s="341"/>
      <c r="I63" s="341"/>
      <c r="J63" s="341"/>
      <c r="K63" s="342"/>
      <c r="L63" s="206"/>
      <c r="M63" s="206"/>
      <c r="N63" s="190"/>
      <c r="P63" s="192"/>
      <c r="Q63" s="193"/>
      <c r="R63" s="193"/>
    </row>
    <row r="64" spans="1:20" ht="14.4" x14ac:dyDescent="0.3">
      <c r="A64" s="187"/>
      <c r="B64" s="187"/>
      <c r="C64" s="340" t="s">
        <v>651</v>
      </c>
      <c r="D64" s="341"/>
      <c r="E64" s="341"/>
      <c r="F64" s="341"/>
      <c r="G64" s="341"/>
      <c r="H64" s="341"/>
      <c r="I64" s="341"/>
      <c r="J64" s="341"/>
      <c r="K64" s="342"/>
      <c r="L64" s="206"/>
      <c r="M64" s="206"/>
      <c r="N64" s="189">
        <f>N62+N63</f>
        <v>-33437825.449999999</v>
      </c>
      <c r="P64" s="192"/>
      <c r="Q64" s="193"/>
      <c r="R64" s="193"/>
    </row>
    <row r="65" spans="1:18" x14ac:dyDescent="0.25">
      <c r="Q65" s="204"/>
    </row>
    <row r="66" spans="1:18" x14ac:dyDescent="0.25">
      <c r="K66" s="168" t="s">
        <v>652</v>
      </c>
    </row>
    <row r="67" spans="1:18" ht="14.4" x14ac:dyDescent="0.3">
      <c r="A67" s="187">
        <v>10</v>
      </c>
      <c r="B67" s="187">
        <v>1930</v>
      </c>
      <c r="C67" s="194" t="s">
        <v>653</v>
      </c>
      <c r="D67" s="195"/>
      <c r="E67" s="195"/>
      <c r="F67" s="195"/>
      <c r="G67" s="195"/>
      <c r="H67" s="195"/>
      <c r="I67" s="195"/>
      <c r="J67" s="195"/>
      <c r="K67" s="195" t="s">
        <v>653</v>
      </c>
      <c r="L67" s="195"/>
      <c r="M67" s="195"/>
      <c r="N67" s="195"/>
      <c r="O67" s="205">
        <f>SUMIFS($N$9:$N$52,$B$9:$B$52,B67)</f>
        <v>-1204053.19</v>
      </c>
    </row>
    <row r="68" spans="1:18" ht="14.4" x14ac:dyDescent="0.3">
      <c r="A68" s="187">
        <v>8</v>
      </c>
      <c r="B68" s="187">
        <v>1940</v>
      </c>
      <c r="C68" s="194" t="s">
        <v>76</v>
      </c>
      <c r="D68" s="195"/>
      <c r="E68" s="195"/>
      <c r="F68" s="195"/>
      <c r="G68" s="195"/>
      <c r="H68" s="195"/>
      <c r="I68" s="195"/>
      <c r="J68" s="195"/>
      <c r="K68" s="195" t="s">
        <v>76</v>
      </c>
      <c r="L68" s="195"/>
      <c r="M68" s="195"/>
      <c r="N68" s="195"/>
      <c r="O68" s="205">
        <f>SUMIFS($N$9:$N$52,$B$9:$B$52,B68)</f>
        <v>-70604.260000000009</v>
      </c>
    </row>
    <row r="69" spans="1:18" ht="14.4" x14ac:dyDescent="0.3">
      <c r="A69" s="187">
        <v>47</v>
      </c>
      <c r="B69" s="187"/>
      <c r="C69" s="194" t="s">
        <v>378</v>
      </c>
      <c r="D69" s="195"/>
      <c r="E69" s="195"/>
      <c r="F69" s="195"/>
      <c r="G69" s="195"/>
      <c r="H69" s="195"/>
      <c r="I69" s="195"/>
      <c r="J69" s="195"/>
      <c r="K69" s="195" t="s">
        <v>378</v>
      </c>
      <c r="L69" s="195"/>
      <c r="M69" s="195"/>
      <c r="N69" s="195"/>
      <c r="O69" s="205">
        <v>0</v>
      </c>
      <c r="Q69" s="193"/>
    </row>
    <row r="70" spans="1:18" x14ac:dyDescent="0.25">
      <c r="K70" s="338" t="s">
        <v>654</v>
      </c>
      <c r="L70" s="339"/>
      <c r="M70" s="339"/>
      <c r="N70" s="339"/>
      <c r="O70" s="196">
        <f>N64-O67-O68-O69</f>
        <v>-32163167.999999996</v>
      </c>
    </row>
    <row r="71" spans="1:18" x14ac:dyDescent="0.25">
      <c r="G71" s="199"/>
      <c r="H71" s="201"/>
    </row>
    <row r="72" spans="1:18" x14ac:dyDescent="0.25">
      <c r="D72" s="193"/>
      <c r="E72" s="193"/>
      <c r="F72" s="193"/>
      <c r="G72" s="193"/>
      <c r="H72" s="193"/>
      <c r="I72" s="193"/>
      <c r="K72" s="193"/>
      <c r="L72" s="193"/>
      <c r="M72" s="193"/>
      <c r="N72" s="193"/>
      <c r="O72" s="193"/>
      <c r="P72" s="193"/>
      <c r="Q72" s="193"/>
      <c r="R72" s="193"/>
    </row>
    <row r="73" spans="1:18" x14ac:dyDescent="0.25">
      <c r="D73" s="193"/>
      <c r="E73" s="193"/>
      <c r="F73" s="193"/>
      <c r="G73" s="193"/>
      <c r="H73" s="193"/>
      <c r="I73" s="193"/>
      <c r="K73" s="193"/>
      <c r="L73" s="193"/>
      <c r="M73" s="193"/>
      <c r="N73" s="193"/>
      <c r="O73" s="193"/>
      <c r="P73" s="193"/>
      <c r="Q73" s="193"/>
      <c r="R73" s="193"/>
    </row>
  </sheetData>
  <autoFilter ref="A7:T64" xr:uid="{E47CCCFC-2A61-4AF5-80D5-84031A122583}"/>
  <mergeCells count="4">
    <mergeCell ref="D6:I6"/>
    <mergeCell ref="C63:K63"/>
    <mergeCell ref="C64:K64"/>
    <mergeCell ref="K70:N70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H3" xr:uid="{5CFC6A06-BDBD-42A9-9FDB-14BF047B6550}">
      <formula1>"CGAAP, MIFRS,USGAAP, ASPE"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4247-E7AA-47DB-B795-A49C13F07762}">
  <sheetPr codeName="Sheet22"/>
  <dimension ref="A1:T72"/>
  <sheetViews>
    <sheetView zoomScale="80" zoomScaleNormal="80" workbookViewId="0">
      <pane xSplit="3" ySplit="7" topLeftCell="D40" activePane="bottomRight" state="frozen"/>
      <selection pane="topRight" activeCell="D1" sqref="D1"/>
      <selection pane="bottomLeft" activeCell="A8" sqref="A8"/>
      <selection pane="bottomRight" activeCell="I5" sqref="I5"/>
    </sheetView>
  </sheetViews>
  <sheetFormatPr defaultColWidth="9" defaultRowHeight="13.2" x14ac:dyDescent="0.25"/>
  <cols>
    <col min="1" max="1" width="15.77734375" style="167" bestFit="1" customWidth="1"/>
    <col min="2" max="2" width="11.21875" style="167" customWidth="1"/>
    <col min="3" max="3" width="43.77734375" style="168" customWidth="1"/>
    <col min="4" max="4" width="16.5546875" style="168" bestFit="1" customWidth="1"/>
    <col min="5" max="6" width="16.5546875" style="168" customWidth="1"/>
    <col min="7" max="7" width="18.5546875" style="168" bestFit="1" customWidth="1"/>
    <col min="8" max="8" width="15.5546875" style="168" bestFit="1" customWidth="1"/>
    <col min="9" max="9" width="16.5546875" style="168" bestFit="1" customWidth="1"/>
    <col min="10" max="10" width="1.44140625" style="168" customWidth="1"/>
    <col min="11" max="13" width="15.77734375" style="168" customWidth="1"/>
    <col min="14" max="14" width="15.5546875" style="168" customWidth="1"/>
    <col min="15" max="15" width="14.21875" style="168" bestFit="1" customWidth="1"/>
    <col min="16" max="16" width="19.21875" style="168" bestFit="1" customWidth="1"/>
    <col min="17" max="17" width="16.77734375" style="168" bestFit="1" customWidth="1"/>
    <col min="18" max="18" width="13.44140625" style="168" bestFit="1" customWidth="1"/>
    <col min="19" max="19" width="9" style="168"/>
    <col min="20" max="20" width="12.21875" style="168" bestFit="1" customWidth="1"/>
    <col min="21" max="16384" width="9" style="168"/>
  </cols>
  <sheetData>
    <row r="1" spans="1:18" customFormat="1" ht="14.4" x14ac:dyDescent="0.3">
      <c r="A1" s="273" t="s">
        <v>704</v>
      </c>
      <c r="B1" s="167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customFormat="1" ht="14.4" x14ac:dyDescent="0.3">
      <c r="A2" s="167"/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15" thickBot="1" x14ac:dyDescent="0.3">
      <c r="G3" s="169" t="s">
        <v>614</v>
      </c>
      <c r="H3" s="319" t="s">
        <v>615</v>
      </c>
    </row>
    <row r="4" spans="1:18" ht="14.4" thickBot="1" x14ac:dyDescent="0.3">
      <c r="G4" s="169" t="s">
        <v>616</v>
      </c>
      <c r="H4" s="170">
        <v>2018</v>
      </c>
      <c r="I4" s="171"/>
    </row>
    <row r="6" spans="1:18" x14ac:dyDescent="0.25">
      <c r="D6" s="343" t="s">
        <v>612</v>
      </c>
      <c r="E6" s="344"/>
      <c r="F6" s="344"/>
      <c r="G6" s="344"/>
      <c r="H6" s="344"/>
      <c r="I6" s="344"/>
      <c r="K6" s="194"/>
      <c r="L6" s="195"/>
      <c r="M6" s="195"/>
      <c r="N6" s="297" t="s">
        <v>617</v>
      </c>
      <c r="O6" s="297"/>
      <c r="P6" s="320"/>
    </row>
    <row r="7" spans="1:18" ht="39.6" x14ac:dyDescent="0.25">
      <c r="A7" s="200" t="s">
        <v>618</v>
      </c>
      <c r="B7" s="200" t="s">
        <v>619</v>
      </c>
      <c r="C7" s="188" t="s">
        <v>620</v>
      </c>
      <c r="D7" s="200" t="s">
        <v>621</v>
      </c>
      <c r="E7" s="200" t="s">
        <v>673</v>
      </c>
      <c r="F7" s="200" t="s">
        <v>674</v>
      </c>
      <c r="G7" s="321" t="s">
        <v>622</v>
      </c>
      <c r="H7" s="321" t="s">
        <v>623</v>
      </c>
      <c r="I7" s="200" t="s">
        <v>611</v>
      </c>
      <c r="J7" s="185"/>
      <c r="K7" s="200" t="s">
        <v>621</v>
      </c>
      <c r="L7" s="200" t="s">
        <v>673</v>
      </c>
      <c r="M7" s="200" t="s">
        <v>674</v>
      </c>
      <c r="N7" s="322" t="s">
        <v>5</v>
      </c>
      <c r="O7" s="322" t="s">
        <v>623</v>
      </c>
      <c r="P7" s="323" t="s">
        <v>611</v>
      </c>
      <c r="Q7" s="200" t="s">
        <v>624</v>
      </c>
    </row>
    <row r="8" spans="1:18" ht="14.4" x14ac:dyDescent="0.3">
      <c r="A8" s="181"/>
      <c r="B8" s="181">
        <v>1531</v>
      </c>
      <c r="C8" s="182" t="s">
        <v>660</v>
      </c>
      <c r="D8" s="183">
        <f>SUMIFS('Legacy Powerstream'!F$8:F$104,'Legacy Powerstream'!$Q$8:$Q$104,$B8)</f>
        <v>0</v>
      </c>
      <c r="E8" s="183"/>
      <c r="F8" s="183">
        <f>D8+E8</f>
        <v>0</v>
      </c>
      <c r="G8" s="183">
        <f>SUMIFS('Legacy Powerstream'!G$8:G$104,'Legacy Powerstream'!$Q$8:$Q$104,$B8)</f>
        <v>0</v>
      </c>
      <c r="H8" s="183">
        <f>SUMIFS('Legacy Powerstream'!H$8:H$104,'Legacy Powerstream'!$Q$8:$Q$104,$B8)</f>
        <v>0</v>
      </c>
      <c r="I8" s="183">
        <f>SUM(F8:H8)</f>
        <v>0</v>
      </c>
      <c r="J8" s="185"/>
      <c r="K8" s="183">
        <f>SUMIFS('Legacy Powerstream'!K$8:K$104,'Legacy Powerstream'!$Q$8:$Q$104,$B8)</f>
        <v>-490986.45</v>
      </c>
      <c r="L8" s="183"/>
      <c r="M8" s="183">
        <f>SUM(K8:L8)</f>
        <v>-490986.45</v>
      </c>
      <c r="N8" s="183">
        <f>SUMIFS('Legacy Powerstream'!L$8:L$104,'Legacy Powerstream'!$Q$8:$Q$104,$B8)</f>
        <v>-162650.91</v>
      </c>
      <c r="O8" s="183">
        <f>SUMIFS('Legacy Powerstream'!M$8:M$104,'Legacy Powerstream'!$Q$8:$Q$104,$B8)</f>
        <v>0</v>
      </c>
      <c r="P8" s="183">
        <f>K8+N8+O8</f>
        <v>-653637.36</v>
      </c>
      <c r="Q8" s="184">
        <f>I8+P8</f>
        <v>-653637.36</v>
      </c>
      <c r="R8" s="202"/>
    </row>
    <row r="9" spans="1:18" ht="25.5" customHeight="1" x14ac:dyDescent="0.3">
      <c r="A9" s="200"/>
      <c r="B9" s="181">
        <v>1609</v>
      </c>
      <c r="C9" s="182" t="s">
        <v>343</v>
      </c>
      <c r="D9" s="183">
        <f>SUMIFS('Legacy Powerstream'!F$8:F$104,'Legacy Powerstream'!$Q$8:$Q$104,$B9)</f>
        <v>5919816.9199999999</v>
      </c>
      <c r="E9" s="183"/>
      <c r="F9" s="183">
        <f>D9+E9</f>
        <v>5919816.9199999999</v>
      </c>
      <c r="G9" s="183">
        <f>SUMIFS('Legacy Powerstream'!G$8:G$104,'Legacy Powerstream'!$Q$8:$Q$104,$B9)</f>
        <v>0</v>
      </c>
      <c r="H9" s="183">
        <f>SUMIFS('Legacy Powerstream'!H$8:H$104,'Legacy Powerstream'!$Q$8:$Q$104,$B9)</f>
        <v>0</v>
      </c>
      <c r="I9" s="183">
        <f>SUM(F9:H9)</f>
        <v>5919816.9199999999</v>
      </c>
      <c r="J9" s="185"/>
      <c r="K9" s="183">
        <f>SUMIFS('Legacy Powerstream'!K$8:K$104,'Legacy Powerstream'!$Q$8:$Q$104,$B9)</f>
        <v>-1828871.4899999998</v>
      </c>
      <c r="L9" s="183"/>
      <c r="M9" s="183">
        <f>SUM(K9:L9)</f>
        <v>-1828871.4899999998</v>
      </c>
      <c r="N9" s="183">
        <f>SUMIFS('Legacy Powerstream'!L$8:L$104,'Legacy Powerstream'!$Q$8:$Q$104,$B9)</f>
        <v>-340904.9</v>
      </c>
      <c r="O9" s="183">
        <f>SUMIFS('Legacy Powerstream'!M$8:M$104,'Legacy Powerstream'!$Q$8:$Q$104,$B9)</f>
        <v>0</v>
      </c>
      <c r="P9" s="183">
        <f t="shared" ref="P9:P52" si="0">K9+N9+O9</f>
        <v>-2169776.3899999997</v>
      </c>
      <c r="Q9" s="184">
        <f>I9+P9</f>
        <v>3750040.5300000003</v>
      </c>
    </row>
    <row r="10" spans="1:18" ht="26.4" x14ac:dyDescent="0.3">
      <c r="A10" s="181">
        <v>12</v>
      </c>
      <c r="B10" s="181">
        <v>1611</v>
      </c>
      <c r="C10" s="182" t="s">
        <v>625</v>
      </c>
      <c r="D10" s="183">
        <f>SUMIFS('Legacy Powerstream'!F$8:F$104,'Legacy Powerstream'!$Q$8:$Q$104,$B10)</f>
        <v>71424276.00999999</v>
      </c>
      <c r="E10" s="183"/>
      <c r="F10" s="183">
        <f t="shared" ref="F10:F52" si="1">D10+E10</f>
        <v>71424276.00999999</v>
      </c>
      <c r="G10" s="183">
        <f>SUMIFS('Legacy Powerstream'!G$8:G$104,'Legacy Powerstream'!$Q$8:$Q$104,$B10)</f>
        <v>30035916.449999999</v>
      </c>
      <c r="H10" s="183">
        <f>SUMIFS('Legacy Powerstream'!H$8:H$104,'Legacy Powerstream'!$Q$8:$Q$104,$B10)</f>
        <v>0</v>
      </c>
      <c r="I10" s="183">
        <f t="shared" ref="I10:I52" si="2">SUM(F10:H10)</f>
        <v>101460192.45999999</v>
      </c>
      <c r="J10" s="185"/>
      <c r="K10" s="183">
        <f>SUMIFS('Legacy Powerstream'!K$8:K$104,'Legacy Powerstream'!$Q$8:$Q$104,$B10)</f>
        <v>-29760386.91</v>
      </c>
      <c r="L10" s="183"/>
      <c r="M10" s="183">
        <f t="shared" ref="M10:M52" si="3">SUM(K10:L10)</f>
        <v>-29760386.91</v>
      </c>
      <c r="N10" s="183">
        <f>SUMIFS('Legacy Powerstream'!L$8:L$104,'Legacy Powerstream'!$Q$8:$Q$104,$B10)</f>
        <v>-7755765.3699999992</v>
      </c>
      <c r="O10" s="183">
        <f>SUMIFS('Legacy Powerstream'!M$8:M$104,'Legacy Powerstream'!$Q$8:$Q$104,$B10)</f>
        <v>0</v>
      </c>
      <c r="P10" s="183">
        <f t="shared" si="0"/>
        <v>-37516152.280000001</v>
      </c>
      <c r="Q10" s="184">
        <f>I10+P10</f>
        <v>63944040.179999992</v>
      </c>
    </row>
    <row r="11" spans="1:18" ht="14.4" x14ac:dyDescent="0.3">
      <c r="A11" s="181" t="s">
        <v>626</v>
      </c>
      <c r="B11" s="181">
        <v>1612</v>
      </c>
      <c r="C11" s="182" t="s">
        <v>627</v>
      </c>
      <c r="D11" s="183">
        <f>SUMIFS('Legacy Powerstream'!F$8:F$104,'Legacy Powerstream'!$Q$8:$Q$104,$B11)</f>
        <v>1013219.1299999999</v>
      </c>
      <c r="E11" s="183"/>
      <c r="F11" s="183">
        <f t="shared" si="1"/>
        <v>1013219.1299999999</v>
      </c>
      <c r="G11" s="183">
        <f>SUMIFS('Legacy Powerstream'!G$8:G$104,'Legacy Powerstream'!$Q$8:$Q$104,$B11)</f>
        <v>28027.84</v>
      </c>
      <c r="H11" s="183">
        <f>SUMIFS('Legacy Powerstream'!H$8:H$104,'Legacy Powerstream'!$Q$8:$Q$104,$B11)</f>
        <v>0</v>
      </c>
      <c r="I11" s="183">
        <f t="shared" si="2"/>
        <v>1041246.9699999999</v>
      </c>
      <c r="J11" s="185"/>
      <c r="K11" s="183">
        <f>SUMIFS('Legacy Powerstream'!K$8:K$104,'Legacy Powerstream'!$Q$8:$Q$104,$B11)</f>
        <v>0</v>
      </c>
      <c r="L11" s="183"/>
      <c r="M11" s="183">
        <f t="shared" si="3"/>
        <v>0</v>
      </c>
      <c r="N11" s="183">
        <f>SUMIFS('Legacy Powerstream'!L$8:L$104,'Legacy Powerstream'!$Q$8:$Q$104,$B11)</f>
        <v>0</v>
      </c>
      <c r="O11" s="183">
        <f>SUMIFS('Legacy Powerstream'!M$8:M$104,'Legacy Powerstream'!$Q$8:$Q$104,$B11)</f>
        <v>0</v>
      </c>
      <c r="P11" s="183">
        <f t="shared" si="0"/>
        <v>0</v>
      </c>
      <c r="Q11" s="184">
        <f>I11+P11</f>
        <v>1041246.9699999999</v>
      </c>
      <c r="R11" s="202"/>
    </row>
    <row r="12" spans="1:18" ht="14.4" x14ac:dyDescent="0.3">
      <c r="A12" s="181" t="s">
        <v>628</v>
      </c>
      <c r="B12" s="181">
        <v>1805</v>
      </c>
      <c r="C12" s="182" t="s">
        <v>92</v>
      </c>
      <c r="D12" s="183">
        <f>SUMIFS('Legacy Powerstream'!F$8:F$104,'Legacy Powerstream'!$Q$8:$Q$104,$B12)</f>
        <v>24027432.880000003</v>
      </c>
      <c r="E12" s="183"/>
      <c r="F12" s="183">
        <f t="shared" si="1"/>
        <v>24027432.880000003</v>
      </c>
      <c r="G12" s="183">
        <f>SUMIFS('Legacy Powerstream'!G$8:G$104,'Legacy Powerstream'!$Q$8:$Q$104,$B12)</f>
        <v>0</v>
      </c>
      <c r="H12" s="183">
        <f>SUMIFS('Legacy Powerstream'!H$8:H$104,'Legacy Powerstream'!$Q$8:$Q$104,$B12)</f>
        <v>-2</v>
      </c>
      <c r="I12" s="183">
        <f t="shared" si="2"/>
        <v>24027430.880000003</v>
      </c>
      <c r="J12" s="185"/>
      <c r="K12" s="183">
        <f>SUMIFS('Legacy Powerstream'!K$8:K$104,'Legacy Powerstream'!$Q$8:$Q$104,$B12)</f>
        <v>0</v>
      </c>
      <c r="L12" s="183"/>
      <c r="M12" s="183">
        <f t="shared" si="3"/>
        <v>0</v>
      </c>
      <c r="N12" s="183">
        <f>SUMIFS('Legacy Powerstream'!L$8:L$104,'Legacy Powerstream'!$Q$8:$Q$104,$B12)</f>
        <v>0</v>
      </c>
      <c r="O12" s="183">
        <f>SUMIFS('Legacy Powerstream'!M$8:M$104,'Legacy Powerstream'!$Q$8:$Q$104,$B12)</f>
        <v>0</v>
      </c>
      <c r="P12" s="183">
        <f t="shared" si="0"/>
        <v>0</v>
      </c>
      <c r="Q12" s="184">
        <f>I12+P12</f>
        <v>24027430.880000003</v>
      </c>
      <c r="R12" s="202"/>
    </row>
    <row r="13" spans="1:18" ht="14.4" x14ac:dyDescent="0.3">
      <c r="A13" s="181">
        <v>47</v>
      </c>
      <c r="B13" s="181">
        <v>1808</v>
      </c>
      <c r="C13" s="182" t="s">
        <v>600</v>
      </c>
      <c r="D13" s="183">
        <f>SUMIFS('Legacy Powerstream'!F$8:F$104,'Legacy Powerstream'!$Q$8:$Q$104,$B13)</f>
        <v>8551007.120000001</v>
      </c>
      <c r="E13" s="183"/>
      <c r="F13" s="183">
        <f t="shared" si="1"/>
        <v>8551007.120000001</v>
      </c>
      <c r="G13" s="183">
        <f>SUMIFS('Legacy Powerstream'!G$8:G$104,'Legacy Powerstream'!$Q$8:$Q$104,$B13)</f>
        <v>-1163442.72</v>
      </c>
      <c r="H13" s="183">
        <f>SUMIFS('Legacy Powerstream'!H$8:H$104,'Legacy Powerstream'!$Q$8:$Q$104,$B13)</f>
        <v>0</v>
      </c>
      <c r="I13" s="183">
        <f t="shared" si="2"/>
        <v>7387564.4000000013</v>
      </c>
      <c r="J13" s="185"/>
      <c r="K13" s="183">
        <f>SUMIFS('Legacy Powerstream'!K$8:K$104,'Legacy Powerstream'!$Q$8:$Q$104,$B13)</f>
        <v>-1455785.77</v>
      </c>
      <c r="L13" s="183"/>
      <c r="M13" s="183">
        <f t="shared" si="3"/>
        <v>-1455785.77</v>
      </c>
      <c r="N13" s="183">
        <f>SUMIFS('Legacy Powerstream'!L$8:L$104,'Legacy Powerstream'!$Q$8:$Q$104,$B13)</f>
        <v>-226372.48000000001</v>
      </c>
      <c r="O13" s="183">
        <f>SUMIFS('Legacy Powerstream'!M$8:M$104,'Legacy Powerstream'!$Q$8:$Q$104,$B13)</f>
        <v>0</v>
      </c>
      <c r="P13" s="183">
        <f t="shared" si="0"/>
        <v>-1682158.25</v>
      </c>
      <c r="Q13" s="184">
        <f>I13+P13</f>
        <v>5705406.1500000013</v>
      </c>
      <c r="R13" s="202"/>
    </row>
    <row r="14" spans="1:18" ht="14.4" x14ac:dyDescent="0.3">
      <c r="A14" s="181">
        <v>13</v>
      </c>
      <c r="B14" s="181">
        <v>1810</v>
      </c>
      <c r="C14" s="182" t="s">
        <v>61</v>
      </c>
      <c r="D14" s="183">
        <f>SUMIFS('Legacy Powerstream'!F$8:F$104,'Legacy Powerstream'!$Q$8:$Q$104,$B14)</f>
        <v>12567206.43</v>
      </c>
      <c r="E14" s="183"/>
      <c r="F14" s="183">
        <f t="shared" si="1"/>
        <v>12567206.43</v>
      </c>
      <c r="G14" s="183">
        <f>SUMIFS('Legacy Powerstream'!G$8:G$104,'Legacy Powerstream'!$Q$8:$Q$104,$B14)</f>
        <v>-1946524.42</v>
      </c>
      <c r="H14" s="183">
        <f>SUMIFS('Legacy Powerstream'!H$8:H$104,'Legacy Powerstream'!$Q$8:$Q$104,$B14)</f>
        <v>0</v>
      </c>
      <c r="I14" s="183">
        <f t="shared" si="2"/>
        <v>10620682.01</v>
      </c>
      <c r="J14" s="185"/>
      <c r="K14" s="183">
        <f>SUMIFS('Legacy Powerstream'!K$8:K$104,'Legacy Powerstream'!$Q$8:$Q$104,$B14)</f>
        <v>0</v>
      </c>
      <c r="L14" s="183"/>
      <c r="M14" s="183">
        <f t="shared" si="3"/>
        <v>0</v>
      </c>
      <c r="N14" s="183">
        <f>SUMIFS('Legacy Powerstream'!L$8:L$104,'Legacy Powerstream'!$Q$8:$Q$104,$B14)</f>
        <v>0</v>
      </c>
      <c r="O14" s="183">
        <f>SUMIFS('Legacy Powerstream'!M$8:M$104,'Legacy Powerstream'!$Q$8:$Q$104,$B14)</f>
        <v>0</v>
      </c>
      <c r="P14" s="183">
        <f t="shared" si="0"/>
        <v>0</v>
      </c>
      <c r="Q14" s="184">
        <f>I14+P14</f>
        <v>10620682.01</v>
      </c>
      <c r="R14" s="202"/>
    </row>
    <row r="15" spans="1:18" ht="14.4" x14ac:dyDescent="0.3">
      <c r="A15" s="181">
        <v>47</v>
      </c>
      <c r="B15" s="181">
        <v>1815</v>
      </c>
      <c r="C15" s="182" t="s">
        <v>629</v>
      </c>
      <c r="D15" s="183">
        <f>SUMIFS('Legacy Powerstream'!F$8:F$104,'Legacy Powerstream'!$Q$8:$Q$104,$B15)</f>
        <v>134596277.25</v>
      </c>
      <c r="E15" s="183"/>
      <c r="F15" s="183">
        <f t="shared" si="1"/>
        <v>134596277.25</v>
      </c>
      <c r="G15" s="183">
        <f>SUMIFS('Legacy Powerstream'!G$8:G$104,'Legacy Powerstream'!$Q$8:$Q$104,$B15)</f>
        <v>2348425.9700000002</v>
      </c>
      <c r="H15" s="183">
        <f>SUMIFS('Legacy Powerstream'!H$8:H$104,'Legacy Powerstream'!$Q$8:$Q$104,$B15)</f>
        <v>0</v>
      </c>
      <c r="I15" s="183">
        <f t="shared" si="2"/>
        <v>136944703.22</v>
      </c>
      <c r="J15" s="185"/>
      <c r="K15" s="183">
        <f>SUMIFS('Legacy Powerstream'!K$8:K$104,'Legacy Powerstream'!$Q$8:$Q$104,$B15)</f>
        <v>-30294264.259999998</v>
      </c>
      <c r="L15" s="183"/>
      <c r="M15" s="183">
        <f t="shared" si="3"/>
        <v>-30294264.259999998</v>
      </c>
      <c r="N15" s="183">
        <f>SUMIFS('Legacy Powerstream'!L$8:L$104,'Legacy Powerstream'!$Q$8:$Q$104,$B15)</f>
        <v>-4761132.6999999993</v>
      </c>
      <c r="O15" s="183">
        <f>SUMIFS('Legacy Powerstream'!M$8:M$104,'Legacy Powerstream'!$Q$8:$Q$104,$B15)</f>
        <v>0</v>
      </c>
      <c r="P15" s="183">
        <f t="shared" si="0"/>
        <v>-35055396.959999993</v>
      </c>
      <c r="Q15" s="184">
        <f>I15+P15</f>
        <v>101889306.26000001</v>
      </c>
      <c r="R15" s="202"/>
    </row>
    <row r="16" spans="1:18" ht="14.4" x14ac:dyDescent="0.3">
      <c r="A16" s="181">
        <v>47</v>
      </c>
      <c r="B16" s="181">
        <v>1820</v>
      </c>
      <c r="C16" s="182" t="s">
        <v>630</v>
      </c>
      <c r="D16" s="183">
        <f>SUMIFS('Legacy Powerstream'!F$8:F$104,'Legacy Powerstream'!$Q$8:$Q$104,$B16)</f>
        <v>35789029.619999997</v>
      </c>
      <c r="E16" s="183"/>
      <c r="F16" s="183">
        <f t="shared" si="1"/>
        <v>35789029.619999997</v>
      </c>
      <c r="G16" s="183">
        <f>SUMIFS('Legacy Powerstream'!G$8:G$104,'Legacy Powerstream'!$Q$8:$Q$104,$B16)</f>
        <v>2610592.85</v>
      </c>
      <c r="H16" s="183">
        <f>SUMIFS('Legacy Powerstream'!H$8:H$104,'Legacy Powerstream'!$Q$8:$Q$104,$B16)</f>
        <v>0</v>
      </c>
      <c r="I16" s="183">
        <f t="shared" si="2"/>
        <v>38399622.469999999</v>
      </c>
      <c r="J16" s="185"/>
      <c r="K16" s="183">
        <f>SUMIFS('Legacy Powerstream'!K$8:K$104,'Legacy Powerstream'!$Q$8:$Q$104,$B16)</f>
        <v>-9452827.0099999998</v>
      </c>
      <c r="L16" s="183"/>
      <c r="M16" s="183">
        <f t="shared" si="3"/>
        <v>-9452827.0099999998</v>
      </c>
      <c r="N16" s="183">
        <f>SUMIFS('Legacy Powerstream'!L$8:L$104,'Legacy Powerstream'!$Q$8:$Q$104,$B16)</f>
        <v>-1472866.6800000002</v>
      </c>
      <c r="O16" s="183">
        <f>SUMIFS('Legacy Powerstream'!M$8:M$104,'Legacy Powerstream'!$Q$8:$Q$104,$B16)</f>
        <v>0</v>
      </c>
      <c r="P16" s="183">
        <f t="shared" si="0"/>
        <v>-10925693.689999999</v>
      </c>
      <c r="Q16" s="184">
        <f>I16+P16</f>
        <v>27473928.780000001</v>
      </c>
      <c r="R16" s="202"/>
    </row>
    <row r="17" spans="1:18" ht="14.4" x14ac:dyDescent="0.3">
      <c r="A17" s="181">
        <v>47</v>
      </c>
      <c r="B17" s="181">
        <v>1830</v>
      </c>
      <c r="C17" s="182" t="s">
        <v>33</v>
      </c>
      <c r="D17" s="183">
        <f>SUMIFS('Legacy Powerstream'!F$8:F$104,'Legacy Powerstream'!$Q$8:$Q$104,$B17)</f>
        <v>205305145.02999997</v>
      </c>
      <c r="E17" s="183"/>
      <c r="F17" s="183">
        <f t="shared" si="1"/>
        <v>205305145.02999997</v>
      </c>
      <c r="G17" s="183">
        <f>SUMIFS('Legacy Powerstream'!G$8:G$104,'Legacy Powerstream'!$Q$8:$Q$104,$B17)</f>
        <v>21642044</v>
      </c>
      <c r="H17" s="183">
        <f>SUMIFS('Legacy Powerstream'!H$8:H$104,'Legacy Powerstream'!$Q$8:$Q$104,$B17)</f>
        <v>-55845</v>
      </c>
      <c r="I17" s="183">
        <f t="shared" si="2"/>
        <v>226891344.02999997</v>
      </c>
      <c r="J17" s="185"/>
      <c r="K17" s="183">
        <f>SUMIFS('Legacy Powerstream'!K$8:K$104,'Legacy Powerstream'!$Q$8:$Q$104,$B17)</f>
        <v>-22961077.400000006</v>
      </c>
      <c r="L17" s="183"/>
      <c r="M17" s="183">
        <f t="shared" si="3"/>
        <v>-22961077.400000006</v>
      </c>
      <c r="N17" s="183">
        <f>SUMIFS('Legacy Powerstream'!L$8:L$104,'Legacy Powerstream'!$Q$8:$Q$104,$B17)</f>
        <v>-5168934.49</v>
      </c>
      <c r="O17" s="183">
        <f>SUMIFS('Legacy Powerstream'!M$8:M$104,'Legacy Powerstream'!$Q$8:$Q$104,$B17)</f>
        <v>8077.7099999999991</v>
      </c>
      <c r="P17" s="183">
        <f t="shared" si="0"/>
        <v>-28121934.180000007</v>
      </c>
      <c r="Q17" s="184">
        <f>I17+P17</f>
        <v>198769409.84999996</v>
      </c>
      <c r="R17" s="202"/>
    </row>
    <row r="18" spans="1:18" ht="14.4" x14ac:dyDescent="0.3">
      <c r="A18" s="181">
        <v>47</v>
      </c>
      <c r="B18" s="181">
        <v>1835</v>
      </c>
      <c r="C18" s="182" t="s">
        <v>631</v>
      </c>
      <c r="D18" s="183">
        <f>SUMIFS('Legacy Powerstream'!F$8:F$104,'Legacy Powerstream'!$Q$8:$Q$104,$B18)</f>
        <v>163662683.47999999</v>
      </c>
      <c r="E18" s="183"/>
      <c r="F18" s="183">
        <f t="shared" si="1"/>
        <v>163662683.47999999</v>
      </c>
      <c r="G18" s="183">
        <f>SUMIFS('Legacy Powerstream'!G$8:G$104,'Legacy Powerstream'!$Q$8:$Q$104,$B18)</f>
        <v>13995537.58</v>
      </c>
      <c r="H18" s="183">
        <f>SUMIFS('Legacy Powerstream'!H$8:H$104,'Legacy Powerstream'!$Q$8:$Q$104,$B18)</f>
        <v>-27774</v>
      </c>
      <c r="I18" s="183">
        <f t="shared" si="2"/>
        <v>177630447.06</v>
      </c>
      <c r="J18" s="185"/>
      <c r="K18" s="183">
        <f>SUMIFS('Legacy Powerstream'!K$8:K$104,'Legacy Powerstream'!$Q$8:$Q$104,$B18)</f>
        <v>-24849698.550000001</v>
      </c>
      <c r="L18" s="183"/>
      <c r="M18" s="183">
        <f t="shared" si="3"/>
        <v>-24849698.550000001</v>
      </c>
      <c r="N18" s="183">
        <f>SUMIFS('Legacy Powerstream'!L$8:L$104,'Legacy Powerstream'!$Q$8:$Q$104,$B18)</f>
        <v>-4800786.38</v>
      </c>
      <c r="O18" s="183">
        <f>SUMIFS('Legacy Powerstream'!M$8:M$104,'Legacy Powerstream'!$Q$8:$Q$104,$B18)</f>
        <v>6957.6100000000006</v>
      </c>
      <c r="P18" s="183">
        <f t="shared" si="0"/>
        <v>-29643527.32</v>
      </c>
      <c r="Q18" s="184">
        <f>I18+P18</f>
        <v>147986919.74000001</v>
      </c>
      <c r="R18" s="202"/>
    </row>
    <row r="19" spans="1:18" ht="14.4" x14ac:dyDescent="0.3">
      <c r="A19" s="181">
        <v>47</v>
      </c>
      <c r="B19" s="181">
        <v>1840</v>
      </c>
      <c r="C19" s="182" t="s">
        <v>311</v>
      </c>
      <c r="D19" s="183">
        <f>SUMIFS('Legacy Powerstream'!F$8:F$104,'Legacy Powerstream'!$Q$8:$Q$104,$B19)</f>
        <v>148483188.84999999</v>
      </c>
      <c r="E19" s="183"/>
      <c r="F19" s="183">
        <f t="shared" si="1"/>
        <v>148483188.84999999</v>
      </c>
      <c r="G19" s="183">
        <f>SUMIFS('Legacy Powerstream'!G$8:G$104,'Legacy Powerstream'!$Q$8:$Q$104,$B19)</f>
        <v>20105441.600000001</v>
      </c>
      <c r="H19" s="183">
        <f>SUMIFS('Legacy Powerstream'!H$8:H$104,'Legacy Powerstream'!$Q$8:$Q$104,$B19)</f>
        <v>0</v>
      </c>
      <c r="I19" s="183">
        <f t="shared" si="2"/>
        <v>168588630.44999999</v>
      </c>
      <c r="J19" s="185"/>
      <c r="K19" s="183">
        <f>SUMIFS('Legacy Powerstream'!K$8:K$104,'Legacy Powerstream'!$Q$8:$Q$104,$B19)</f>
        <v>-11899637.470000001</v>
      </c>
      <c r="L19" s="183"/>
      <c r="M19" s="183">
        <f t="shared" si="3"/>
        <v>-11899637.470000001</v>
      </c>
      <c r="N19" s="183">
        <f>SUMIFS('Legacy Powerstream'!L$8:L$104,'Legacy Powerstream'!$Q$8:$Q$104,$B19)</f>
        <v>-2726327.68</v>
      </c>
      <c r="O19" s="183">
        <f>SUMIFS('Legacy Powerstream'!M$8:M$104,'Legacy Powerstream'!$Q$8:$Q$104,$B19)</f>
        <v>0</v>
      </c>
      <c r="P19" s="183">
        <f t="shared" si="0"/>
        <v>-14625965.15</v>
      </c>
      <c r="Q19" s="184">
        <f>I19+P19</f>
        <v>153962665.29999998</v>
      </c>
      <c r="R19" s="202"/>
    </row>
    <row r="20" spans="1:18" ht="14.4" x14ac:dyDescent="0.3">
      <c r="A20" s="181">
        <v>47</v>
      </c>
      <c r="B20" s="181">
        <v>1845</v>
      </c>
      <c r="C20" s="182" t="s">
        <v>632</v>
      </c>
      <c r="D20" s="183">
        <f>SUMIFS('Legacy Powerstream'!F$8:F$104,'Legacy Powerstream'!$Q$8:$Q$104,$B20)</f>
        <v>377230474.33999997</v>
      </c>
      <c r="E20" s="183"/>
      <c r="F20" s="183">
        <f t="shared" si="1"/>
        <v>377230474.33999997</v>
      </c>
      <c r="G20" s="183">
        <f>SUMIFS('Legacy Powerstream'!G$8:G$104,'Legacy Powerstream'!$Q$8:$Q$104,$B20)</f>
        <v>44016624.450000003</v>
      </c>
      <c r="H20" s="183">
        <f>SUMIFS('Legacy Powerstream'!H$8:H$104,'Legacy Powerstream'!$Q$8:$Q$104,$B20)</f>
        <v>-641172</v>
      </c>
      <c r="I20" s="183">
        <f t="shared" si="2"/>
        <v>420605926.78999996</v>
      </c>
      <c r="J20" s="185"/>
      <c r="K20" s="183">
        <f>SUMIFS('Legacy Powerstream'!K$8:K$104,'Legacy Powerstream'!$Q$8:$Q$104,$B20)</f>
        <v>-49618443.68</v>
      </c>
      <c r="L20" s="183"/>
      <c r="M20" s="183">
        <f t="shared" si="3"/>
        <v>-49618443.68</v>
      </c>
      <c r="N20" s="183">
        <f>SUMIFS('Legacy Powerstream'!L$8:L$104,'Legacy Powerstream'!$Q$8:$Q$104,$B20)</f>
        <v>-10366328.840000002</v>
      </c>
      <c r="O20" s="183">
        <f>SUMIFS('Legacy Powerstream'!M$8:M$104,'Legacy Powerstream'!$Q$8:$Q$104,$B20)</f>
        <v>72338.860000000015</v>
      </c>
      <c r="P20" s="183">
        <f t="shared" si="0"/>
        <v>-59912433.660000004</v>
      </c>
      <c r="Q20" s="184">
        <f>I20+P20</f>
        <v>360693493.12999994</v>
      </c>
      <c r="R20" s="202"/>
    </row>
    <row r="21" spans="1:18" ht="14.4" x14ac:dyDescent="0.3">
      <c r="A21" s="181">
        <v>47</v>
      </c>
      <c r="B21" s="181">
        <v>1850</v>
      </c>
      <c r="C21" s="182" t="s">
        <v>315</v>
      </c>
      <c r="D21" s="183">
        <f>SUMIFS('Legacy Powerstream'!F$8:F$104,'Legacy Powerstream'!$Q$8:$Q$104,$B21)</f>
        <v>193709563.13000005</v>
      </c>
      <c r="E21" s="183"/>
      <c r="F21" s="183">
        <f t="shared" si="1"/>
        <v>193709563.13000005</v>
      </c>
      <c r="G21" s="183">
        <f>SUMIFS('Legacy Powerstream'!G$8:G$104,'Legacy Powerstream'!$Q$8:$Q$104,$B21)</f>
        <v>14268743.720000001</v>
      </c>
      <c r="H21" s="183">
        <f>SUMIFS('Legacy Powerstream'!H$8:H$104,'Legacy Powerstream'!$Q$8:$Q$104,$B21)</f>
        <v>-4837689</v>
      </c>
      <c r="I21" s="183">
        <f t="shared" si="2"/>
        <v>203140617.85000005</v>
      </c>
      <c r="J21" s="185"/>
      <c r="K21" s="183">
        <f>SUMIFS('Legacy Powerstream'!K$8:K$104,'Legacy Powerstream'!$Q$8:$Q$104,$B21)</f>
        <v>-44532235.799999997</v>
      </c>
      <c r="L21" s="183"/>
      <c r="M21" s="183">
        <f t="shared" si="3"/>
        <v>-44532235.799999997</v>
      </c>
      <c r="N21" s="183">
        <f>SUMIFS('Legacy Powerstream'!L$8:L$104,'Legacy Powerstream'!$Q$8:$Q$104,$B21)</f>
        <v>-7676888.4100000001</v>
      </c>
      <c r="O21" s="183">
        <f>SUMIFS('Legacy Powerstream'!M$8:M$104,'Legacy Powerstream'!$Q$8:$Q$104,$B21)</f>
        <v>1183942.2100000002</v>
      </c>
      <c r="P21" s="183">
        <f t="shared" si="0"/>
        <v>-51025181.999999993</v>
      </c>
      <c r="Q21" s="184">
        <f>I21+P21</f>
        <v>152115435.85000005</v>
      </c>
      <c r="R21" s="202"/>
    </row>
    <row r="22" spans="1:18" ht="14.4" x14ac:dyDescent="0.3">
      <c r="A22" s="181">
        <v>47</v>
      </c>
      <c r="B22" s="181">
        <v>1855</v>
      </c>
      <c r="C22" s="182" t="s">
        <v>633</v>
      </c>
      <c r="D22" s="183">
        <f>SUMIFS('Legacy Powerstream'!F$8:F$104,'Legacy Powerstream'!$Q$8:$Q$104,$B22)</f>
        <v>84001067.870000005</v>
      </c>
      <c r="E22" s="183"/>
      <c r="F22" s="183">
        <f t="shared" si="1"/>
        <v>84001067.870000005</v>
      </c>
      <c r="G22" s="183">
        <f>SUMIFS('Legacy Powerstream'!G$8:G$104,'Legacy Powerstream'!$Q$8:$Q$104,$B22)</f>
        <v>5045743.12</v>
      </c>
      <c r="H22" s="183">
        <f>SUMIFS('Legacy Powerstream'!H$8:H$104,'Legacy Powerstream'!$Q$8:$Q$104,$B22)</f>
        <v>0</v>
      </c>
      <c r="I22" s="183">
        <f t="shared" si="2"/>
        <v>89046810.99000001</v>
      </c>
      <c r="J22" s="185"/>
      <c r="K22" s="183">
        <f>SUMIFS('Legacy Powerstream'!K$8:K$104,'Legacy Powerstream'!$Q$8:$Q$104,$B22)</f>
        <v>-25195389.810000002</v>
      </c>
      <c r="L22" s="183"/>
      <c r="M22" s="183">
        <f t="shared" si="3"/>
        <v>-25195389.810000002</v>
      </c>
      <c r="N22" s="183">
        <f>SUMIFS('Legacy Powerstream'!L$8:L$104,'Legacy Powerstream'!$Q$8:$Q$104,$B22)</f>
        <v>-3796410.7600000002</v>
      </c>
      <c r="O22" s="183">
        <f>SUMIFS('Legacy Powerstream'!M$8:M$104,'Legacy Powerstream'!$Q$8:$Q$104,$B22)</f>
        <v>0</v>
      </c>
      <c r="P22" s="183">
        <f t="shared" si="0"/>
        <v>-28991800.570000004</v>
      </c>
      <c r="Q22" s="184">
        <f>I22+P22</f>
        <v>60055010.420000002</v>
      </c>
      <c r="R22" s="202"/>
    </row>
    <row r="23" spans="1:18" ht="14.4" x14ac:dyDescent="0.3">
      <c r="A23" s="181">
        <v>47</v>
      </c>
      <c r="B23" s="181">
        <v>1860</v>
      </c>
      <c r="C23" s="182" t="s">
        <v>43</v>
      </c>
      <c r="D23" s="183">
        <f>SUMIFS('Legacy Powerstream'!F$8:F$104,'Legacy Powerstream'!$Q$8:$Q$104,$B23)</f>
        <v>91293553.140000001</v>
      </c>
      <c r="E23" s="183"/>
      <c r="F23" s="183">
        <f t="shared" si="1"/>
        <v>91293553.140000001</v>
      </c>
      <c r="G23" s="183">
        <f>SUMIFS('Legacy Powerstream'!G$8:G$104,'Legacy Powerstream'!$Q$8:$Q$104,$B23)</f>
        <v>2848850.2000000011</v>
      </c>
      <c r="H23" s="183">
        <f>SUMIFS('Legacy Powerstream'!H$8:H$104,'Legacy Powerstream'!$Q$8:$Q$104,$B23)</f>
        <v>-682049.64</v>
      </c>
      <c r="I23" s="183">
        <f t="shared" si="2"/>
        <v>93460353.700000003</v>
      </c>
      <c r="J23" s="185"/>
      <c r="K23" s="183">
        <f>SUMIFS('Legacy Powerstream'!K$8:K$104,'Legacy Powerstream'!$Q$8:$Q$104,$B23)</f>
        <v>-36399445.780000001</v>
      </c>
      <c r="L23" s="183"/>
      <c r="M23" s="183">
        <f t="shared" si="3"/>
        <v>-36399445.780000001</v>
      </c>
      <c r="N23" s="183">
        <f>SUMIFS('Legacy Powerstream'!L$8:L$104,'Legacy Powerstream'!$Q$8:$Q$104,$B23)</f>
        <v>-5514964.5</v>
      </c>
      <c r="O23" s="183">
        <f>SUMIFS('Legacy Powerstream'!M$8:M$104,'Legacy Powerstream'!$Q$8:$Q$104,$B23)</f>
        <v>682049.64</v>
      </c>
      <c r="P23" s="183">
        <f t="shared" si="0"/>
        <v>-41232360.640000001</v>
      </c>
      <c r="Q23" s="184">
        <f>I23+P23</f>
        <v>52227993.060000002</v>
      </c>
      <c r="R23" s="202"/>
    </row>
    <row r="24" spans="1:18" ht="14.4" x14ac:dyDescent="0.3">
      <c r="A24" s="181">
        <v>47</v>
      </c>
      <c r="B24" s="181">
        <v>1865</v>
      </c>
      <c r="C24" s="182" t="s">
        <v>656</v>
      </c>
      <c r="D24" s="183">
        <f>SUMIFS('Legacy Powerstream'!F$8:F$104,'Legacy Powerstream'!$Q$8:$Q$104,$B24)</f>
        <v>0</v>
      </c>
      <c r="E24" s="183"/>
      <c r="F24" s="183">
        <f t="shared" si="1"/>
        <v>0</v>
      </c>
      <c r="G24" s="183">
        <f>SUMIFS('Legacy Powerstream'!G$8:G$104,'Legacy Powerstream'!$Q$8:$Q$104,$B24)</f>
        <v>0</v>
      </c>
      <c r="H24" s="183">
        <f>SUMIFS('Legacy Powerstream'!H$8:H$104,'Legacy Powerstream'!$Q$8:$Q$104,$B24)</f>
        <v>0</v>
      </c>
      <c r="I24" s="183">
        <f t="shared" si="2"/>
        <v>0</v>
      </c>
      <c r="J24" s="185"/>
      <c r="K24" s="183">
        <f>SUMIFS('Legacy Powerstream'!K$8:K$104,'Legacy Powerstream'!$Q$8:$Q$104,$B24)</f>
        <v>0</v>
      </c>
      <c r="L24" s="183"/>
      <c r="M24" s="183">
        <f t="shared" si="3"/>
        <v>0</v>
      </c>
      <c r="N24" s="183">
        <f>SUMIFS('Legacy Powerstream'!L$8:L$104,'Legacy Powerstream'!$Q$8:$Q$104,$B24)</f>
        <v>0</v>
      </c>
      <c r="O24" s="183">
        <f>SUMIFS('Legacy Powerstream'!M$8:M$104,'Legacy Powerstream'!$Q$8:$Q$104,$B24)</f>
        <v>0</v>
      </c>
      <c r="P24" s="183">
        <f t="shared" si="0"/>
        <v>0</v>
      </c>
      <c r="Q24" s="184">
        <f>I24+P24</f>
        <v>0</v>
      </c>
      <c r="R24" s="202"/>
    </row>
    <row r="25" spans="1:18" ht="14.4" x14ac:dyDescent="0.3">
      <c r="A25" s="181">
        <v>47</v>
      </c>
      <c r="B25" s="181">
        <v>1875</v>
      </c>
      <c r="C25" s="182" t="s">
        <v>657</v>
      </c>
      <c r="D25" s="183">
        <f>SUMIFS('Legacy Powerstream'!F$8:F$104,'Legacy Powerstream'!$Q$8:$Q$104,$B25)</f>
        <v>2118900.58</v>
      </c>
      <c r="E25" s="183"/>
      <c r="F25" s="183">
        <f t="shared" si="1"/>
        <v>2118900.58</v>
      </c>
      <c r="G25" s="183">
        <f>SUMIFS('Legacy Powerstream'!G$8:G$104,'Legacy Powerstream'!$Q$8:$Q$104,$B25)</f>
        <v>0</v>
      </c>
      <c r="H25" s="183">
        <f>SUMIFS('Legacy Powerstream'!H$8:H$104,'Legacy Powerstream'!$Q$8:$Q$104,$B25)</f>
        <v>0</v>
      </c>
      <c r="I25" s="183">
        <f t="shared" si="2"/>
        <v>2118900.58</v>
      </c>
      <c r="J25" s="185"/>
      <c r="K25" s="183">
        <f>SUMIFS('Legacy Powerstream'!K$8:K$104,'Legacy Powerstream'!$Q$8:$Q$104,$B25)</f>
        <v>-577212.80000000005</v>
      </c>
      <c r="L25" s="183"/>
      <c r="M25" s="183">
        <f t="shared" si="3"/>
        <v>-577212.80000000005</v>
      </c>
      <c r="N25" s="183">
        <f>SUMIFS('Legacy Powerstream'!L$8:L$104,'Legacy Powerstream'!$Q$8:$Q$104,$B25)</f>
        <v>-90578.77</v>
      </c>
      <c r="O25" s="183">
        <f>SUMIFS('Legacy Powerstream'!M$8:M$104,'Legacy Powerstream'!$Q$8:$Q$104,$B25)</f>
        <v>0</v>
      </c>
      <c r="P25" s="183">
        <f t="shared" si="0"/>
        <v>-667791.57000000007</v>
      </c>
      <c r="Q25" s="184">
        <f>I25+P25</f>
        <v>1451109.01</v>
      </c>
      <c r="R25" s="202"/>
    </row>
    <row r="26" spans="1:18" ht="14.4" x14ac:dyDescent="0.3">
      <c r="A26" s="181" t="s">
        <v>628</v>
      </c>
      <c r="B26" s="181">
        <v>1905</v>
      </c>
      <c r="C26" s="182" t="s">
        <v>92</v>
      </c>
      <c r="D26" s="183">
        <f>SUMIFS('Legacy Powerstream'!F$8:F$104,'Legacy Powerstream'!$Q$8:$Q$104,$B26)</f>
        <v>0</v>
      </c>
      <c r="E26" s="183"/>
      <c r="F26" s="183">
        <f t="shared" si="1"/>
        <v>0</v>
      </c>
      <c r="G26" s="183">
        <f>SUMIFS('Legacy Powerstream'!G$8:G$104,'Legacy Powerstream'!$Q$8:$Q$104,$B26)</f>
        <v>0</v>
      </c>
      <c r="H26" s="183">
        <f>SUMIFS('Legacy Powerstream'!H$8:H$104,'Legacy Powerstream'!$Q$8:$Q$104,$B26)</f>
        <v>0</v>
      </c>
      <c r="I26" s="183">
        <f t="shared" si="2"/>
        <v>0</v>
      </c>
      <c r="J26" s="185"/>
      <c r="K26" s="183">
        <f>SUMIFS('Legacy Powerstream'!K$8:K$104,'Legacy Powerstream'!$Q$8:$Q$104,$B26)</f>
        <v>0</v>
      </c>
      <c r="L26" s="183"/>
      <c r="M26" s="183">
        <f t="shared" si="3"/>
        <v>0</v>
      </c>
      <c r="N26" s="183">
        <f>SUMIFS('Legacy Powerstream'!L$8:L$104,'Legacy Powerstream'!$Q$8:$Q$104,$B26)</f>
        <v>0</v>
      </c>
      <c r="O26" s="183">
        <f>SUMIFS('Legacy Powerstream'!M$8:M$104,'Legacy Powerstream'!$Q$8:$Q$104,$B26)</f>
        <v>0</v>
      </c>
      <c r="P26" s="183">
        <f t="shared" si="0"/>
        <v>0</v>
      </c>
      <c r="Q26" s="184">
        <f>I26+P26</f>
        <v>0</v>
      </c>
      <c r="R26" s="202"/>
    </row>
    <row r="27" spans="1:18" ht="14.4" x14ac:dyDescent="0.3">
      <c r="A27" s="181">
        <v>47</v>
      </c>
      <c r="B27" s="181">
        <v>1908</v>
      </c>
      <c r="C27" s="182" t="s">
        <v>634</v>
      </c>
      <c r="D27" s="183">
        <f>SUMIFS('Legacy Powerstream'!F$8:F$104,'Legacy Powerstream'!$Q$8:$Q$104,$B27)</f>
        <v>48107852.850000001</v>
      </c>
      <c r="E27" s="183"/>
      <c r="F27" s="183">
        <f t="shared" si="1"/>
        <v>48107852.850000001</v>
      </c>
      <c r="G27" s="183">
        <f>SUMIFS('Legacy Powerstream'!G$8:G$104,'Legacy Powerstream'!$Q$8:$Q$104,$B27)</f>
        <v>616402.78</v>
      </c>
      <c r="H27" s="183">
        <f>SUMIFS('Legacy Powerstream'!H$8:H$104,'Legacy Powerstream'!$Q$8:$Q$104,$B27)</f>
        <v>0</v>
      </c>
      <c r="I27" s="183">
        <f t="shared" si="2"/>
        <v>48724255.630000003</v>
      </c>
      <c r="J27" s="185"/>
      <c r="K27" s="183">
        <f>SUMIFS('Legacy Powerstream'!K$8:K$104,'Legacy Powerstream'!$Q$8:$Q$104,$B27)</f>
        <v>-6977600.2699999977</v>
      </c>
      <c r="L27" s="183"/>
      <c r="M27" s="183">
        <f t="shared" si="3"/>
        <v>-6977600.2699999977</v>
      </c>
      <c r="N27" s="183">
        <f>SUMIFS('Legacy Powerstream'!L$8:L$104,'Legacy Powerstream'!$Q$8:$Q$104,$B27)</f>
        <v>-1097901.8900000001</v>
      </c>
      <c r="O27" s="183">
        <f>SUMIFS('Legacy Powerstream'!M$8:M$104,'Legacy Powerstream'!$Q$8:$Q$104,$B27)</f>
        <v>0</v>
      </c>
      <c r="P27" s="183">
        <f t="shared" si="0"/>
        <v>-8075502.1599999983</v>
      </c>
      <c r="Q27" s="184">
        <f>I27+P27</f>
        <v>40648753.470000006</v>
      </c>
      <c r="R27" s="202"/>
    </row>
    <row r="28" spans="1:18" ht="14.4" x14ac:dyDescent="0.3">
      <c r="A28" s="181">
        <v>13</v>
      </c>
      <c r="B28" s="181">
        <v>1910</v>
      </c>
      <c r="C28" s="182" t="s">
        <v>61</v>
      </c>
      <c r="D28" s="183">
        <f>SUMIFS('Legacy Powerstream'!F$8:F$104,'Legacy Powerstream'!$Q$8:$Q$104,$B28)</f>
        <v>0</v>
      </c>
      <c r="E28" s="183"/>
      <c r="F28" s="183">
        <f t="shared" si="1"/>
        <v>0</v>
      </c>
      <c r="G28" s="183">
        <f>SUMIFS('Legacy Powerstream'!G$8:G$104,'Legacy Powerstream'!$Q$8:$Q$104,$B28)</f>
        <v>0</v>
      </c>
      <c r="H28" s="183">
        <f>SUMIFS('Legacy Powerstream'!H$8:H$104,'Legacy Powerstream'!$Q$8:$Q$104,$B28)</f>
        <v>0</v>
      </c>
      <c r="I28" s="183">
        <f t="shared" si="2"/>
        <v>0</v>
      </c>
      <c r="J28" s="185"/>
      <c r="K28" s="183">
        <f>SUMIFS('Legacy Powerstream'!K$8:K$104,'Legacy Powerstream'!$Q$8:$Q$104,$B28)</f>
        <v>0</v>
      </c>
      <c r="L28" s="183"/>
      <c r="M28" s="183">
        <f t="shared" si="3"/>
        <v>0</v>
      </c>
      <c r="N28" s="183">
        <f>SUMIFS('Legacy Powerstream'!L$8:L$104,'Legacy Powerstream'!$Q$8:$Q$104,$B28)</f>
        <v>0</v>
      </c>
      <c r="O28" s="183">
        <f>SUMIFS('Legacy Powerstream'!M$8:M$104,'Legacy Powerstream'!$Q$8:$Q$104,$B28)</f>
        <v>0</v>
      </c>
      <c r="P28" s="183">
        <f t="shared" si="0"/>
        <v>0</v>
      </c>
      <c r="Q28" s="184">
        <f>I28+P28</f>
        <v>0</v>
      </c>
      <c r="R28" s="202"/>
    </row>
    <row r="29" spans="1:18" ht="14.4" x14ac:dyDescent="0.3">
      <c r="A29" s="181">
        <v>8</v>
      </c>
      <c r="B29" s="181">
        <v>1915</v>
      </c>
      <c r="C29" s="182" t="s">
        <v>635</v>
      </c>
      <c r="D29" s="183">
        <f>SUMIFS('Legacy Powerstream'!F$8:F$104,'Legacy Powerstream'!$Q$8:$Q$104,$B29)</f>
        <v>5121224.6399999987</v>
      </c>
      <c r="E29" s="183"/>
      <c r="F29" s="183">
        <f t="shared" si="1"/>
        <v>5121224.6399999987</v>
      </c>
      <c r="G29" s="183">
        <f>SUMIFS('Legacy Powerstream'!G$8:G$104,'Legacy Powerstream'!$Q$8:$Q$104,$B29)</f>
        <v>213859.91</v>
      </c>
      <c r="H29" s="183">
        <f>SUMIFS('Legacy Powerstream'!H$8:H$104,'Legacy Powerstream'!$Q$8:$Q$104,$B29)</f>
        <v>0</v>
      </c>
      <c r="I29" s="183">
        <f t="shared" si="2"/>
        <v>5335084.5499999989</v>
      </c>
      <c r="J29" s="185"/>
      <c r="K29" s="183">
        <f>SUMIFS('Legacy Powerstream'!K$8:K$104,'Legacy Powerstream'!$Q$8:$Q$104,$B29)</f>
        <v>-4025180.3000000003</v>
      </c>
      <c r="L29" s="183"/>
      <c r="M29" s="183">
        <f t="shared" si="3"/>
        <v>-4025180.3000000003</v>
      </c>
      <c r="N29" s="183">
        <f>SUMIFS('Legacy Powerstream'!L$8:L$104,'Legacy Powerstream'!$Q$8:$Q$104,$B29)</f>
        <v>-429442.48</v>
      </c>
      <c r="O29" s="183">
        <f>SUMIFS('Legacy Powerstream'!M$8:M$104,'Legacy Powerstream'!$Q$8:$Q$104,$B29)</f>
        <v>0</v>
      </c>
      <c r="P29" s="183">
        <f t="shared" si="0"/>
        <v>-4454622.78</v>
      </c>
      <c r="Q29" s="184">
        <f>I29+P29</f>
        <v>880461.76999999862</v>
      </c>
      <c r="R29" s="202"/>
    </row>
    <row r="30" spans="1:18" ht="14.4" x14ac:dyDescent="0.3">
      <c r="A30" s="181">
        <v>10</v>
      </c>
      <c r="B30" s="181">
        <v>1920</v>
      </c>
      <c r="C30" s="182" t="s">
        <v>321</v>
      </c>
      <c r="D30" s="183">
        <f>SUMIFS('Legacy Powerstream'!F$8:F$104,'Legacy Powerstream'!$Q$8:$Q$104,$B30)</f>
        <v>15642513.969999999</v>
      </c>
      <c r="E30" s="183"/>
      <c r="F30" s="183">
        <f t="shared" si="1"/>
        <v>15642513.969999999</v>
      </c>
      <c r="G30" s="183">
        <f>SUMIFS('Legacy Powerstream'!G$8:G$104,'Legacy Powerstream'!$Q$8:$Q$104,$B30)</f>
        <v>2404840</v>
      </c>
      <c r="H30" s="183">
        <f>SUMIFS('Legacy Powerstream'!H$8:H$104,'Legacy Powerstream'!$Q$8:$Q$104,$B30)</f>
        <v>0</v>
      </c>
      <c r="I30" s="183">
        <f t="shared" si="2"/>
        <v>18047353.969999999</v>
      </c>
      <c r="J30" s="185"/>
      <c r="K30" s="183">
        <f>SUMIFS('Legacy Powerstream'!K$8:K$104,'Legacy Powerstream'!$Q$8:$Q$104,$B30)</f>
        <v>-11503899.52</v>
      </c>
      <c r="L30" s="183"/>
      <c r="M30" s="183">
        <f t="shared" si="3"/>
        <v>-11503899.52</v>
      </c>
      <c r="N30" s="183">
        <f>SUMIFS('Legacy Powerstream'!L$8:L$104,'Legacy Powerstream'!$Q$8:$Q$104,$B30)</f>
        <v>-2046421.1599999997</v>
      </c>
      <c r="O30" s="183">
        <f>SUMIFS('Legacy Powerstream'!M$8:M$104,'Legacy Powerstream'!$Q$8:$Q$104,$B30)</f>
        <v>0</v>
      </c>
      <c r="P30" s="183">
        <f t="shared" si="0"/>
        <v>-13550320.68</v>
      </c>
      <c r="Q30" s="184">
        <f>I30+P30</f>
        <v>4497033.2899999991</v>
      </c>
      <c r="R30" s="202"/>
    </row>
    <row r="31" spans="1:18" ht="14.4" x14ac:dyDescent="0.3">
      <c r="A31" s="181">
        <v>10</v>
      </c>
      <c r="B31" s="181">
        <v>1930</v>
      </c>
      <c r="C31" s="182" t="s">
        <v>322</v>
      </c>
      <c r="D31" s="183">
        <f>SUMIFS('Legacy Powerstream'!F$8:F$104,'Legacy Powerstream'!$Q$8:$Q$104,$B31)</f>
        <v>17654651.149999999</v>
      </c>
      <c r="E31" s="183"/>
      <c r="F31" s="183">
        <f t="shared" si="1"/>
        <v>17654651.149999999</v>
      </c>
      <c r="G31" s="183">
        <f>SUMIFS('Legacy Powerstream'!G$8:G$104,'Legacy Powerstream'!$Q$8:$Q$104,$B31)</f>
        <v>2634458.3099999996</v>
      </c>
      <c r="H31" s="183">
        <f>SUMIFS('Legacy Powerstream'!H$8:H$104,'Legacy Powerstream'!$Q$8:$Q$104,$B31)</f>
        <v>-309313.58</v>
      </c>
      <c r="I31" s="183">
        <f t="shared" si="2"/>
        <v>19979795.879999999</v>
      </c>
      <c r="J31" s="185"/>
      <c r="K31" s="183">
        <f>SUMIFS('Legacy Powerstream'!K$8:K$104,'Legacy Powerstream'!$Q$8:$Q$104,$B31)</f>
        <v>-10745007.27</v>
      </c>
      <c r="L31" s="183"/>
      <c r="M31" s="183">
        <f t="shared" si="3"/>
        <v>-10745007.27</v>
      </c>
      <c r="N31" s="183">
        <f>SUMIFS('Legacy Powerstream'!L$8:L$104,'Legacy Powerstream'!$Q$8:$Q$104,$B31)</f>
        <v>-1818405.33</v>
      </c>
      <c r="O31" s="183">
        <f>SUMIFS('Legacy Powerstream'!M$8:M$104,'Legacy Powerstream'!$Q$8:$Q$104,$B31)</f>
        <v>309313.58</v>
      </c>
      <c r="P31" s="183">
        <f t="shared" si="0"/>
        <v>-12254099.02</v>
      </c>
      <c r="Q31" s="184">
        <f>I31+P31</f>
        <v>7725696.8599999994</v>
      </c>
      <c r="R31" s="202"/>
    </row>
    <row r="32" spans="1:18" ht="14.4" x14ac:dyDescent="0.3">
      <c r="A32" s="181">
        <v>8</v>
      </c>
      <c r="B32" s="181">
        <v>1935</v>
      </c>
      <c r="C32" s="182" t="s">
        <v>76</v>
      </c>
      <c r="D32" s="183">
        <f>SUMIFS('Legacy Powerstream'!F$8:F$104,'Legacy Powerstream'!$Q$8:$Q$104,$B32)</f>
        <v>202064.58000000002</v>
      </c>
      <c r="E32" s="183"/>
      <c r="F32" s="183">
        <f t="shared" si="1"/>
        <v>202064.58000000002</v>
      </c>
      <c r="G32" s="183">
        <f>SUMIFS('Legacy Powerstream'!G$8:G$104,'Legacy Powerstream'!$Q$8:$Q$104,$B32)</f>
        <v>0</v>
      </c>
      <c r="H32" s="183">
        <f>SUMIFS('Legacy Powerstream'!H$8:H$104,'Legacy Powerstream'!$Q$8:$Q$104,$B32)</f>
        <v>0</v>
      </c>
      <c r="I32" s="183">
        <f t="shared" si="2"/>
        <v>202064.58000000002</v>
      </c>
      <c r="J32" s="185"/>
      <c r="K32" s="183">
        <f>SUMIFS('Legacy Powerstream'!K$8:K$104,'Legacy Powerstream'!$Q$8:$Q$104,$B32)</f>
        <v>-67550.06</v>
      </c>
      <c r="L32" s="183"/>
      <c r="M32" s="183">
        <f t="shared" si="3"/>
        <v>-67550.06</v>
      </c>
      <c r="N32" s="183">
        <f>SUMIFS('Legacy Powerstream'!L$8:L$104,'Legacy Powerstream'!$Q$8:$Q$104,$B32)</f>
        <v>-19867.920000000002</v>
      </c>
      <c r="O32" s="183">
        <f>SUMIFS('Legacy Powerstream'!M$8:M$104,'Legacy Powerstream'!$Q$8:$Q$104,$B32)</f>
        <v>0</v>
      </c>
      <c r="P32" s="183">
        <f t="shared" si="0"/>
        <v>-87417.98</v>
      </c>
      <c r="Q32" s="184">
        <f>I32+P32</f>
        <v>114646.60000000002</v>
      </c>
      <c r="R32" s="202"/>
    </row>
    <row r="33" spans="1:18" ht="14.4" x14ac:dyDescent="0.3">
      <c r="A33" s="181">
        <v>8</v>
      </c>
      <c r="B33" s="181">
        <v>1940</v>
      </c>
      <c r="C33" s="182" t="s">
        <v>636</v>
      </c>
      <c r="D33" s="183">
        <f>SUMIFS('Legacy Powerstream'!F$8:F$104,'Legacy Powerstream'!$Q$8:$Q$104,$B33)</f>
        <v>5413984.5999999996</v>
      </c>
      <c r="E33" s="183"/>
      <c r="F33" s="183">
        <f t="shared" si="1"/>
        <v>5413984.5999999996</v>
      </c>
      <c r="G33" s="183">
        <f>SUMIFS('Legacy Powerstream'!G$8:G$104,'Legacy Powerstream'!$Q$8:$Q$104,$B33)</f>
        <v>121311.12</v>
      </c>
      <c r="H33" s="183">
        <f>SUMIFS('Legacy Powerstream'!H$8:H$104,'Legacy Powerstream'!$Q$8:$Q$104,$B33)</f>
        <v>0</v>
      </c>
      <c r="I33" s="183">
        <f t="shared" si="2"/>
        <v>5535295.7199999997</v>
      </c>
      <c r="J33" s="185"/>
      <c r="K33" s="183">
        <f>SUMIFS('Legacy Powerstream'!K$8:K$104,'Legacy Powerstream'!$Q$8:$Q$104,$B33)</f>
        <v>-3059018.6</v>
      </c>
      <c r="L33" s="183"/>
      <c r="M33" s="183">
        <f t="shared" si="3"/>
        <v>-3059018.6</v>
      </c>
      <c r="N33" s="183">
        <f>SUMIFS('Legacy Powerstream'!L$8:L$104,'Legacy Powerstream'!$Q$8:$Q$104,$B33)</f>
        <v>-452641.82</v>
      </c>
      <c r="O33" s="183">
        <f>SUMIFS('Legacy Powerstream'!M$8:M$104,'Legacy Powerstream'!$Q$8:$Q$104,$B33)</f>
        <v>0</v>
      </c>
      <c r="P33" s="183">
        <f t="shared" si="0"/>
        <v>-3511660.42</v>
      </c>
      <c r="Q33" s="184">
        <f>I33+P33</f>
        <v>2023635.2999999998</v>
      </c>
      <c r="R33" s="202"/>
    </row>
    <row r="34" spans="1:18" ht="14.4" x14ac:dyDescent="0.3">
      <c r="A34" s="181">
        <v>8</v>
      </c>
      <c r="B34" s="181">
        <v>1945</v>
      </c>
      <c r="C34" s="182" t="s">
        <v>637</v>
      </c>
      <c r="D34" s="183">
        <f>SUMIFS('Legacy Powerstream'!F$8:F$104,'Legacy Powerstream'!$Q$8:$Q$104,$B34)</f>
        <v>0</v>
      </c>
      <c r="E34" s="183"/>
      <c r="F34" s="183">
        <f t="shared" si="1"/>
        <v>0</v>
      </c>
      <c r="G34" s="183">
        <f>SUMIFS('Legacy Powerstream'!G$8:G$104,'Legacy Powerstream'!$Q$8:$Q$104,$B34)</f>
        <v>0</v>
      </c>
      <c r="H34" s="183">
        <f>SUMIFS('Legacy Powerstream'!H$8:H$104,'Legacy Powerstream'!$Q$8:$Q$104,$B34)</f>
        <v>0</v>
      </c>
      <c r="I34" s="183">
        <f t="shared" si="2"/>
        <v>0</v>
      </c>
      <c r="J34" s="185"/>
      <c r="K34" s="183">
        <f>SUMIFS('Legacy Powerstream'!K$8:K$104,'Legacy Powerstream'!$Q$8:$Q$104,$B34)</f>
        <v>0</v>
      </c>
      <c r="L34" s="183"/>
      <c r="M34" s="183">
        <f t="shared" si="3"/>
        <v>0</v>
      </c>
      <c r="N34" s="183">
        <f>SUMIFS('Legacy Powerstream'!L$8:L$104,'Legacy Powerstream'!$Q$8:$Q$104,$B34)</f>
        <v>0</v>
      </c>
      <c r="O34" s="183">
        <f>SUMIFS('Legacy Powerstream'!M$8:M$104,'Legacy Powerstream'!$Q$8:$Q$104,$B34)</f>
        <v>0</v>
      </c>
      <c r="P34" s="183">
        <f t="shared" si="0"/>
        <v>0</v>
      </c>
      <c r="Q34" s="184">
        <f>I34+P34</f>
        <v>0</v>
      </c>
      <c r="R34" s="202"/>
    </row>
    <row r="35" spans="1:18" ht="14.4" x14ac:dyDescent="0.3">
      <c r="A35" s="181">
        <v>8</v>
      </c>
      <c r="B35" s="181">
        <v>1950</v>
      </c>
      <c r="C35" s="182" t="s">
        <v>276</v>
      </c>
      <c r="D35" s="183">
        <f>SUMIFS('Legacy Powerstream'!F$8:F$104,'Legacy Powerstream'!$Q$8:$Q$104,$B35)</f>
        <v>0</v>
      </c>
      <c r="E35" s="183"/>
      <c r="F35" s="183">
        <f t="shared" si="1"/>
        <v>0</v>
      </c>
      <c r="G35" s="183">
        <f>SUMIFS('Legacy Powerstream'!G$8:G$104,'Legacy Powerstream'!$Q$8:$Q$104,$B35)</f>
        <v>0</v>
      </c>
      <c r="H35" s="183">
        <f>SUMIFS('Legacy Powerstream'!H$8:H$104,'Legacy Powerstream'!$Q$8:$Q$104,$B35)</f>
        <v>0</v>
      </c>
      <c r="I35" s="183">
        <f t="shared" si="2"/>
        <v>0</v>
      </c>
      <c r="J35" s="185"/>
      <c r="K35" s="183">
        <f>SUMIFS('Legacy Powerstream'!K$8:K$104,'Legacy Powerstream'!$Q$8:$Q$104,$B35)</f>
        <v>0</v>
      </c>
      <c r="L35" s="183"/>
      <c r="M35" s="183">
        <f t="shared" si="3"/>
        <v>0</v>
      </c>
      <c r="N35" s="183">
        <f>SUMIFS('Legacy Powerstream'!L$8:L$104,'Legacy Powerstream'!$Q$8:$Q$104,$B35)</f>
        <v>0</v>
      </c>
      <c r="O35" s="183">
        <f>SUMIFS('Legacy Powerstream'!M$8:M$104,'Legacy Powerstream'!$Q$8:$Q$104,$B35)</f>
        <v>0</v>
      </c>
      <c r="P35" s="183">
        <f t="shared" si="0"/>
        <v>0</v>
      </c>
      <c r="Q35" s="184">
        <f>I35+P35</f>
        <v>0</v>
      </c>
      <c r="R35" s="202"/>
    </row>
    <row r="36" spans="1:18" ht="14.4" x14ac:dyDescent="0.3">
      <c r="A36" s="181">
        <v>8</v>
      </c>
      <c r="B36" s="181">
        <v>1955</v>
      </c>
      <c r="C36" s="182" t="s">
        <v>278</v>
      </c>
      <c r="D36" s="183">
        <f>SUMIFS('Legacy Powerstream'!F$8:F$104,'Legacy Powerstream'!$Q$8:$Q$104,$B36)</f>
        <v>2402619.9499999993</v>
      </c>
      <c r="E36" s="183"/>
      <c r="F36" s="183">
        <f t="shared" si="1"/>
        <v>2402619.9499999993</v>
      </c>
      <c r="G36" s="183">
        <f>SUMIFS('Legacy Powerstream'!G$8:G$104,'Legacy Powerstream'!$Q$8:$Q$104,$B36)</f>
        <v>181456.46999999997</v>
      </c>
      <c r="H36" s="183">
        <f>SUMIFS('Legacy Powerstream'!H$8:H$104,'Legacy Powerstream'!$Q$8:$Q$104,$B36)</f>
        <v>-1167.3600000000001</v>
      </c>
      <c r="I36" s="183">
        <f t="shared" si="2"/>
        <v>2582909.0599999991</v>
      </c>
      <c r="J36" s="185"/>
      <c r="K36" s="183">
        <f>SUMIFS('Legacy Powerstream'!K$8:K$104,'Legacy Powerstream'!$Q$8:$Q$104,$B36)</f>
        <v>-2102303.88</v>
      </c>
      <c r="L36" s="183"/>
      <c r="M36" s="183">
        <f t="shared" si="3"/>
        <v>-2102303.88</v>
      </c>
      <c r="N36" s="183">
        <f>SUMIFS('Legacy Powerstream'!L$8:L$104,'Legacy Powerstream'!$Q$8:$Q$104,$B36)</f>
        <v>-129008.74</v>
      </c>
      <c r="O36" s="183">
        <f>SUMIFS('Legacy Powerstream'!M$8:M$104,'Legacy Powerstream'!$Q$8:$Q$104,$B36)</f>
        <v>0</v>
      </c>
      <c r="P36" s="183">
        <f t="shared" si="0"/>
        <v>-2231312.62</v>
      </c>
      <c r="Q36" s="184">
        <f>I36+P36</f>
        <v>351596.43999999901</v>
      </c>
      <c r="R36" s="202"/>
    </row>
    <row r="37" spans="1:18" ht="14.4" x14ac:dyDescent="0.3">
      <c r="A37" s="181">
        <v>8</v>
      </c>
      <c r="B37" s="181">
        <v>1960</v>
      </c>
      <c r="C37" s="182" t="s">
        <v>638</v>
      </c>
      <c r="D37" s="183">
        <f>SUMIFS('Legacy Powerstream'!F$8:F$104,'Legacy Powerstream'!$Q$8:$Q$104,$B37)</f>
        <v>2044733.7699999998</v>
      </c>
      <c r="E37" s="183"/>
      <c r="F37" s="183">
        <f t="shared" si="1"/>
        <v>2044733.7699999998</v>
      </c>
      <c r="G37" s="183">
        <f>SUMIFS('Legacy Powerstream'!G$8:G$104,'Legacy Powerstream'!$Q$8:$Q$104,$B37)</f>
        <v>1766646.77</v>
      </c>
      <c r="H37" s="183">
        <f>SUMIFS('Legacy Powerstream'!H$8:H$104,'Legacy Powerstream'!$Q$8:$Q$104,$B37)</f>
        <v>0</v>
      </c>
      <c r="I37" s="183">
        <f t="shared" si="2"/>
        <v>3811380.54</v>
      </c>
      <c r="J37" s="185"/>
      <c r="K37" s="183">
        <f>SUMIFS('Legacy Powerstream'!K$8:K$104,'Legacy Powerstream'!$Q$8:$Q$104,$B37)</f>
        <v>-117477.46</v>
      </c>
      <c r="L37" s="183"/>
      <c r="M37" s="183">
        <f t="shared" si="3"/>
        <v>-117477.46</v>
      </c>
      <c r="N37" s="183">
        <f>SUMIFS('Legacy Powerstream'!L$8:L$104,'Legacy Powerstream'!$Q$8:$Q$104,$B37)</f>
        <v>-201612.14</v>
      </c>
      <c r="O37" s="183">
        <f>SUMIFS('Legacy Powerstream'!M$8:M$104,'Legacy Powerstream'!$Q$8:$Q$104,$B37)</f>
        <v>0</v>
      </c>
      <c r="P37" s="183">
        <f t="shared" si="0"/>
        <v>-319089.60000000003</v>
      </c>
      <c r="Q37" s="184">
        <f>I37+P37</f>
        <v>3492290.94</v>
      </c>
      <c r="R37" s="202"/>
    </row>
    <row r="38" spans="1:18" ht="14.4" x14ac:dyDescent="0.3">
      <c r="A38" s="167">
        <v>47</v>
      </c>
      <c r="B38" s="181">
        <v>1970</v>
      </c>
      <c r="C38" s="182" t="s">
        <v>639</v>
      </c>
      <c r="D38" s="183">
        <f>SUMIFS('Legacy Powerstream'!F$8:F$104,'Legacy Powerstream'!$Q$8:$Q$104,$B38)</f>
        <v>0</v>
      </c>
      <c r="E38" s="183"/>
      <c r="F38" s="183">
        <f t="shared" si="1"/>
        <v>0</v>
      </c>
      <c r="G38" s="183">
        <f>SUMIFS('Legacy Powerstream'!G$8:G$104,'Legacy Powerstream'!$Q$8:$Q$104,$B38)</f>
        <v>0</v>
      </c>
      <c r="H38" s="183">
        <f>SUMIFS('Legacy Powerstream'!H$8:H$104,'Legacy Powerstream'!$Q$8:$Q$104,$B38)</f>
        <v>0</v>
      </c>
      <c r="I38" s="183">
        <f t="shared" si="2"/>
        <v>0</v>
      </c>
      <c r="J38" s="185"/>
      <c r="K38" s="183">
        <f>SUMIFS('Legacy Powerstream'!K$8:K$104,'Legacy Powerstream'!$Q$8:$Q$104,$B38)</f>
        <v>0</v>
      </c>
      <c r="L38" s="183"/>
      <c r="M38" s="183">
        <f t="shared" si="3"/>
        <v>0</v>
      </c>
      <c r="N38" s="183">
        <f>SUMIFS('Legacy Powerstream'!L$8:L$104,'Legacy Powerstream'!$Q$8:$Q$104,$B38)</f>
        <v>0</v>
      </c>
      <c r="O38" s="183">
        <f>SUMIFS('Legacy Powerstream'!M$8:M$104,'Legacy Powerstream'!$Q$8:$Q$104,$B38)</f>
        <v>0</v>
      </c>
      <c r="P38" s="183">
        <f t="shared" si="0"/>
        <v>0</v>
      </c>
      <c r="Q38" s="184">
        <f>I38+P38</f>
        <v>0</v>
      </c>
      <c r="R38" s="202"/>
    </row>
    <row r="39" spans="1:18" ht="14.4" x14ac:dyDescent="0.3">
      <c r="A39" s="181">
        <v>47</v>
      </c>
      <c r="B39" s="181">
        <v>1975</v>
      </c>
      <c r="C39" s="182" t="s">
        <v>640</v>
      </c>
      <c r="D39" s="183">
        <f>SUMIFS('Legacy Powerstream'!F$8:F$104,'Legacy Powerstream'!$Q$8:$Q$104,$B39)</f>
        <v>0</v>
      </c>
      <c r="E39" s="183"/>
      <c r="F39" s="183">
        <f t="shared" si="1"/>
        <v>0</v>
      </c>
      <c r="G39" s="183">
        <f>SUMIFS('Legacy Powerstream'!G$8:G$104,'Legacy Powerstream'!$Q$8:$Q$104,$B39)</f>
        <v>0</v>
      </c>
      <c r="H39" s="183">
        <f>SUMIFS('Legacy Powerstream'!H$8:H$104,'Legacy Powerstream'!$Q$8:$Q$104,$B39)</f>
        <v>0</v>
      </c>
      <c r="I39" s="183">
        <f t="shared" si="2"/>
        <v>0</v>
      </c>
      <c r="J39" s="185"/>
      <c r="K39" s="183">
        <f>SUMIFS('Legacy Powerstream'!K$8:K$104,'Legacy Powerstream'!$Q$8:$Q$104,$B39)</f>
        <v>0</v>
      </c>
      <c r="L39" s="183"/>
      <c r="M39" s="183">
        <f t="shared" si="3"/>
        <v>0</v>
      </c>
      <c r="N39" s="183">
        <f>SUMIFS('Legacy Powerstream'!L$8:L$104,'Legacy Powerstream'!$Q$8:$Q$104,$B39)</f>
        <v>0</v>
      </c>
      <c r="O39" s="183">
        <f>SUMIFS('Legacy Powerstream'!M$8:M$104,'Legacy Powerstream'!$Q$8:$Q$104,$B39)</f>
        <v>0</v>
      </c>
      <c r="P39" s="183">
        <f t="shared" si="0"/>
        <v>0</v>
      </c>
      <c r="Q39" s="184">
        <f>I39+P39</f>
        <v>0</v>
      </c>
      <c r="R39" s="202"/>
    </row>
    <row r="40" spans="1:18" ht="14.4" x14ac:dyDescent="0.3">
      <c r="A40" s="181">
        <v>47</v>
      </c>
      <c r="B40" s="181">
        <v>1980</v>
      </c>
      <c r="C40" s="182" t="s">
        <v>641</v>
      </c>
      <c r="D40" s="183">
        <f>SUMIFS('Legacy Powerstream'!F$8:F$104,'Legacy Powerstream'!$Q$8:$Q$104,$B40)</f>
        <v>14483005.660000002</v>
      </c>
      <c r="E40" s="183"/>
      <c r="F40" s="183">
        <f t="shared" si="1"/>
        <v>14483005.660000002</v>
      </c>
      <c r="G40" s="183">
        <f>SUMIFS('Legacy Powerstream'!G$8:G$104,'Legacy Powerstream'!$Q$8:$Q$104,$B40)</f>
        <v>593444.57000000007</v>
      </c>
      <c r="H40" s="183">
        <f>SUMIFS('Legacy Powerstream'!H$8:H$104,'Legacy Powerstream'!$Q$8:$Q$104,$B40)</f>
        <v>0</v>
      </c>
      <c r="I40" s="183">
        <f t="shared" si="2"/>
        <v>15076450.230000002</v>
      </c>
      <c r="J40" s="185"/>
      <c r="K40" s="183">
        <f>SUMIFS('Legacy Powerstream'!K$8:K$104,'Legacy Powerstream'!$Q$8:$Q$104,$B40)</f>
        <v>-7209445.5000000009</v>
      </c>
      <c r="L40" s="183"/>
      <c r="M40" s="183">
        <f t="shared" si="3"/>
        <v>-7209445.5000000009</v>
      </c>
      <c r="N40" s="183">
        <f>SUMIFS('Legacy Powerstream'!L$8:L$104,'Legacy Powerstream'!$Q$8:$Q$104,$B40)</f>
        <v>-1019324.6200000001</v>
      </c>
      <c r="O40" s="183">
        <f>SUMIFS('Legacy Powerstream'!M$8:M$104,'Legacy Powerstream'!$Q$8:$Q$104,$B40)</f>
        <v>0</v>
      </c>
      <c r="P40" s="183">
        <f t="shared" si="0"/>
        <v>-8228770.120000001</v>
      </c>
      <c r="Q40" s="184">
        <f>I40+P40</f>
        <v>6847680.1100000013</v>
      </c>
      <c r="R40" s="202"/>
    </row>
    <row r="41" spans="1:18" ht="14.4" x14ac:dyDescent="0.3">
      <c r="A41" s="181">
        <v>47</v>
      </c>
      <c r="B41" s="181">
        <v>1985</v>
      </c>
      <c r="C41" s="182" t="s">
        <v>642</v>
      </c>
      <c r="D41" s="183">
        <f>SUMIFS('Legacy Powerstream'!F$8:F$104,'Legacy Powerstream'!$Q$8:$Q$104,$B41)</f>
        <v>0</v>
      </c>
      <c r="E41" s="183"/>
      <c r="F41" s="183">
        <f t="shared" si="1"/>
        <v>0</v>
      </c>
      <c r="G41" s="183">
        <f>SUMIFS('Legacy Powerstream'!G$8:G$104,'Legacy Powerstream'!$Q$8:$Q$104,$B41)</f>
        <v>0</v>
      </c>
      <c r="H41" s="183">
        <f>SUMIFS('Legacy Powerstream'!H$8:H$104,'Legacy Powerstream'!$Q$8:$Q$104,$B41)</f>
        <v>0</v>
      </c>
      <c r="I41" s="183">
        <f t="shared" si="2"/>
        <v>0</v>
      </c>
      <c r="J41" s="185"/>
      <c r="K41" s="183">
        <f>SUMIFS('Legacy Powerstream'!K$8:K$104,'Legacy Powerstream'!$Q$8:$Q$104,$B41)</f>
        <v>0</v>
      </c>
      <c r="L41" s="183"/>
      <c r="M41" s="183">
        <f t="shared" si="3"/>
        <v>0</v>
      </c>
      <c r="N41" s="183">
        <f>SUMIFS('Legacy Powerstream'!L$8:L$104,'Legacy Powerstream'!$Q$8:$Q$104,$B41)</f>
        <v>0</v>
      </c>
      <c r="O41" s="183">
        <f>SUMIFS('Legacy Powerstream'!M$8:M$104,'Legacy Powerstream'!$Q$8:$Q$104,$B41)</f>
        <v>0</v>
      </c>
      <c r="P41" s="183">
        <f t="shared" si="0"/>
        <v>0</v>
      </c>
      <c r="Q41" s="184">
        <f>I41+P41</f>
        <v>0</v>
      </c>
      <c r="R41" s="202"/>
    </row>
    <row r="42" spans="1:18" ht="14.4" x14ac:dyDescent="0.3">
      <c r="A42" s="167">
        <v>47</v>
      </c>
      <c r="B42" s="181">
        <v>1990</v>
      </c>
      <c r="C42" s="186" t="s">
        <v>643</v>
      </c>
      <c r="D42" s="183">
        <f>SUMIFS('Legacy Powerstream'!F$8:F$104,'Legacy Powerstream'!$Q$8:$Q$104,$B42)</f>
        <v>0</v>
      </c>
      <c r="E42" s="183"/>
      <c r="F42" s="183">
        <f t="shared" si="1"/>
        <v>0</v>
      </c>
      <c r="G42" s="183">
        <f>SUMIFS('Legacy Powerstream'!G$8:G$104,'Legacy Powerstream'!$Q$8:$Q$104,$B42)</f>
        <v>0</v>
      </c>
      <c r="H42" s="183">
        <f>SUMIFS('Legacy Powerstream'!H$8:H$104,'Legacy Powerstream'!$Q$8:$Q$104,$B42)</f>
        <v>0</v>
      </c>
      <c r="I42" s="183">
        <f t="shared" si="2"/>
        <v>0</v>
      </c>
      <c r="J42" s="185"/>
      <c r="K42" s="183">
        <f>SUMIFS('Legacy Powerstream'!K$8:K$104,'Legacy Powerstream'!$Q$8:$Q$104,$B42)</f>
        <v>0</v>
      </c>
      <c r="L42" s="183"/>
      <c r="M42" s="183">
        <f t="shared" si="3"/>
        <v>0</v>
      </c>
      <c r="N42" s="183">
        <f>SUMIFS('Legacy Powerstream'!L$8:L$104,'Legacy Powerstream'!$Q$8:$Q$104,$B42)</f>
        <v>0</v>
      </c>
      <c r="O42" s="183">
        <f>SUMIFS('Legacy Powerstream'!M$8:M$104,'Legacy Powerstream'!$Q$8:$Q$104,$B42)</f>
        <v>0</v>
      </c>
      <c r="P42" s="183">
        <f t="shared" si="0"/>
        <v>0</v>
      </c>
      <c r="Q42" s="184">
        <f>I42+P42</f>
        <v>0</v>
      </c>
      <c r="R42" s="202"/>
    </row>
    <row r="43" spans="1:18" ht="14.4" x14ac:dyDescent="0.3">
      <c r="A43" s="181">
        <v>47</v>
      </c>
      <c r="B43" s="181">
        <v>1995</v>
      </c>
      <c r="C43" s="182" t="s">
        <v>644</v>
      </c>
      <c r="D43" s="183">
        <f>SUMIFS('Legacy Powerstream'!F$8:F$104,'Legacy Powerstream'!$Q$8:$Q$104,$B43)</f>
        <v>-208236778.01000002</v>
      </c>
      <c r="E43" s="183"/>
      <c r="F43" s="183">
        <f t="shared" si="1"/>
        <v>-208236778.01000002</v>
      </c>
      <c r="G43" s="183">
        <f>SUMIFS('Legacy Powerstream'!G$8:G$104,'Legacy Powerstream'!$Q$8:$Q$104,$B43)</f>
        <v>0</v>
      </c>
      <c r="H43" s="183">
        <f>SUMIFS('Legacy Powerstream'!H$8:H$104,'Legacy Powerstream'!$Q$8:$Q$104,$B43)</f>
        <v>1579661</v>
      </c>
      <c r="I43" s="183">
        <f t="shared" si="2"/>
        <v>-206657117.01000002</v>
      </c>
      <c r="J43" s="185"/>
      <c r="K43" s="183">
        <f>SUMIFS('Legacy Powerstream'!K$8:K$104,'Legacy Powerstream'!$Q$8:$Q$104,$B43)</f>
        <v>46444137.5</v>
      </c>
      <c r="L43" s="183"/>
      <c r="M43" s="183">
        <f t="shared" si="3"/>
        <v>46444137.5</v>
      </c>
      <c r="N43" s="183">
        <f>SUMIFS('Legacy Powerstream'!L$8:L$104,'Legacy Powerstream'!$Q$8:$Q$104,$B43)</f>
        <v>6567672.0099999998</v>
      </c>
      <c r="O43" s="183">
        <f>SUMIFS('Legacy Powerstream'!M$8:M$104,'Legacy Powerstream'!$Q$8:$Q$104,$B43)</f>
        <v>-456972.65999999986</v>
      </c>
      <c r="P43" s="183">
        <f t="shared" si="0"/>
        <v>52554836.850000001</v>
      </c>
      <c r="Q43" s="184">
        <f>I43+P43</f>
        <v>-154102280.16000003</v>
      </c>
      <c r="R43" s="202"/>
    </row>
    <row r="44" spans="1:18" ht="14.4" x14ac:dyDescent="0.3">
      <c r="A44" s="181"/>
      <c r="B44" s="181" t="s">
        <v>670</v>
      </c>
      <c r="C44" s="182" t="s">
        <v>671</v>
      </c>
      <c r="D44" s="183">
        <f>SUMIFS('Legacy Powerstream'!F$8:F$104,'Legacy Powerstream'!$Q$8:$Q$104,$B44)</f>
        <v>-1026989.5</v>
      </c>
      <c r="E44" s="183"/>
      <c r="F44" s="183">
        <f t="shared" si="1"/>
        <v>-1026989.5</v>
      </c>
      <c r="G44" s="183">
        <f>SUMIFS('Legacy Powerstream'!G$8:G$104,'Legacy Powerstream'!$Q$8:$Q$104,$B44)</f>
        <v>0</v>
      </c>
      <c r="H44" s="183">
        <f>SUMIFS('Legacy Powerstream'!H$8:H$104,'Legacy Powerstream'!$Q$8:$Q$104,$B44)</f>
        <v>0</v>
      </c>
      <c r="I44" s="183">
        <f t="shared" si="2"/>
        <v>-1026989.5</v>
      </c>
      <c r="J44" s="185"/>
      <c r="K44" s="183">
        <f>SUMIFS('Legacy Powerstream'!K$8:K$104,'Legacy Powerstream'!$Q$8:$Q$104,$B44)</f>
        <v>269270</v>
      </c>
      <c r="L44" s="183"/>
      <c r="M44" s="183">
        <f t="shared" si="3"/>
        <v>269270</v>
      </c>
      <c r="N44" s="183">
        <f>SUMIFS('Legacy Powerstream'!L$8:L$104,'Legacy Powerstream'!$Q$8:$Q$104,$B44)</f>
        <v>41080</v>
      </c>
      <c r="O44" s="183">
        <f>SUMIFS('Legacy Powerstream'!M$8:M$104,'Legacy Powerstream'!$Q$8:$Q$104,$B44)</f>
        <v>0</v>
      </c>
      <c r="P44" s="183">
        <f t="shared" si="0"/>
        <v>310350</v>
      </c>
      <c r="Q44" s="184">
        <f>I44+P44</f>
        <v>-716639.5</v>
      </c>
      <c r="R44" s="202"/>
    </row>
    <row r="45" spans="1:18" ht="15.6" x14ac:dyDescent="0.3">
      <c r="A45" s="181">
        <v>47</v>
      </c>
      <c r="B45" s="181">
        <v>2440</v>
      </c>
      <c r="C45" s="182" t="s">
        <v>645</v>
      </c>
      <c r="D45" s="183">
        <f>SUMIFS('Legacy Powerstream'!F$8:F$104,'Legacy Powerstream'!$Q$8:$Q$104,$B45)</f>
        <v>-195628034.33000001</v>
      </c>
      <c r="E45" s="183"/>
      <c r="F45" s="183">
        <f t="shared" si="1"/>
        <v>-195628034.33000001</v>
      </c>
      <c r="G45" s="183">
        <f>SUMIFS('Legacy Powerstream'!G$8:G$104,'Legacy Powerstream'!$Q$8:$Q$104,$B45)</f>
        <v>-44201343.390000001</v>
      </c>
      <c r="H45" s="183">
        <f>SUMIFS('Legacy Powerstream'!H$8:H$104,'Legacy Powerstream'!$Q$8:$Q$104,$B45)</f>
        <v>884629</v>
      </c>
      <c r="I45" s="183">
        <f t="shared" si="2"/>
        <v>-238944748.72000003</v>
      </c>
      <c r="J45" s="185"/>
      <c r="K45" s="183">
        <f>SUMIFS('Legacy Powerstream'!K$8:K$104,'Legacy Powerstream'!$Q$8:$Q$104,$B45)</f>
        <v>16393338.530000001</v>
      </c>
      <c r="L45" s="183"/>
      <c r="M45" s="183">
        <f t="shared" si="3"/>
        <v>16393338.530000001</v>
      </c>
      <c r="N45" s="183">
        <f>SUMIFS('Legacy Powerstream'!L$8:L$104,'Legacy Powerstream'!$Q$8:$Q$104,$B45)</f>
        <v>5254540.16</v>
      </c>
      <c r="O45" s="183">
        <f>SUMIFS('Legacy Powerstream'!M$8:M$104,'Legacy Powerstream'!$Q$8:$Q$104,$B45)</f>
        <v>-87368.33</v>
      </c>
      <c r="P45" s="183">
        <f t="shared" si="0"/>
        <v>21560510.360000003</v>
      </c>
      <c r="Q45" s="184">
        <f>I45+P45</f>
        <v>-217384238.36000001</v>
      </c>
      <c r="R45" s="202"/>
    </row>
    <row r="46" spans="1:18" ht="14.4" x14ac:dyDescent="0.3">
      <c r="A46" s="181"/>
      <c r="B46" s="181" t="s">
        <v>658</v>
      </c>
      <c r="C46" s="182" t="s">
        <v>659</v>
      </c>
      <c r="D46" s="183">
        <f>SUMIFS('Legacy Powerstream'!F$8:F$104,'Legacy Powerstream'!$Q$8:$Q$104,$B46)</f>
        <v>-1273198.73</v>
      </c>
      <c r="E46" s="183"/>
      <c r="F46" s="183">
        <f t="shared" si="1"/>
        <v>-1273198.73</v>
      </c>
      <c r="G46" s="183">
        <f>SUMIFS('Legacy Powerstream'!G$8:G$104,'Legacy Powerstream'!$Q$8:$Q$104,$B46)</f>
        <v>0</v>
      </c>
      <c r="H46" s="183">
        <f>SUMIFS('Legacy Powerstream'!H$8:H$104,'Legacy Powerstream'!$Q$8:$Q$104,$B46)</f>
        <v>0</v>
      </c>
      <c r="I46" s="183">
        <f t="shared" si="2"/>
        <v>-1273198.73</v>
      </c>
      <c r="J46" s="185"/>
      <c r="K46" s="183">
        <f>SUMIFS('Legacy Powerstream'!K$8:K$104,'Legacy Powerstream'!$Q$8:$Q$104,$B46)</f>
        <v>279964.48</v>
      </c>
      <c r="L46" s="183"/>
      <c r="M46" s="183">
        <f t="shared" si="3"/>
        <v>279964.48</v>
      </c>
      <c r="N46" s="183">
        <f>SUMIFS('Legacy Powerstream'!L$8:L$104,'Legacy Powerstream'!$Q$8:$Q$104,$B46)</f>
        <v>41080</v>
      </c>
      <c r="O46" s="183">
        <f>SUMIFS('Legacy Powerstream'!M$8:M$104,'Legacy Powerstream'!$Q$8:$Q$104,$B46)</f>
        <v>0</v>
      </c>
      <c r="P46" s="183">
        <f t="shared" si="0"/>
        <v>321044.47999999998</v>
      </c>
      <c r="Q46" s="184">
        <f>I46+P46</f>
        <v>-952154.25</v>
      </c>
      <c r="R46" s="202"/>
    </row>
    <row r="47" spans="1:18" ht="15.6" x14ac:dyDescent="0.3">
      <c r="A47" s="181"/>
      <c r="B47" s="181">
        <v>2005</v>
      </c>
      <c r="C47" s="182" t="s">
        <v>646</v>
      </c>
      <c r="D47" s="183">
        <f>SUMIFS('Legacy Powerstream'!F$8:F$104,'Legacy Powerstream'!$Q$8:$Q$104,$B47)</f>
        <v>17549082.289999999</v>
      </c>
      <c r="E47" s="183"/>
      <c r="F47" s="183">
        <f t="shared" si="1"/>
        <v>17549082.289999999</v>
      </c>
      <c r="G47" s="183">
        <f>SUMIFS('Legacy Powerstream'!G$8:G$104,'Legacy Powerstream'!$Q$8:$Q$104,$B47)</f>
        <v>0</v>
      </c>
      <c r="H47" s="183">
        <f>SUMIFS('Legacy Powerstream'!H$8:H$104,'Legacy Powerstream'!$Q$8:$Q$104,$B47)</f>
        <v>0</v>
      </c>
      <c r="I47" s="183">
        <f t="shared" si="2"/>
        <v>17549082.289999999</v>
      </c>
      <c r="J47" s="185"/>
      <c r="K47" s="183">
        <f>SUMIFS('Legacy Powerstream'!K$8:K$104,'Legacy Powerstream'!$Q$8:$Q$104,$B47)</f>
        <v>-5119193.72</v>
      </c>
      <c r="L47" s="183"/>
      <c r="M47" s="183">
        <f t="shared" si="3"/>
        <v>-5119193.72</v>
      </c>
      <c r="N47" s="183">
        <f>SUMIFS('Legacy Powerstream'!L$8:L$104,'Legacy Powerstream'!$Q$8:$Q$104,$B47)</f>
        <v>-730816.58</v>
      </c>
      <c r="O47" s="183">
        <f>SUMIFS('Legacy Powerstream'!M$8:M$104,'Legacy Powerstream'!$Q$8:$Q$104,$B47)</f>
        <v>0</v>
      </c>
      <c r="P47" s="183">
        <f t="shared" si="0"/>
        <v>-5850010.2999999998</v>
      </c>
      <c r="Q47" s="184">
        <f>I47+P47</f>
        <v>11699071.989999998</v>
      </c>
      <c r="R47" s="202"/>
    </row>
    <row r="48" spans="1:18" ht="14.4" x14ac:dyDescent="0.3">
      <c r="A48" s="181">
        <v>45</v>
      </c>
      <c r="B48" s="181">
        <v>2040</v>
      </c>
      <c r="C48" s="182" t="s">
        <v>331</v>
      </c>
      <c r="D48" s="183">
        <f>SUMIFS('Legacy Powerstream'!F$8:F$104,'Legacy Powerstream'!$Q$8:$Q$104,$B48)</f>
        <v>0</v>
      </c>
      <c r="E48" s="183"/>
      <c r="F48" s="183">
        <f>D48+E48</f>
        <v>0</v>
      </c>
      <c r="G48" s="183">
        <f>SUMIFS('Legacy Powerstream'!G$8:G$104,'Legacy Powerstream'!$Q$8:$Q$104,$B48)</f>
        <v>0</v>
      </c>
      <c r="H48" s="183">
        <f>SUMIFS('Legacy Powerstream'!H$8:H$104,'Legacy Powerstream'!$Q$8:$Q$104,$B48)</f>
        <v>0</v>
      </c>
      <c r="I48" s="183">
        <f>SUM(F48:H48)</f>
        <v>0</v>
      </c>
      <c r="J48" s="185"/>
      <c r="K48" s="183">
        <f>SUMIFS('Legacy Powerstream'!K$8:K$104,'Legacy Powerstream'!$Q$8:$Q$104,$B48)</f>
        <v>0</v>
      </c>
      <c r="L48" s="183"/>
      <c r="M48" s="183">
        <f>SUM(K48:L48)</f>
        <v>0</v>
      </c>
      <c r="N48" s="183">
        <f>SUMIFS('Legacy Powerstream'!L$8:L$104,'Legacy Powerstream'!$Q$8:$Q$104,$B48)</f>
        <v>0</v>
      </c>
      <c r="O48" s="183">
        <f>SUMIFS('Legacy Powerstream'!M$8:M$104,'Legacy Powerstream'!$Q$8:$Q$104,$B48)</f>
        <v>0</v>
      </c>
      <c r="P48" s="183">
        <f>K48+N48+O48</f>
        <v>0</v>
      </c>
      <c r="Q48" s="184">
        <f>I48+P48</f>
        <v>0</v>
      </c>
      <c r="R48" s="202"/>
    </row>
    <row r="49" spans="1:20" ht="14.4" x14ac:dyDescent="0.3">
      <c r="A49" s="181">
        <v>47</v>
      </c>
      <c r="B49" s="181">
        <v>2050</v>
      </c>
      <c r="C49" s="182" t="s">
        <v>296</v>
      </c>
      <c r="D49" s="183">
        <f>SUMIFS('Legacy Powerstream'!F$8:F$104,'Legacy Powerstream'!$Q$8:$Q$104,$B49)</f>
        <v>0</v>
      </c>
      <c r="E49" s="183"/>
      <c r="F49" s="183">
        <f>D49+E49</f>
        <v>0</v>
      </c>
      <c r="G49" s="183">
        <f>SUMIFS('Legacy Powerstream'!G$8:G$104,'Legacy Powerstream'!$Q$8:$Q$104,$B49)</f>
        <v>0</v>
      </c>
      <c r="H49" s="183">
        <f>SUMIFS('Legacy Powerstream'!H$8:H$104,'Legacy Powerstream'!$Q$8:$Q$104,$B49)</f>
        <v>0</v>
      </c>
      <c r="I49" s="183">
        <f>SUM(F49:H49)</f>
        <v>0</v>
      </c>
      <c r="J49" s="185"/>
      <c r="K49" s="183">
        <f>SUMIFS('Legacy Powerstream'!K$8:K$104,'Legacy Powerstream'!$Q$8:$Q$104,$B49)</f>
        <v>0</v>
      </c>
      <c r="L49" s="183"/>
      <c r="M49" s="183">
        <f>SUM(K49:L49)</f>
        <v>0</v>
      </c>
      <c r="N49" s="183">
        <f>SUMIFS('Legacy Powerstream'!L$8:L$104,'Legacy Powerstream'!$Q$8:$Q$104,$B49)</f>
        <v>0</v>
      </c>
      <c r="O49" s="183">
        <f>SUMIFS('Legacy Powerstream'!M$8:M$104,'Legacy Powerstream'!$Q$8:$Q$104,$B49)</f>
        <v>0</v>
      </c>
      <c r="P49" s="183">
        <f>K49+N49+O49</f>
        <v>0</v>
      </c>
      <c r="Q49" s="184">
        <f>I49+P49</f>
        <v>0</v>
      </c>
      <c r="R49" s="202"/>
    </row>
    <row r="50" spans="1:20" ht="14.4" x14ac:dyDescent="0.3">
      <c r="A50" s="181"/>
      <c r="B50" s="181">
        <v>2075</v>
      </c>
      <c r="C50" s="182" t="s">
        <v>661</v>
      </c>
      <c r="D50" s="183">
        <f>SUMIFS('Legacy Powerstream'!F$8:F$104,'Legacy Powerstream'!$Q$8:$Q$104,$B50)</f>
        <v>629545.21</v>
      </c>
      <c r="E50" s="183"/>
      <c r="F50" s="183">
        <f t="shared" si="1"/>
        <v>629545.21</v>
      </c>
      <c r="G50" s="183">
        <f>SUMIFS('Legacy Powerstream'!G$8:G$104,'Legacy Powerstream'!$Q$8:$Q$104,$B50)</f>
        <v>0</v>
      </c>
      <c r="H50" s="183">
        <f>SUMIFS('Legacy Powerstream'!H$8:H$104,'Legacy Powerstream'!$Q$8:$Q$104,$B50)</f>
        <v>-629545.21</v>
      </c>
      <c r="I50" s="183">
        <f t="shared" si="2"/>
        <v>0</v>
      </c>
      <c r="J50" s="185"/>
      <c r="K50" s="183">
        <f>SUMIFS('Legacy Powerstream'!K$8:K$104,'Legacy Powerstream'!$Q$8:$Q$104,$B50)</f>
        <v>0</v>
      </c>
      <c r="L50" s="183"/>
      <c r="M50" s="183">
        <f t="shared" si="3"/>
        <v>0</v>
      </c>
      <c r="N50" s="183">
        <f>SUMIFS('Legacy Powerstream'!L$8:L$104,'Legacy Powerstream'!$Q$8:$Q$104,$B50)</f>
        <v>0</v>
      </c>
      <c r="O50" s="183">
        <f>SUMIFS('Legacy Powerstream'!M$8:M$104,'Legacy Powerstream'!$Q$8:$Q$104,$B50)</f>
        <v>0</v>
      </c>
      <c r="P50" s="183">
        <f t="shared" si="0"/>
        <v>0</v>
      </c>
      <c r="Q50" s="184">
        <f>I50+P50</f>
        <v>0</v>
      </c>
      <c r="R50" s="202"/>
    </row>
    <row r="51" spans="1:20" ht="14.4" x14ac:dyDescent="0.3">
      <c r="A51" s="187"/>
      <c r="B51" s="187">
        <v>2055</v>
      </c>
      <c r="C51" s="182" t="s">
        <v>647</v>
      </c>
      <c r="D51" s="183">
        <f>SUMIFS('Legacy Powerstream'!F$8:F$104,'Legacy Powerstream'!$Q$8:$Q$104,$B51)</f>
        <v>70731615.379999995</v>
      </c>
      <c r="E51" s="183"/>
      <c r="F51" s="183">
        <f t="shared" si="1"/>
        <v>70731615.379999995</v>
      </c>
      <c r="G51" s="183">
        <f>SUMIFS('Legacy Powerstream'!G$8:G$104,'Legacy Powerstream'!$Q$8:$Q$104,$B51)</f>
        <v>3257384.8500000034</v>
      </c>
      <c r="H51" s="183">
        <f>SUMIFS('Legacy Powerstream'!H$8:H$104,'Legacy Powerstream'!$Q$8:$Q$104,$B51)</f>
        <v>0</v>
      </c>
      <c r="I51" s="183">
        <f t="shared" si="2"/>
        <v>73989000.230000004</v>
      </c>
      <c r="J51" s="185"/>
      <c r="K51" s="183">
        <f>SUMIFS('Legacy Powerstream'!K$8:K$104,'Legacy Powerstream'!$Q$8:$Q$104,$B51)</f>
        <v>0</v>
      </c>
      <c r="L51" s="183"/>
      <c r="M51" s="183">
        <f t="shared" si="3"/>
        <v>0</v>
      </c>
      <c r="N51" s="183">
        <f>SUMIFS('Legacy Powerstream'!L$8:L$104,'Legacy Powerstream'!$Q$8:$Q$104,$B51)</f>
        <v>0</v>
      </c>
      <c r="O51" s="183">
        <f>SUMIFS('Legacy Powerstream'!M$8:M$104,'Legacy Powerstream'!$Q$8:$Q$104,$B51)</f>
        <v>0</v>
      </c>
      <c r="P51" s="183">
        <f t="shared" si="0"/>
        <v>0</v>
      </c>
      <c r="Q51" s="184">
        <f>I51+P51</f>
        <v>73989000.230000004</v>
      </c>
      <c r="R51" s="202"/>
    </row>
    <row r="52" spans="1:20" ht="14.4" x14ac:dyDescent="0.3">
      <c r="A52" s="187"/>
      <c r="B52" s="187" t="s">
        <v>665</v>
      </c>
      <c r="C52" s="182" t="s">
        <v>666</v>
      </c>
      <c r="D52" s="183">
        <f>SUMIFS('Legacy Powerstream'!F$8:F$104,'Legacy Powerstream'!$Q$8:$Q$104,$B52)</f>
        <v>0</v>
      </c>
      <c r="E52" s="183"/>
      <c r="F52" s="183">
        <f t="shared" si="1"/>
        <v>0</v>
      </c>
      <c r="G52" s="183">
        <f>SUMIFS('Legacy Powerstream'!G$8:G$104,'Legacy Powerstream'!$Q$8:$Q$104,$B52)</f>
        <v>0</v>
      </c>
      <c r="H52" s="183">
        <f>SUMIFS('Legacy Powerstream'!H$8:H$104,'Legacy Powerstream'!$Q$8:$Q$104,$B52)</f>
        <v>0</v>
      </c>
      <c r="I52" s="183">
        <f t="shared" si="2"/>
        <v>0</v>
      </c>
      <c r="J52" s="185"/>
      <c r="K52" s="183">
        <f>SUMIFS('Legacy Powerstream'!K$8:K$104,'Legacy Powerstream'!$Q$8:$Q$104,$B52)</f>
        <v>0</v>
      </c>
      <c r="L52" s="183"/>
      <c r="M52" s="183">
        <f t="shared" si="3"/>
        <v>0</v>
      </c>
      <c r="N52" s="183">
        <f>SUMIFS('Legacy Powerstream'!L$8:L$104,'Legacy Powerstream'!$Q$8:$Q$104,$B52)</f>
        <v>0</v>
      </c>
      <c r="O52" s="183">
        <f>SUMIFS('Legacy Powerstream'!M$8:M$104,'Legacy Powerstream'!$Q$8:$Q$104,$B52)</f>
        <v>0</v>
      </c>
      <c r="P52" s="183">
        <f t="shared" si="0"/>
        <v>0</v>
      </c>
      <c r="Q52" s="184">
        <f>I52+P52</f>
        <v>0</v>
      </c>
      <c r="R52" s="202"/>
    </row>
    <row r="53" spans="1:20" x14ac:dyDescent="0.25">
      <c r="A53" s="187"/>
      <c r="B53" s="187"/>
      <c r="C53" s="188" t="s">
        <v>648</v>
      </c>
      <c r="D53" s="189">
        <f t="shared" ref="D53:I53" si="4">SUM(D9:D52)</f>
        <v>1353510735.2600002</v>
      </c>
      <c r="E53" s="189">
        <f t="shared" si="4"/>
        <v>0</v>
      </c>
      <c r="F53" s="189">
        <f t="shared" si="4"/>
        <v>1353510735.2600002</v>
      </c>
      <c r="G53" s="189">
        <f t="shared" si="4"/>
        <v>121424442.03000003</v>
      </c>
      <c r="H53" s="189">
        <f t="shared" si="4"/>
        <v>-4720267.79</v>
      </c>
      <c r="I53" s="189">
        <f t="shared" si="4"/>
        <v>1470214909.5000002</v>
      </c>
      <c r="J53" s="324"/>
      <c r="K53" s="189">
        <f t="shared" ref="K53:O53" si="5">SUM(K8:K52)</f>
        <v>-276856229.25</v>
      </c>
      <c r="L53" s="189">
        <f t="shared" si="5"/>
        <v>0</v>
      </c>
      <c r="M53" s="189">
        <f t="shared" si="5"/>
        <v>-276856229.25</v>
      </c>
      <c r="N53" s="189">
        <f t="shared" si="5"/>
        <v>-50901983.379999995</v>
      </c>
      <c r="O53" s="189">
        <f t="shared" si="5"/>
        <v>1718338.6200000003</v>
      </c>
      <c r="P53" s="189">
        <f>SUM(P8:P52)</f>
        <v>-326039874.00999999</v>
      </c>
      <c r="Q53" s="189">
        <f>SUM(Q8:Q52)</f>
        <v>1144175035.4899995</v>
      </c>
      <c r="R53" s="202"/>
      <c r="T53" s="193"/>
    </row>
    <row r="54" spans="1:20" ht="26.4" x14ac:dyDescent="0.3">
      <c r="A54" s="187"/>
      <c r="B54" s="181" t="s">
        <v>672</v>
      </c>
      <c r="C54" s="182" t="s">
        <v>668</v>
      </c>
      <c r="D54" s="183">
        <f t="shared" ref="D54:I54" si="6">-D8</f>
        <v>0</v>
      </c>
      <c r="E54" s="183">
        <f t="shared" si="6"/>
        <v>0</v>
      </c>
      <c r="F54" s="183">
        <f t="shared" si="6"/>
        <v>0</v>
      </c>
      <c r="G54" s="183">
        <f t="shared" si="6"/>
        <v>0</v>
      </c>
      <c r="H54" s="183">
        <f t="shared" si="6"/>
        <v>0</v>
      </c>
      <c r="I54" s="183">
        <f t="shared" si="6"/>
        <v>0</v>
      </c>
      <c r="J54" s="185"/>
      <c r="K54" s="183">
        <f t="shared" ref="K54:K61" si="7">P54-O54-N54</f>
        <v>490986.44999999995</v>
      </c>
      <c r="L54" s="183">
        <f>-L8</f>
        <v>0</v>
      </c>
      <c r="M54" s="183">
        <f>-M8</f>
        <v>490986.45</v>
      </c>
      <c r="N54" s="183">
        <f>-N8</f>
        <v>162650.91</v>
      </c>
      <c r="O54" s="183">
        <f>-O8</f>
        <v>0</v>
      </c>
      <c r="P54" s="183">
        <f>-P8</f>
        <v>653637.36</v>
      </c>
      <c r="Q54" s="184">
        <f>I54+P54</f>
        <v>653637.36</v>
      </c>
      <c r="R54" s="202"/>
    </row>
    <row r="55" spans="1:20" ht="24.6" x14ac:dyDescent="0.3">
      <c r="A55" s="187"/>
      <c r="B55" s="187">
        <v>2075</v>
      </c>
      <c r="C55" s="208" t="s">
        <v>669</v>
      </c>
      <c r="D55" s="183">
        <f t="shared" ref="D55:I55" si="8">-D50</f>
        <v>-629545.21</v>
      </c>
      <c r="E55" s="183">
        <f t="shared" si="8"/>
        <v>0</v>
      </c>
      <c r="F55" s="183">
        <f t="shared" si="8"/>
        <v>-629545.21</v>
      </c>
      <c r="G55" s="183">
        <f t="shared" si="8"/>
        <v>0</v>
      </c>
      <c r="H55" s="183">
        <f t="shared" si="8"/>
        <v>629545.21</v>
      </c>
      <c r="I55" s="183">
        <f t="shared" si="8"/>
        <v>0</v>
      </c>
      <c r="J55" s="185"/>
      <c r="K55" s="183">
        <f t="shared" si="7"/>
        <v>0</v>
      </c>
      <c r="L55" s="183">
        <f t="shared" ref="L55:P55" si="9">-L50</f>
        <v>0</v>
      </c>
      <c r="M55" s="183">
        <f t="shared" si="9"/>
        <v>0</v>
      </c>
      <c r="N55" s="183">
        <f t="shared" si="9"/>
        <v>0</v>
      </c>
      <c r="O55" s="183">
        <f t="shared" si="9"/>
        <v>0</v>
      </c>
      <c r="P55" s="183">
        <f t="shared" si="9"/>
        <v>0</v>
      </c>
      <c r="Q55" s="184">
        <f>I55+P55</f>
        <v>0</v>
      </c>
      <c r="R55" s="202"/>
    </row>
    <row r="56" spans="1:20" ht="16.05" customHeight="1" x14ac:dyDescent="0.3">
      <c r="A56" s="187"/>
      <c r="B56" s="187">
        <v>1865</v>
      </c>
      <c r="C56" s="208" t="s">
        <v>662</v>
      </c>
      <c r="D56" s="183">
        <f t="shared" ref="D56:I57" si="10">-D24</f>
        <v>0</v>
      </c>
      <c r="E56" s="183">
        <f t="shared" si="10"/>
        <v>0</v>
      </c>
      <c r="F56" s="183">
        <f t="shared" si="10"/>
        <v>0</v>
      </c>
      <c r="G56" s="183">
        <f t="shared" si="10"/>
        <v>0</v>
      </c>
      <c r="H56" s="183">
        <f t="shared" si="10"/>
        <v>0</v>
      </c>
      <c r="I56" s="183">
        <f t="shared" si="10"/>
        <v>0</v>
      </c>
      <c r="J56" s="185"/>
      <c r="K56" s="183">
        <f t="shared" si="7"/>
        <v>0</v>
      </c>
      <c r="L56" s="183">
        <f t="shared" ref="L56:P57" si="11">-L24</f>
        <v>0</v>
      </c>
      <c r="M56" s="183">
        <f t="shared" si="11"/>
        <v>0</v>
      </c>
      <c r="N56" s="183">
        <f t="shared" si="11"/>
        <v>0</v>
      </c>
      <c r="O56" s="183">
        <f t="shared" si="11"/>
        <v>0</v>
      </c>
      <c r="P56" s="183">
        <f t="shared" si="11"/>
        <v>0</v>
      </c>
      <c r="Q56" s="184">
        <f>I56+P56</f>
        <v>0</v>
      </c>
      <c r="R56" s="202"/>
    </row>
    <row r="57" spans="1:20" ht="14.4" x14ac:dyDescent="0.3">
      <c r="A57" s="187"/>
      <c r="B57" s="187">
        <v>1875</v>
      </c>
      <c r="C57" s="208" t="s">
        <v>663</v>
      </c>
      <c r="D57" s="183">
        <f t="shared" si="10"/>
        <v>-2118900.58</v>
      </c>
      <c r="E57" s="183">
        <f t="shared" si="10"/>
        <v>0</v>
      </c>
      <c r="F57" s="183">
        <f t="shared" si="10"/>
        <v>-2118900.58</v>
      </c>
      <c r="G57" s="183">
        <f t="shared" si="10"/>
        <v>0</v>
      </c>
      <c r="H57" s="183">
        <f t="shared" si="10"/>
        <v>0</v>
      </c>
      <c r="I57" s="183">
        <f t="shared" si="10"/>
        <v>-2118900.58</v>
      </c>
      <c r="J57" s="185"/>
      <c r="K57" s="183">
        <f t="shared" si="7"/>
        <v>577212.80000000005</v>
      </c>
      <c r="L57" s="183">
        <f t="shared" si="11"/>
        <v>0</v>
      </c>
      <c r="M57" s="183">
        <f t="shared" si="11"/>
        <v>577212.80000000005</v>
      </c>
      <c r="N57" s="183">
        <f t="shared" si="11"/>
        <v>90578.77</v>
      </c>
      <c r="O57" s="183">
        <f t="shared" si="11"/>
        <v>0</v>
      </c>
      <c r="P57" s="183">
        <f t="shared" si="11"/>
        <v>667791.57000000007</v>
      </c>
      <c r="Q57" s="184">
        <f>I57+P57</f>
        <v>-1451109.01</v>
      </c>
      <c r="R57" s="202"/>
    </row>
    <row r="58" spans="1:20" ht="14.4" x14ac:dyDescent="0.3">
      <c r="A58" s="187"/>
      <c r="B58" s="187" t="s">
        <v>670</v>
      </c>
      <c r="C58" s="208" t="s">
        <v>671</v>
      </c>
      <c r="D58" s="183">
        <f t="shared" ref="D58:I58" si="12">-D44</f>
        <v>1026989.5</v>
      </c>
      <c r="E58" s="183">
        <f t="shared" si="12"/>
        <v>0</v>
      </c>
      <c r="F58" s="183">
        <f t="shared" si="12"/>
        <v>1026989.5</v>
      </c>
      <c r="G58" s="183">
        <f t="shared" si="12"/>
        <v>0</v>
      </c>
      <c r="H58" s="183">
        <f t="shared" si="12"/>
        <v>0</v>
      </c>
      <c r="I58" s="183">
        <f t="shared" si="12"/>
        <v>1026989.5</v>
      </c>
      <c r="J58" s="185"/>
      <c r="K58" s="183">
        <f t="shared" si="7"/>
        <v>-269270</v>
      </c>
      <c r="L58" s="183">
        <f t="shared" ref="L58:Q58" si="13">-L44</f>
        <v>0</v>
      </c>
      <c r="M58" s="183">
        <f t="shared" si="13"/>
        <v>-269270</v>
      </c>
      <c r="N58" s="183">
        <f t="shared" si="13"/>
        <v>-41080</v>
      </c>
      <c r="O58" s="183">
        <f t="shared" si="13"/>
        <v>0</v>
      </c>
      <c r="P58" s="183">
        <f t="shared" si="13"/>
        <v>-310350</v>
      </c>
      <c r="Q58" s="183">
        <f t="shared" si="13"/>
        <v>716639.5</v>
      </c>
      <c r="R58" s="202"/>
    </row>
    <row r="59" spans="1:20" ht="14.4" x14ac:dyDescent="0.3">
      <c r="A59" s="187"/>
      <c r="B59" s="187" t="s">
        <v>658</v>
      </c>
      <c r="C59" s="208" t="s">
        <v>664</v>
      </c>
      <c r="D59" s="183">
        <f t="shared" ref="D59:I59" si="14">-D46</f>
        <v>1273198.73</v>
      </c>
      <c r="E59" s="183">
        <f t="shared" si="14"/>
        <v>0</v>
      </c>
      <c r="F59" s="183">
        <f t="shared" si="14"/>
        <v>1273198.73</v>
      </c>
      <c r="G59" s="183">
        <f t="shared" si="14"/>
        <v>0</v>
      </c>
      <c r="H59" s="183">
        <f t="shared" si="14"/>
        <v>0</v>
      </c>
      <c r="I59" s="183">
        <f t="shared" si="14"/>
        <v>1273198.73</v>
      </c>
      <c r="J59" s="185"/>
      <c r="K59" s="183">
        <f t="shared" si="7"/>
        <v>-279964.48</v>
      </c>
      <c r="L59" s="183">
        <f>-L46</f>
        <v>0</v>
      </c>
      <c r="M59" s="183">
        <f>-M46</f>
        <v>-279964.48</v>
      </c>
      <c r="N59" s="183">
        <f>-N46</f>
        <v>-41080</v>
      </c>
      <c r="O59" s="183">
        <f>-O46</f>
        <v>0</v>
      </c>
      <c r="P59" s="183">
        <f>-P46</f>
        <v>-321044.47999999998</v>
      </c>
      <c r="Q59" s="184">
        <f>I59+P59</f>
        <v>952154.25</v>
      </c>
      <c r="R59" s="202"/>
    </row>
    <row r="60" spans="1:20" ht="14.4" x14ac:dyDescent="0.3">
      <c r="A60" s="187"/>
      <c r="B60" s="187">
        <v>2055</v>
      </c>
      <c r="C60" s="194" t="s">
        <v>647</v>
      </c>
      <c r="D60" s="183">
        <f t="shared" ref="D60:I61" si="15">-D51</f>
        <v>-70731615.379999995</v>
      </c>
      <c r="E60" s="183">
        <f t="shared" si="15"/>
        <v>0</v>
      </c>
      <c r="F60" s="183">
        <f t="shared" si="15"/>
        <v>-70731615.379999995</v>
      </c>
      <c r="G60" s="183">
        <f t="shared" si="15"/>
        <v>-3257384.8500000034</v>
      </c>
      <c r="H60" s="183">
        <f t="shared" si="15"/>
        <v>0</v>
      </c>
      <c r="I60" s="183">
        <f t="shared" si="15"/>
        <v>-73989000.230000004</v>
      </c>
      <c r="J60" s="185"/>
      <c r="K60" s="183">
        <f t="shared" si="7"/>
        <v>0</v>
      </c>
      <c r="L60" s="183">
        <f t="shared" ref="L60:P61" si="16">-L51</f>
        <v>0</v>
      </c>
      <c r="M60" s="183">
        <f t="shared" si="16"/>
        <v>0</v>
      </c>
      <c r="N60" s="183">
        <f t="shared" si="16"/>
        <v>0</v>
      </c>
      <c r="O60" s="183">
        <f t="shared" si="16"/>
        <v>0</v>
      </c>
      <c r="P60" s="183">
        <f t="shared" si="16"/>
        <v>0</v>
      </c>
      <c r="Q60" s="184">
        <f>I60+P60</f>
        <v>-73989000.230000004</v>
      </c>
      <c r="R60" s="202"/>
    </row>
    <row r="61" spans="1:20" ht="14.4" x14ac:dyDescent="0.3">
      <c r="A61" s="187"/>
      <c r="B61" s="187" t="s">
        <v>665</v>
      </c>
      <c r="C61" s="194" t="s">
        <v>666</v>
      </c>
      <c r="D61" s="183">
        <f t="shared" si="15"/>
        <v>0</v>
      </c>
      <c r="E61" s="183">
        <f t="shared" si="15"/>
        <v>0</v>
      </c>
      <c r="F61" s="183">
        <f t="shared" si="15"/>
        <v>0</v>
      </c>
      <c r="G61" s="183">
        <f t="shared" si="15"/>
        <v>0</v>
      </c>
      <c r="H61" s="183">
        <f t="shared" si="15"/>
        <v>0</v>
      </c>
      <c r="I61" s="183">
        <f t="shared" si="15"/>
        <v>0</v>
      </c>
      <c r="J61" s="185"/>
      <c r="K61" s="183">
        <f t="shared" si="7"/>
        <v>0</v>
      </c>
      <c r="L61" s="183">
        <f t="shared" si="16"/>
        <v>0</v>
      </c>
      <c r="M61" s="183">
        <f t="shared" si="16"/>
        <v>0</v>
      </c>
      <c r="N61" s="183">
        <f t="shared" si="16"/>
        <v>0</v>
      </c>
      <c r="O61" s="183">
        <f t="shared" si="16"/>
        <v>0</v>
      </c>
      <c r="P61" s="183">
        <f t="shared" si="16"/>
        <v>0</v>
      </c>
      <c r="Q61" s="184">
        <f>I61+P61</f>
        <v>0</v>
      </c>
      <c r="R61" s="202"/>
    </row>
    <row r="62" spans="1:20" x14ac:dyDescent="0.25">
      <c r="A62" s="187"/>
      <c r="B62" s="187"/>
      <c r="C62" s="191" t="s">
        <v>649</v>
      </c>
      <c r="D62" s="189">
        <f>SUM(D53:D61)</f>
        <v>1282330862.3200002</v>
      </c>
      <c r="E62" s="189">
        <f t="shared" ref="E62:F62" si="17">SUM(E53:E61)</f>
        <v>0</v>
      </c>
      <c r="F62" s="189">
        <f t="shared" si="17"/>
        <v>1282330862.3200002</v>
      </c>
      <c r="G62" s="189">
        <f>SUM(G53:G61)</f>
        <v>118167057.18000002</v>
      </c>
      <c r="H62" s="189">
        <f>SUM(H53:H61)</f>
        <v>-4090722.58</v>
      </c>
      <c r="I62" s="189">
        <f>SUM(I53:I61)</f>
        <v>1396407196.9200003</v>
      </c>
      <c r="J62" s="189">
        <f>SUM(J60:J60)</f>
        <v>0</v>
      </c>
      <c r="K62" s="189">
        <f t="shared" ref="K62:Q62" si="18">SUM(K53:K61)</f>
        <v>-276337264.48000002</v>
      </c>
      <c r="L62" s="189">
        <f t="shared" si="18"/>
        <v>0</v>
      </c>
      <c r="M62" s="189">
        <f t="shared" si="18"/>
        <v>-276337264.48000002</v>
      </c>
      <c r="N62" s="189">
        <f t="shared" si="18"/>
        <v>-50730913.699999996</v>
      </c>
      <c r="O62" s="189">
        <f t="shared" si="18"/>
        <v>1718338.6200000003</v>
      </c>
      <c r="P62" s="189">
        <f t="shared" si="18"/>
        <v>-325349839.56</v>
      </c>
      <c r="Q62" s="189">
        <f t="shared" si="18"/>
        <v>1071057357.3599994</v>
      </c>
      <c r="R62" s="203"/>
    </row>
    <row r="63" spans="1:20" ht="16.2" x14ac:dyDescent="0.3">
      <c r="A63" s="187"/>
      <c r="B63" s="187"/>
      <c r="C63" s="340" t="s">
        <v>650</v>
      </c>
      <c r="D63" s="341"/>
      <c r="E63" s="341"/>
      <c r="F63" s="341"/>
      <c r="G63" s="341"/>
      <c r="H63" s="341"/>
      <c r="I63" s="341"/>
      <c r="J63" s="341"/>
      <c r="K63" s="342"/>
      <c r="L63" s="206"/>
      <c r="M63" s="206"/>
      <c r="N63" s="325"/>
      <c r="P63" s="192"/>
      <c r="Q63" s="193"/>
      <c r="R63" s="193"/>
    </row>
    <row r="64" spans="1:20" ht="14.4" x14ac:dyDescent="0.3">
      <c r="A64" s="187"/>
      <c r="B64" s="187"/>
      <c r="C64" s="340" t="s">
        <v>651</v>
      </c>
      <c r="D64" s="341"/>
      <c r="E64" s="341"/>
      <c r="F64" s="341"/>
      <c r="G64" s="341"/>
      <c r="H64" s="341"/>
      <c r="I64" s="341"/>
      <c r="J64" s="341"/>
      <c r="K64" s="342"/>
      <c r="L64" s="206"/>
      <c r="M64" s="206"/>
      <c r="N64" s="189">
        <f>N62+N63</f>
        <v>-50730913.699999996</v>
      </c>
      <c r="P64" s="192"/>
      <c r="Q64" s="193"/>
      <c r="R64" s="193"/>
    </row>
    <row r="65" spans="1:18" x14ac:dyDescent="0.25">
      <c r="Q65" s="204"/>
    </row>
    <row r="66" spans="1:18" x14ac:dyDescent="0.25">
      <c r="K66" s="168" t="s">
        <v>652</v>
      </c>
    </row>
    <row r="67" spans="1:18" ht="14.4" x14ac:dyDescent="0.3">
      <c r="A67" s="187">
        <v>10</v>
      </c>
      <c r="B67" s="187">
        <v>1930</v>
      </c>
      <c r="C67" s="194" t="s">
        <v>653</v>
      </c>
      <c r="D67" s="195"/>
      <c r="E67" s="195"/>
      <c r="F67" s="195"/>
      <c r="G67" s="195"/>
      <c r="H67" s="195"/>
      <c r="I67" s="195"/>
      <c r="J67" s="195"/>
      <c r="K67" s="195" t="s">
        <v>653</v>
      </c>
      <c r="L67" s="195"/>
      <c r="M67" s="195"/>
      <c r="N67" s="195"/>
      <c r="O67" s="326">
        <f>SUMIFS($N$9:$N$52,$B$9:$B$52,B67)</f>
        <v>-1818405.33</v>
      </c>
    </row>
    <row r="68" spans="1:18" ht="14.4" x14ac:dyDescent="0.3">
      <c r="A68" s="187">
        <v>8</v>
      </c>
      <c r="B68" s="187">
        <v>1940</v>
      </c>
      <c r="C68" s="194" t="s">
        <v>76</v>
      </c>
      <c r="D68" s="195"/>
      <c r="E68" s="195"/>
      <c r="F68" s="195"/>
      <c r="G68" s="195"/>
      <c r="H68" s="195"/>
      <c r="I68" s="195"/>
      <c r="J68" s="195"/>
      <c r="K68" s="195" t="s">
        <v>76</v>
      </c>
      <c r="L68" s="195"/>
      <c r="M68" s="195"/>
      <c r="N68" s="195"/>
      <c r="O68" s="326">
        <f>SUMIFS($N$9:$N$52,$B$9:$B$52,B68)</f>
        <v>-452641.82</v>
      </c>
    </row>
    <row r="69" spans="1:18" ht="14.4" x14ac:dyDescent="0.3">
      <c r="A69" s="187">
        <v>47</v>
      </c>
      <c r="B69" s="187"/>
      <c r="C69" s="194" t="s">
        <v>378</v>
      </c>
      <c r="D69" s="195"/>
      <c r="E69" s="195"/>
      <c r="F69" s="195"/>
      <c r="G69" s="195"/>
      <c r="H69" s="195"/>
      <c r="I69" s="195"/>
      <c r="J69" s="195"/>
      <c r="K69" s="195" t="s">
        <v>378</v>
      </c>
      <c r="L69" s="195"/>
      <c r="M69" s="195"/>
      <c r="N69" s="195"/>
      <c r="O69" s="326">
        <v>0</v>
      </c>
      <c r="Q69" s="193"/>
    </row>
    <row r="70" spans="1:18" x14ac:dyDescent="0.25">
      <c r="K70" s="338" t="s">
        <v>654</v>
      </c>
      <c r="L70" s="339"/>
      <c r="M70" s="339"/>
      <c r="N70" s="339"/>
      <c r="O70" s="196">
        <f>N64-O67-O68-O69</f>
        <v>-48459866.549999997</v>
      </c>
    </row>
    <row r="71" spans="1:18" x14ac:dyDescent="0.25">
      <c r="G71" s="327"/>
      <c r="H71" s="201"/>
    </row>
    <row r="72" spans="1:18" x14ac:dyDescent="0.25">
      <c r="D72" s="193"/>
      <c r="E72" s="193"/>
      <c r="F72" s="193"/>
      <c r="G72" s="193"/>
      <c r="H72" s="193"/>
      <c r="I72" s="193"/>
      <c r="K72" s="193"/>
      <c r="L72" s="193"/>
      <c r="M72" s="193"/>
      <c r="N72" s="193"/>
      <c r="O72" s="193"/>
      <c r="P72" s="193"/>
      <c r="Q72" s="193"/>
      <c r="R72" s="193"/>
    </row>
  </sheetData>
  <autoFilter ref="A7:T64" xr:uid="{14CC4247-E7AA-47DB-B795-A49C13F07762}"/>
  <mergeCells count="4">
    <mergeCell ref="D6:I6"/>
    <mergeCell ref="C63:K63"/>
    <mergeCell ref="C64:K64"/>
    <mergeCell ref="K70:N70"/>
  </mergeCells>
  <dataValidations disablePrompts="1" count="1">
    <dataValidation type="list" allowBlank="1" showErrorMessage="1" error="Use the following date format when inserting a date:_x000a__x000a_Eg:  &quot;January 1, 2013&quot;" prompt="Use the following format eg: January 1, 2013" sqref="H3" xr:uid="{9487CEBC-CD21-4281-8230-5006539570A7}">
      <formula1>"CGAAP, MIFRS,USGAAP, ASPE"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B5A2-07B4-4E42-901A-838DD989CAF5}">
  <sheetPr codeName="Sheet24"/>
  <dimension ref="A1:T73"/>
  <sheetViews>
    <sheetView zoomScale="80" zoomScaleNormal="80" workbookViewId="0">
      <pane xSplit="3" ySplit="7" topLeftCell="D40" activePane="bottomRight" state="frozen"/>
      <selection pane="topRight" activeCell="D1" sqref="D1"/>
      <selection pane="bottomLeft" activeCell="A8" sqref="A8"/>
      <selection pane="bottomRight" activeCell="E3" sqref="E3"/>
    </sheetView>
  </sheetViews>
  <sheetFormatPr defaultColWidth="9" defaultRowHeight="13.2" x14ac:dyDescent="0.25"/>
  <cols>
    <col min="1" max="1" width="15.77734375" style="167" bestFit="1" customWidth="1"/>
    <col min="2" max="2" width="11.21875" style="167" customWidth="1"/>
    <col min="3" max="3" width="43.77734375" style="168" customWidth="1"/>
    <col min="4" max="4" width="16.5546875" style="168" bestFit="1" customWidth="1"/>
    <col min="5" max="6" width="16.5546875" style="168" customWidth="1"/>
    <col min="7" max="7" width="18.5546875" style="168" bestFit="1" customWidth="1"/>
    <col min="8" max="8" width="15.5546875" style="168" bestFit="1" customWidth="1"/>
    <col min="9" max="9" width="16.5546875" style="168" bestFit="1" customWidth="1"/>
    <col min="10" max="10" width="1.44140625" style="168" customWidth="1"/>
    <col min="11" max="13" width="15.77734375" style="168" customWidth="1"/>
    <col min="14" max="14" width="15.5546875" style="168" customWidth="1"/>
    <col min="15" max="15" width="14.21875" style="168" bestFit="1" customWidth="1"/>
    <col min="16" max="16" width="15.5546875" style="168" bestFit="1" customWidth="1"/>
    <col min="17" max="17" width="16.77734375" style="168" bestFit="1" customWidth="1"/>
    <col min="18" max="18" width="13.44140625" style="168" bestFit="1" customWidth="1"/>
    <col min="19" max="19" width="9" style="168"/>
    <col min="20" max="20" width="12.21875" style="168" bestFit="1" customWidth="1"/>
    <col min="21" max="16384" width="9" style="168"/>
  </cols>
  <sheetData>
    <row r="1" spans="1:18" customFormat="1" ht="14.4" x14ac:dyDescent="0.3">
      <c r="A1" s="219" t="s">
        <v>419</v>
      </c>
      <c r="B1" s="167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customFormat="1" ht="14.4" x14ac:dyDescent="0.3">
      <c r="A2" s="167"/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15" thickBot="1" x14ac:dyDescent="0.3">
      <c r="G3" s="169" t="s">
        <v>614</v>
      </c>
      <c r="H3" s="218" t="s">
        <v>615</v>
      </c>
    </row>
    <row r="4" spans="1:18" ht="14.4" thickBot="1" x14ac:dyDescent="0.3">
      <c r="G4" s="169" t="s">
        <v>616</v>
      </c>
      <c r="H4" s="170">
        <v>2018</v>
      </c>
      <c r="I4" s="171"/>
    </row>
    <row r="6" spans="1:18" x14ac:dyDescent="0.25">
      <c r="D6" s="336" t="s">
        <v>612</v>
      </c>
      <c r="E6" s="337"/>
      <c r="F6" s="337"/>
      <c r="G6" s="337"/>
      <c r="H6" s="337"/>
      <c r="I6" s="337"/>
      <c r="K6" s="172"/>
      <c r="L6" s="207"/>
      <c r="M6" s="207"/>
      <c r="N6" s="173" t="s">
        <v>617</v>
      </c>
      <c r="O6" s="173"/>
      <c r="P6" s="174"/>
    </row>
    <row r="7" spans="1:18" ht="39.6" x14ac:dyDescent="0.25">
      <c r="A7" s="175" t="s">
        <v>618</v>
      </c>
      <c r="B7" s="175" t="s">
        <v>619</v>
      </c>
      <c r="C7" s="176" t="s">
        <v>620</v>
      </c>
      <c r="D7" s="175" t="s">
        <v>621</v>
      </c>
      <c r="E7" s="175" t="s">
        <v>673</v>
      </c>
      <c r="F7" s="175" t="s">
        <v>674</v>
      </c>
      <c r="G7" s="177" t="s">
        <v>622</v>
      </c>
      <c r="H7" s="177" t="s">
        <v>623</v>
      </c>
      <c r="I7" s="175" t="s">
        <v>611</v>
      </c>
      <c r="J7" s="178"/>
      <c r="K7" s="175" t="s">
        <v>621</v>
      </c>
      <c r="L7" s="175" t="s">
        <v>673</v>
      </c>
      <c r="M7" s="175" t="s">
        <v>674</v>
      </c>
      <c r="N7" s="179" t="s">
        <v>5</v>
      </c>
      <c r="O7" s="179" t="s">
        <v>623</v>
      </c>
      <c r="P7" s="180" t="s">
        <v>611</v>
      </c>
      <c r="Q7" s="175" t="s">
        <v>624</v>
      </c>
    </row>
    <row r="8" spans="1:18" s="212" customFormat="1" ht="14.4" x14ac:dyDescent="0.3">
      <c r="A8" s="181"/>
      <c r="B8" s="181">
        <v>1531</v>
      </c>
      <c r="C8" s="182" t="s">
        <v>660</v>
      </c>
      <c r="D8" s="183">
        <f>SUMIFS('Legacy Brampton'!F$8:F$35,'Legacy Brampton'!$Q$8:$Q$35,$B8)</f>
        <v>0</v>
      </c>
      <c r="E8" s="183"/>
      <c r="F8" s="183">
        <f>D8+E8</f>
        <v>0</v>
      </c>
      <c r="G8" s="183">
        <f>SUMIFS('Legacy Brampton'!G$8:G$35,'Legacy Brampton'!$Q$8:$Q$35,$B8)</f>
        <v>0</v>
      </c>
      <c r="H8" s="183">
        <f>SUMIFS('Legacy Brampton'!H$8:H$35,'Legacy Brampton'!$Q$8:$Q$35,$B8)</f>
        <v>0</v>
      </c>
      <c r="I8" s="183">
        <f>SUM(F8:H8)</f>
        <v>0</v>
      </c>
      <c r="J8" s="215"/>
      <c r="K8" s="183">
        <f>SUMIFS('Legacy Brampton'!K$8:K$35,'Legacy Brampton'!$Q$8:$Q$35,$B8)</f>
        <v>0</v>
      </c>
      <c r="L8" s="183"/>
      <c r="M8" s="183">
        <f>SUM(K8:L8)</f>
        <v>0</v>
      </c>
      <c r="N8" s="183">
        <f>SUMIFS('Legacy Brampton'!L$8:L$35,'Legacy Brampton'!$Q$8:$Q$35,$B8)</f>
        <v>0</v>
      </c>
      <c r="O8" s="183">
        <f>SUMIFS('Legacy Brampton'!M$8:M$35,'Legacy Brampton'!$Q$8:$Q$35,$B8)</f>
        <v>0</v>
      </c>
      <c r="P8" s="183">
        <f>K8+N8+O8</f>
        <v>0</v>
      </c>
      <c r="Q8" s="214">
        <f>I8+P8</f>
        <v>0</v>
      </c>
      <c r="R8" s="213"/>
    </row>
    <row r="9" spans="1:18" ht="25.5" customHeight="1" x14ac:dyDescent="0.3">
      <c r="A9" s="175"/>
      <c r="B9" s="181">
        <v>1609</v>
      </c>
      <c r="C9" s="182" t="s">
        <v>343</v>
      </c>
      <c r="D9" s="183">
        <f>SUMIFS('Legacy Brampton'!F$8:F$35,'Legacy Brampton'!$Q$8:$Q$35,$B9)</f>
        <v>24121701.68</v>
      </c>
      <c r="E9" s="183"/>
      <c r="F9" s="183">
        <f>D9+E9</f>
        <v>24121701.68</v>
      </c>
      <c r="G9" s="183">
        <f>SUMIFS('Legacy Brampton'!G$8:G$35,'Legacy Brampton'!$Q$8:$Q$35,$B9)</f>
        <v>7626848.9200000018</v>
      </c>
      <c r="H9" s="183">
        <f>SUMIFS('Legacy Brampton'!H$8:H$35,'Legacy Brampton'!$Q$8:$Q$35,$B9)</f>
        <v>0</v>
      </c>
      <c r="I9" s="183">
        <f>SUM(F9:H9)</f>
        <v>31748550.600000001</v>
      </c>
      <c r="J9" s="178"/>
      <c r="K9" s="183">
        <f>SUMIFS('Legacy Brampton'!K$8:K$35,'Legacy Brampton'!$Q$8:$Q$35,$B9)</f>
        <v>-4216462.03</v>
      </c>
      <c r="L9" s="183"/>
      <c r="M9" s="183">
        <f>SUM(K9:L9)</f>
        <v>-4216462.03</v>
      </c>
      <c r="N9" s="183">
        <f>SUMIFS('Legacy Brampton'!L$8:L$35,'Legacy Brampton'!$Q$8:$Q$35,$B9)</f>
        <v>-1010914.7100000001</v>
      </c>
      <c r="O9" s="183">
        <f>SUMIFS('Legacy Brampton'!M$8:M$35,'Legacy Brampton'!$Q$8:$Q$35,$B9)</f>
        <v>0</v>
      </c>
      <c r="P9" s="183">
        <f t="shared" ref="P9:P52" si="0">K9+N9+O9</f>
        <v>-5227376.74</v>
      </c>
      <c r="Q9" s="184">
        <f>I9+P9</f>
        <v>26521173.859999999</v>
      </c>
    </row>
    <row r="10" spans="1:18" ht="26.4" x14ac:dyDescent="0.3">
      <c r="A10" s="181">
        <v>12</v>
      </c>
      <c r="B10" s="181">
        <v>1611</v>
      </c>
      <c r="C10" s="182" t="s">
        <v>625</v>
      </c>
      <c r="D10" s="183">
        <f>SUMIFS('Legacy Brampton'!F$8:F$35,'Legacy Brampton'!$Q$8:$Q$35,$B10)</f>
        <v>0</v>
      </c>
      <c r="E10" s="183"/>
      <c r="F10" s="183">
        <f t="shared" ref="F10:F52" si="1">D10+E10</f>
        <v>0</v>
      </c>
      <c r="G10" s="183">
        <f>SUMIFS('Legacy Brampton'!G$8:G$35,'Legacy Brampton'!$Q$8:$Q$35,$B10)</f>
        <v>0</v>
      </c>
      <c r="H10" s="183">
        <f>SUMIFS('Legacy Brampton'!H$8:H$35,'Legacy Brampton'!$Q$8:$Q$35,$B10)</f>
        <v>0</v>
      </c>
      <c r="I10" s="183">
        <f t="shared" ref="I10:I52" si="2">SUM(F10:H10)</f>
        <v>0</v>
      </c>
      <c r="J10" s="185"/>
      <c r="K10" s="183">
        <f>SUMIFS('Legacy Brampton'!K$8:K$35,'Legacy Brampton'!$Q$8:$Q$35,$B10)</f>
        <v>0</v>
      </c>
      <c r="L10" s="183"/>
      <c r="M10" s="183">
        <f t="shared" ref="M10:M52" si="3">SUM(K10:L10)</f>
        <v>0</v>
      </c>
      <c r="N10" s="183">
        <f>SUMIFS('Legacy Brampton'!L$8:L$35,'Legacy Brampton'!$Q$8:$Q$35,$B10)</f>
        <v>0</v>
      </c>
      <c r="O10" s="183">
        <f>SUMIFS('Legacy Brampton'!M$8:M$35,'Legacy Brampton'!$Q$8:$Q$35,$B10)</f>
        <v>0</v>
      </c>
      <c r="P10" s="183">
        <f t="shared" si="0"/>
        <v>0</v>
      </c>
      <c r="Q10" s="184">
        <f>I10+P10</f>
        <v>0</v>
      </c>
    </row>
    <row r="11" spans="1:18" ht="14.4" x14ac:dyDescent="0.3">
      <c r="A11" s="181" t="s">
        <v>626</v>
      </c>
      <c r="B11" s="181">
        <v>1612</v>
      </c>
      <c r="C11" s="182" t="s">
        <v>627</v>
      </c>
      <c r="D11" s="183">
        <f>SUMIFS('Legacy Brampton'!F$8:F$35,'Legacy Brampton'!$Q$8:$Q$35,$B11)</f>
        <v>1561590.69</v>
      </c>
      <c r="E11" s="183"/>
      <c r="F11" s="183">
        <f t="shared" si="1"/>
        <v>1561590.69</v>
      </c>
      <c r="G11" s="183">
        <f>SUMIFS('Legacy Brampton'!G$8:G$35,'Legacy Brampton'!$Q$8:$Q$35,$B11)</f>
        <v>-0.48999999999068677</v>
      </c>
      <c r="H11" s="183">
        <f>SUMIFS('Legacy Brampton'!H$8:H$35,'Legacy Brampton'!$Q$8:$Q$35,$B11)</f>
        <v>0</v>
      </c>
      <c r="I11" s="183">
        <f t="shared" si="2"/>
        <v>1561590.2</v>
      </c>
      <c r="J11" s="185"/>
      <c r="K11" s="183">
        <f>SUMIFS('Legacy Brampton'!K$8:K$35,'Legacy Brampton'!$Q$8:$Q$35,$B11)</f>
        <v>0</v>
      </c>
      <c r="L11" s="183"/>
      <c r="M11" s="183">
        <f t="shared" si="3"/>
        <v>0</v>
      </c>
      <c r="N11" s="183">
        <f>SUMIFS('Legacy Brampton'!L$8:L$35,'Legacy Brampton'!$Q$8:$Q$35,$B11)</f>
        <v>0</v>
      </c>
      <c r="O11" s="183">
        <f>SUMIFS('Legacy Brampton'!M$8:M$35,'Legacy Brampton'!$Q$8:$Q$35,$B11)</f>
        <v>0</v>
      </c>
      <c r="P11" s="183">
        <f t="shared" si="0"/>
        <v>0</v>
      </c>
      <c r="Q11" s="184">
        <f>I11+P11</f>
        <v>1561590.2</v>
      </c>
      <c r="R11" s="202"/>
    </row>
    <row r="12" spans="1:18" ht="14.4" x14ac:dyDescent="0.3">
      <c r="A12" s="181" t="s">
        <v>628</v>
      </c>
      <c r="B12" s="181">
        <v>1805</v>
      </c>
      <c r="C12" s="182" t="s">
        <v>92</v>
      </c>
      <c r="D12" s="183">
        <f>SUMIFS('Legacy Brampton'!F$8:F$35,'Legacy Brampton'!$Q$8:$Q$35,$B12)</f>
        <v>8146891.6399999997</v>
      </c>
      <c r="E12" s="183"/>
      <c r="F12" s="183">
        <f t="shared" si="1"/>
        <v>8146891.6399999997</v>
      </c>
      <c r="G12" s="183">
        <f>SUMIFS('Legacy Brampton'!G$8:G$35,'Legacy Brampton'!$Q$8:$Q$35,$B12)</f>
        <v>0</v>
      </c>
      <c r="H12" s="183">
        <f>SUMIFS('Legacy Brampton'!H$8:H$35,'Legacy Brampton'!$Q$8:$Q$35,$B12)</f>
        <v>0</v>
      </c>
      <c r="I12" s="183">
        <f t="shared" si="2"/>
        <v>8146891.6399999997</v>
      </c>
      <c r="J12" s="185"/>
      <c r="K12" s="183">
        <f>SUMIFS('Legacy Brampton'!K$8:K$35,'Legacy Brampton'!$Q$8:$Q$35,$B12)</f>
        <v>0</v>
      </c>
      <c r="L12" s="183"/>
      <c r="M12" s="183">
        <f t="shared" si="3"/>
        <v>0</v>
      </c>
      <c r="N12" s="183">
        <f>SUMIFS('Legacy Brampton'!L$8:L$35,'Legacy Brampton'!$Q$8:$Q$35,$B12)</f>
        <v>0</v>
      </c>
      <c r="O12" s="183">
        <f>SUMIFS('Legacy Brampton'!M$8:M$35,'Legacy Brampton'!$Q$8:$Q$35,$B12)</f>
        <v>0</v>
      </c>
      <c r="P12" s="183">
        <f t="shared" si="0"/>
        <v>0</v>
      </c>
      <c r="Q12" s="184">
        <f>I12+P12</f>
        <v>8146891.6399999997</v>
      </c>
      <c r="R12" s="202"/>
    </row>
    <row r="13" spans="1:18" ht="14.4" x14ac:dyDescent="0.3">
      <c r="A13" s="181">
        <v>47</v>
      </c>
      <c r="B13" s="181">
        <v>1808</v>
      </c>
      <c r="C13" s="182" t="s">
        <v>600</v>
      </c>
      <c r="D13" s="183">
        <f>SUMIFS('Legacy Brampton'!F$8:F$35,'Legacy Brampton'!$Q$8:$Q$35,$B13)</f>
        <v>22686188.82</v>
      </c>
      <c r="E13" s="183"/>
      <c r="F13" s="183">
        <f t="shared" si="1"/>
        <v>22686188.82</v>
      </c>
      <c r="G13" s="183">
        <f>SUMIFS('Legacy Brampton'!G$8:G$35,'Legacy Brampton'!$Q$8:$Q$35,$B13)</f>
        <v>81661.75</v>
      </c>
      <c r="H13" s="183">
        <f>SUMIFS('Legacy Brampton'!H$8:H$35,'Legacy Brampton'!$Q$8:$Q$35,$B13)</f>
        <v>0</v>
      </c>
      <c r="I13" s="183">
        <f t="shared" si="2"/>
        <v>22767850.57</v>
      </c>
      <c r="J13" s="185"/>
      <c r="K13" s="183">
        <f>SUMIFS('Legacy Brampton'!K$8:K$35,'Legacy Brampton'!$Q$8:$Q$35,$B13)</f>
        <v>-3337116.41</v>
      </c>
      <c r="L13" s="183"/>
      <c r="M13" s="183">
        <f t="shared" si="3"/>
        <v>-3337116.41</v>
      </c>
      <c r="N13" s="183">
        <f>SUMIFS('Legacy Brampton'!L$8:L$35,'Legacy Brampton'!$Q$8:$Q$35,$B13)</f>
        <v>-856908.62</v>
      </c>
      <c r="O13" s="183">
        <f>SUMIFS('Legacy Brampton'!M$8:M$35,'Legacy Brampton'!$Q$8:$Q$35,$B13)</f>
        <v>0</v>
      </c>
      <c r="P13" s="183">
        <f t="shared" si="0"/>
        <v>-4194025.0300000003</v>
      </c>
      <c r="Q13" s="184">
        <f>I13+P13</f>
        <v>18573825.539999999</v>
      </c>
      <c r="R13" s="202"/>
    </row>
    <row r="14" spans="1:18" ht="14.4" x14ac:dyDescent="0.3">
      <c r="A14" s="181">
        <v>13</v>
      </c>
      <c r="B14" s="181">
        <v>1810</v>
      </c>
      <c r="C14" s="182" t="s">
        <v>61</v>
      </c>
      <c r="D14" s="183">
        <f>SUMIFS('Legacy Brampton'!F$8:F$35,'Legacy Brampton'!$Q$8:$Q$35,$B14)</f>
        <v>0</v>
      </c>
      <c r="E14" s="183"/>
      <c r="F14" s="183">
        <f t="shared" si="1"/>
        <v>0</v>
      </c>
      <c r="G14" s="183">
        <f>SUMIFS('Legacy Brampton'!G$8:G$35,'Legacy Brampton'!$Q$8:$Q$35,$B14)</f>
        <v>0</v>
      </c>
      <c r="H14" s="183">
        <f>SUMIFS('Legacy Brampton'!H$8:H$35,'Legacy Brampton'!$Q$8:$Q$35,$B14)</f>
        <v>0</v>
      </c>
      <c r="I14" s="183">
        <f t="shared" si="2"/>
        <v>0</v>
      </c>
      <c r="J14" s="185"/>
      <c r="K14" s="183">
        <f>SUMIFS('Legacy Brampton'!K$8:K$35,'Legacy Brampton'!$Q$8:$Q$35,$B14)</f>
        <v>0</v>
      </c>
      <c r="L14" s="183"/>
      <c r="M14" s="183">
        <f t="shared" si="3"/>
        <v>0</v>
      </c>
      <c r="N14" s="183">
        <f>SUMIFS('Legacy Brampton'!L$8:L$35,'Legacy Brampton'!$Q$8:$Q$35,$B14)</f>
        <v>0</v>
      </c>
      <c r="O14" s="183">
        <f>SUMIFS('Legacy Brampton'!M$8:M$35,'Legacy Brampton'!$Q$8:$Q$35,$B14)</f>
        <v>0</v>
      </c>
      <c r="P14" s="183">
        <f t="shared" si="0"/>
        <v>0</v>
      </c>
      <c r="Q14" s="184">
        <f>I14+P14</f>
        <v>0</v>
      </c>
      <c r="R14" s="202"/>
    </row>
    <row r="15" spans="1:18" ht="14.4" x14ac:dyDescent="0.3">
      <c r="A15" s="181">
        <v>47</v>
      </c>
      <c r="B15" s="181">
        <v>1815</v>
      </c>
      <c r="C15" s="182" t="s">
        <v>629</v>
      </c>
      <c r="D15" s="183">
        <f>SUMIFS('Legacy Brampton'!F$8:F$35,'Legacy Brampton'!$Q$8:$Q$35,$B15)</f>
        <v>11844240.699999999</v>
      </c>
      <c r="E15" s="183"/>
      <c r="F15" s="183">
        <f t="shared" si="1"/>
        <v>11844240.699999999</v>
      </c>
      <c r="G15" s="183">
        <f>SUMIFS('Legacy Brampton'!G$8:G$35,'Legacy Brampton'!$Q$8:$Q$35,$B15)</f>
        <v>-9.9999997764825821E-3</v>
      </c>
      <c r="H15" s="183">
        <f>SUMIFS('Legacy Brampton'!H$8:H$35,'Legacy Brampton'!$Q$8:$Q$35,$B15)</f>
        <v>0</v>
      </c>
      <c r="I15" s="183">
        <f t="shared" si="2"/>
        <v>11844240.689999999</v>
      </c>
      <c r="J15" s="185"/>
      <c r="K15" s="183">
        <f>SUMIFS('Legacy Brampton'!K$8:K$35,'Legacy Brampton'!$Q$8:$Q$35,$B15)</f>
        <v>-2595433.5460000001</v>
      </c>
      <c r="L15" s="183"/>
      <c r="M15" s="183">
        <f t="shared" si="3"/>
        <v>-2595433.5460000001</v>
      </c>
      <c r="N15" s="183">
        <f>SUMIFS('Legacy Brampton'!L$8:L$35,'Legacy Brampton'!$Q$8:$Q$35,$B15)</f>
        <v>-589566.82000000007</v>
      </c>
      <c r="O15" s="183">
        <f>SUMIFS('Legacy Brampton'!M$8:M$35,'Legacy Brampton'!$Q$8:$Q$35,$B15)</f>
        <v>0</v>
      </c>
      <c r="P15" s="183">
        <f t="shared" si="0"/>
        <v>-3185000.3660000004</v>
      </c>
      <c r="Q15" s="184">
        <f>I15+P15</f>
        <v>8659240.3239999991</v>
      </c>
      <c r="R15" s="202"/>
    </row>
    <row r="16" spans="1:18" ht="14.4" x14ac:dyDescent="0.3">
      <c r="A16" s="181">
        <v>47</v>
      </c>
      <c r="B16" s="181">
        <v>1820</v>
      </c>
      <c r="C16" s="182" t="s">
        <v>630</v>
      </c>
      <c r="D16" s="183">
        <f>SUMIFS('Legacy Brampton'!F$8:F$35,'Legacy Brampton'!$Q$8:$Q$35,$B16)</f>
        <v>11690862.789999999</v>
      </c>
      <c r="E16" s="183"/>
      <c r="F16" s="183">
        <f t="shared" si="1"/>
        <v>11690862.789999999</v>
      </c>
      <c r="G16" s="183">
        <f>SUMIFS('Legacy Brampton'!G$8:G$35,'Legacy Brampton'!$Q$8:$Q$35,$B16)</f>
        <v>252316.29000000097</v>
      </c>
      <c r="H16" s="183">
        <f>SUMIFS('Legacy Brampton'!H$8:H$35,'Legacy Brampton'!$Q$8:$Q$35,$B16)</f>
        <v>0</v>
      </c>
      <c r="I16" s="183">
        <f t="shared" si="2"/>
        <v>11943179.08</v>
      </c>
      <c r="J16" s="185"/>
      <c r="K16" s="183">
        <f>SUMIFS('Legacy Brampton'!K$8:K$35,'Legacy Brampton'!$Q$8:$Q$35,$B16)</f>
        <v>-934253.37</v>
      </c>
      <c r="L16" s="183"/>
      <c r="M16" s="183">
        <f t="shared" si="3"/>
        <v>-934253.37</v>
      </c>
      <c r="N16" s="183">
        <f>SUMIFS('Legacy Brampton'!L$8:L$35,'Legacy Brampton'!$Q$8:$Q$35,$B16)</f>
        <v>-308639.11</v>
      </c>
      <c r="O16" s="183">
        <f>SUMIFS('Legacy Brampton'!M$8:M$35,'Legacy Brampton'!$Q$8:$Q$35,$B16)</f>
        <v>0</v>
      </c>
      <c r="P16" s="183">
        <f t="shared" si="0"/>
        <v>-1242892.48</v>
      </c>
      <c r="Q16" s="184">
        <f>I16+P16</f>
        <v>10700286.6</v>
      </c>
      <c r="R16" s="202"/>
    </row>
    <row r="17" spans="1:18" ht="14.4" x14ac:dyDescent="0.3">
      <c r="A17" s="181">
        <v>47</v>
      </c>
      <c r="B17" s="181">
        <v>1830</v>
      </c>
      <c r="C17" s="182" t="s">
        <v>33</v>
      </c>
      <c r="D17" s="183">
        <f>SUMIFS('Legacy Brampton'!F$8:F$35,'Legacy Brampton'!$Q$8:$Q$35,$B17)</f>
        <v>32239773.350000001</v>
      </c>
      <c r="E17" s="183"/>
      <c r="F17" s="183">
        <f t="shared" si="1"/>
        <v>32239773.350000001</v>
      </c>
      <c r="G17" s="183">
        <f>SUMIFS('Legacy Brampton'!G$8:G$35,'Legacy Brampton'!$Q$8:$Q$35,$B17)</f>
        <v>3562238.8199999947</v>
      </c>
      <c r="H17" s="183">
        <f>SUMIFS('Legacy Brampton'!H$8:H$35,'Legacy Brampton'!$Q$8:$Q$35,$B17)</f>
        <v>-278095.26</v>
      </c>
      <c r="I17" s="183">
        <f t="shared" si="2"/>
        <v>35523916.909999996</v>
      </c>
      <c r="J17" s="185"/>
      <c r="K17" s="183">
        <f>SUMIFS('Legacy Brampton'!K$8:K$35,'Legacy Brampton'!$Q$8:$Q$35,$B17)</f>
        <v>-2027683.8299999998</v>
      </c>
      <c r="L17" s="183"/>
      <c r="M17" s="183">
        <f t="shared" si="3"/>
        <v>-2027683.8299999998</v>
      </c>
      <c r="N17" s="183">
        <f>SUMIFS('Legacy Brampton'!L$8:L$35,'Legacy Brampton'!$Q$8:$Q$35,$B17)</f>
        <v>-901066.1</v>
      </c>
      <c r="O17" s="183">
        <f>SUMIFS('Legacy Brampton'!M$8:M$35,'Legacy Brampton'!$Q$8:$Q$35,$B17)</f>
        <v>250169.62</v>
      </c>
      <c r="P17" s="183">
        <f t="shared" si="0"/>
        <v>-2678580.3099999996</v>
      </c>
      <c r="Q17" s="184">
        <f>I17+P17</f>
        <v>32845336.599999998</v>
      </c>
      <c r="R17" s="202"/>
    </row>
    <row r="18" spans="1:18" ht="14.4" x14ac:dyDescent="0.3">
      <c r="A18" s="181">
        <v>47</v>
      </c>
      <c r="B18" s="181">
        <v>1835</v>
      </c>
      <c r="C18" s="182" t="s">
        <v>631</v>
      </c>
      <c r="D18" s="183">
        <f>SUMIFS('Legacy Brampton'!F$8:F$35,'Legacy Brampton'!$Q$8:$Q$35,$B18)</f>
        <v>40843565.479999997</v>
      </c>
      <c r="E18" s="183"/>
      <c r="F18" s="183">
        <f t="shared" si="1"/>
        <v>40843565.479999997</v>
      </c>
      <c r="G18" s="183">
        <f>SUMIFS('Legacy Brampton'!G$8:G$35,'Legacy Brampton'!$Q$8:$Q$35,$B18)</f>
        <v>3727975.3100000038</v>
      </c>
      <c r="H18" s="183">
        <f>SUMIFS('Legacy Brampton'!H$8:H$35,'Legacy Brampton'!$Q$8:$Q$35,$B18)</f>
        <v>-138695.22</v>
      </c>
      <c r="I18" s="183">
        <f t="shared" si="2"/>
        <v>44432845.57</v>
      </c>
      <c r="J18" s="185"/>
      <c r="K18" s="183">
        <f>SUMIFS('Legacy Brampton'!K$8:K$35,'Legacy Brampton'!$Q$8:$Q$35,$B18)</f>
        <v>-2489543.5699999998</v>
      </c>
      <c r="L18" s="183"/>
      <c r="M18" s="183">
        <f t="shared" si="3"/>
        <v>-2489543.5699999998</v>
      </c>
      <c r="N18" s="183">
        <f>SUMIFS('Legacy Brampton'!L$8:L$35,'Legacy Brampton'!$Q$8:$Q$35,$B18)</f>
        <v>-947317.52</v>
      </c>
      <c r="O18" s="183">
        <f>SUMIFS('Legacy Brampton'!M$8:M$35,'Legacy Brampton'!$Q$8:$Q$35,$B18)</f>
        <v>71479.08</v>
      </c>
      <c r="P18" s="183">
        <f t="shared" si="0"/>
        <v>-3365382.01</v>
      </c>
      <c r="Q18" s="184">
        <f>I18+P18</f>
        <v>41067463.560000002</v>
      </c>
      <c r="R18" s="202"/>
    </row>
    <row r="19" spans="1:18" ht="14.4" x14ac:dyDescent="0.3">
      <c r="A19" s="181">
        <v>47</v>
      </c>
      <c r="B19" s="181">
        <v>1840</v>
      </c>
      <c r="C19" s="182" t="s">
        <v>311</v>
      </c>
      <c r="D19" s="183">
        <f>SUMIFS('Legacy Brampton'!F$8:F$35,'Legacy Brampton'!$Q$8:$Q$35,$B19)</f>
        <v>52397449.229999997</v>
      </c>
      <c r="E19" s="183"/>
      <c r="F19" s="183">
        <f t="shared" si="1"/>
        <v>52397449.229999997</v>
      </c>
      <c r="G19" s="183">
        <f>SUMIFS('Legacy Brampton'!G$8:G$35,'Legacy Brampton'!$Q$8:$Q$35,$B19)</f>
        <v>5126337.3200000059</v>
      </c>
      <c r="H19" s="183">
        <f>SUMIFS('Legacy Brampton'!H$8:H$35,'Legacy Brampton'!$Q$8:$Q$35,$B19)</f>
        <v>-2977.74</v>
      </c>
      <c r="I19" s="183">
        <f t="shared" si="2"/>
        <v>57520808.810000002</v>
      </c>
      <c r="J19" s="185"/>
      <c r="K19" s="183">
        <f>SUMIFS('Legacy Brampton'!K$8:K$35,'Legacy Brampton'!$Q$8:$Q$35,$B19)</f>
        <v>-3214442.05</v>
      </c>
      <c r="L19" s="183"/>
      <c r="M19" s="183">
        <f t="shared" si="3"/>
        <v>-3214442.05</v>
      </c>
      <c r="N19" s="183">
        <f>SUMIFS('Legacy Brampton'!L$8:L$35,'Legacy Brampton'!$Q$8:$Q$35,$B19)</f>
        <v>-1062160.95</v>
      </c>
      <c r="O19" s="183">
        <f>SUMIFS('Legacy Brampton'!M$8:M$35,'Legacy Brampton'!$Q$8:$Q$35,$B19)</f>
        <v>1020.46</v>
      </c>
      <c r="P19" s="183">
        <f t="shared" si="0"/>
        <v>-4275582.54</v>
      </c>
      <c r="Q19" s="184">
        <f>I19+P19</f>
        <v>53245226.270000003</v>
      </c>
      <c r="R19" s="202"/>
    </row>
    <row r="20" spans="1:18" ht="14.4" x14ac:dyDescent="0.3">
      <c r="A20" s="181">
        <v>47</v>
      </c>
      <c r="B20" s="181">
        <v>1845</v>
      </c>
      <c r="C20" s="182" t="s">
        <v>632</v>
      </c>
      <c r="D20" s="183">
        <f>SUMIFS('Legacy Brampton'!F$8:F$35,'Legacy Brampton'!$Q$8:$Q$35,$B20)</f>
        <v>138605139.02000001</v>
      </c>
      <c r="E20" s="183"/>
      <c r="F20" s="183">
        <f t="shared" si="1"/>
        <v>138605139.02000001</v>
      </c>
      <c r="G20" s="183">
        <f>SUMIFS('Legacy Brampton'!G$8:G$35,'Legacy Brampton'!$Q$8:$Q$35,$B20)</f>
        <v>8400814.6099999845</v>
      </c>
      <c r="H20" s="183">
        <f>SUMIFS('Legacy Brampton'!H$8:H$35,'Legacy Brampton'!$Q$8:$Q$35,$B20)</f>
        <v>-209811.25</v>
      </c>
      <c r="I20" s="183">
        <f t="shared" si="2"/>
        <v>146796142.38</v>
      </c>
      <c r="J20" s="185"/>
      <c r="K20" s="183">
        <f>SUMIFS('Legacy Brampton'!K$8:K$35,'Legacy Brampton'!$Q$8:$Q$35,$B20)</f>
        <v>-19321747.329071432</v>
      </c>
      <c r="L20" s="183"/>
      <c r="M20" s="183">
        <f t="shared" si="3"/>
        <v>-19321747.329071432</v>
      </c>
      <c r="N20" s="183">
        <f>SUMIFS('Legacy Brampton'!L$8:L$35,'Legacy Brampton'!$Q$8:$Q$35,$B20)</f>
        <v>-5538751.3799999999</v>
      </c>
      <c r="O20" s="183">
        <f>SUMIFS('Legacy Brampton'!M$8:M$35,'Legacy Brampton'!$Q$8:$Q$35,$B20)</f>
        <v>209811.24999999997</v>
      </c>
      <c r="P20" s="183">
        <f t="shared" si="0"/>
        <v>-24650687.459071431</v>
      </c>
      <c r="Q20" s="184">
        <f>I20+P20</f>
        <v>122145454.92092857</v>
      </c>
      <c r="R20" s="202"/>
    </row>
    <row r="21" spans="1:18" ht="14.4" x14ac:dyDescent="0.3">
      <c r="A21" s="181">
        <v>47</v>
      </c>
      <c r="B21" s="181">
        <v>1850</v>
      </c>
      <c r="C21" s="182" t="s">
        <v>315</v>
      </c>
      <c r="D21" s="183">
        <f>SUMIFS('Legacy Brampton'!F$8:F$35,'Legacy Brampton'!$Q$8:$Q$35,$B21)</f>
        <v>46103771.790000007</v>
      </c>
      <c r="E21" s="183"/>
      <c r="F21" s="183">
        <f t="shared" si="1"/>
        <v>46103771.790000007</v>
      </c>
      <c r="G21" s="183">
        <f>SUMIFS('Legacy Brampton'!G$8:G$35,'Legacy Brampton'!$Q$8:$Q$35,$B21)</f>
        <v>3351121.2399999984</v>
      </c>
      <c r="H21" s="183">
        <f>SUMIFS('Legacy Brampton'!H$8:H$35,'Legacy Brampton'!$Q$8:$Q$35,$B21)</f>
        <v>-455492.16</v>
      </c>
      <c r="I21" s="183">
        <f t="shared" si="2"/>
        <v>48999400.870000005</v>
      </c>
      <c r="J21" s="185"/>
      <c r="K21" s="183">
        <f>SUMIFS('Legacy Brampton'!K$8:K$35,'Legacy Brampton'!$Q$8:$Q$35,$B21)</f>
        <v>-2892211.3000000003</v>
      </c>
      <c r="L21" s="183"/>
      <c r="M21" s="183">
        <f t="shared" si="3"/>
        <v>-2892211.3000000003</v>
      </c>
      <c r="N21" s="183">
        <f>SUMIFS('Legacy Brampton'!L$8:L$35,'Legacy Brampton'!$Q$8:$Q$35,$B21)</f>
        <v>-1435208.85</v>
      </c>
      <c r="O21" s="183">
        <f>SUMIFS('Legacy Brampton'!M$8:M$35,'Legacy Brampton'!$Q$8:$Q$35,$B21)</f>
        <v>402529.5</v>
      </c>
      <c r="P21" s="183">
        <f t="shared" si="0"/>
        <v>-3924890.6500000004</v>
      </c>
      <c r="Q21" s="184">
        <f>I21+P21</f>
        <v>45074510.220000006</v>
      </c>
      <c r="R21" s="202"/>
    </row>
    <row r="22" spans="1:18" ht="14.4" x14ac:dyDescent="0.3">
      <c r="A22" s="181">
        <v>47</v>
      </c>
      <c r="B22" s="181">
        <v>1855</v>
      </c>
      <c r="C22" s="182" t="s">
        <v>633</v>
      </c>
      <c r="D22" s="183">
        <f>SUMIFS('Legacy Brampton'!F$8:F$35,'Legacy Brampton'!$Q$8:$Q$35,$B22)</f>
        <v>17870640.59</v>
      </c>
      <c r="E22" s="183"/>
      <c r="F22" s="183">
        <f t="shared" si="1"/>
        <v>17870640.59</v>
      </c>
      <c r="G22" s="183">
        <f>SUMIFS('Legacy Brampton'!G$8:G$35,'Legacy Brampton'!$Q$8:$Q$35,$B22)</f>
        <v>1197814.8200000003</v>
      </c>
      <c r="H22" s="183">
        <f>SUMIFS('Legacy Brampton'!H$8:H$35,'Legacy Brampton'!$Q$8:$Q$35,$B22)</f>
        <v>0</v>
      </c>
      <c r="I22" s="183">
        <f t="shared" si="2"/>
        <v>19068455.41</v>
      </c>
      <c r="J22" s="185"/>
      <c r="K22" s="183">
        <f>SUMIFS('Legacy Brampton'!K$8:K$35,'Legacy Brampton'!$Q$8:$Q$35,$B22)</f>
        <v>-1511643.43</v>
      </c>
      <c r="L22" s="183"/>
      <c r="M22" s="183">
        <f t="shared" si="3"/>
        <v>-1511643.43</v>
      </c>
      <c r="N22" s="183">
        <f>SUMIFS('Legacy Brampton'!L$8:L$35,'Legacy Brampton'!$Q$8:$Q$35,$B22)</f>
        <v>-437348.57</v>
      </c>
      <c r="O22" s="183">
        <f>SUMIFS('Legacy Brampton'!M$8:M$35,'Legacy Brampton'!$Q$8:$Q$35,$B22)</f>
        <v>0</v>
      </c>
      <c r="P22" s="183">
        <f t="shared" si="0"/>
        <v>-1948992</v>
      </c>
      <c r="Q22" s="184">
        <f>I22+P22</f>
        <v>17119463.41</v>
      </c>
      <c r="R22" s="202"/>
    </row>
    <row r="23" spans="1:18" ht="14.4" x14ac:dyDescent="0.3">
      <c r="A23" s="181">
        <v>47</v>
      </c>
      <c r="B23" s="181">
        <v>1860</v>
      </c>
      <c r="C23" s="182" t="s">
        <v>43</v>
      </c>
      <c r="D23" s="183">
        <f>SUMIFS('Legacy Brampton'!F$8:F$35,'Legacy Brampton'!$Q$8:$Q$35,$B23)</f>
        <v>35203871.689999998</v>
      </c>
      <c r="E23" s="183"/>
      <c r="F23" s="183">
        <f t="shared" si="1"/>
        <v>35203871.689999998</v>
      </c>
      <c r="G23" s="183">
        <f>SUMIFS('Legacy Brampton'!G$8:G$35,'Legacy Brampton'!$Q$8:$Q$35,$B23)</f>
        <v>3888037.8800000036</v>
      </c>
      <c r="H23" s="183">
        <f>SUMIFS('Legacy Brampton'!H$8:H$35,'Legacy Brampton'!$Q$8:$Q$35,$B23)</f>
        <v>-1135337.27</v>
      </c>
      <c r="I23" s="183">
        <f t="shared" si="2"/>
        <v>37956572.299999997</v>
      </c>
      <c r="J23" s="185"/>
      <c r="K23" s="183">
        <f>SUMIFS('Legacy Brampton'!K$8:K$35,'Legacy Brampton'!$Q$8:$Q$35,$B23)</f>
        <v>-8256964.3200000012</v>
      </c>
      <c r="L23" s="183"/>
      <c r="M23" s="183">
        <f t="shared" si="3"/>
        <v>-8256964.3200000012</v>
      </c>
      <c r="N23" s="183">
        <f>SUMIFS('Legacy Brampton'!L$8:L$35,'Legacy Brampton'!$Q$8:$Q$35,$B23)</f>
        <v>-2937850.44</v>
      </c>
      <c r="O23" s="183">
        <f>SUMIFS('Legacy Brampton'!M$8:M$35,'Legacy Brampton'!$Q$8:$Q$35,$B23)</f>
        <v>636031.71000000008</v>
      </c>
      <c r="P23" s="183">
        <f t="shared" si="0"/>
        <v>-10558783.050000001</v>
      </c>
      <c r="Q23" s="184">
        <f>I23+P23</f>
        <v>27397789.249999996</v>
      </c>
      <c r="R23" s="202"/>
    </row>
    <row r="24" spans="1:18" ht="14.4" x14ac:dyDescent="0.3">
      <c r="A24" s="181">
        <v>47</v>
      </c>
      <c r="B24" s="181">
        <v>1865</v>
      </c>
      <c r="C24" s="182" t="s">
        <v>656</v>
      </c>
      <c r="D24" s="183">
        <f>SUMIFS('Legacy Brampton'!F$8:F$35,'Legacy Brampton'!$Q$8:$Q$35,$B24)</f>
        <v>0</v>
      </c>
      <c r="E24" s="183"/>
      <c r="F24" s="183">
        <f t="shared" si="1"/>
        <v>0</v>
      </c>
      <c r="G24" s="183">
        <f>SUMIFS('Legacy Brampton'!G$8:G$35,'Legacy Brampton'!$Q$8:$Q$35,$B24)</f>
        <v>0</v>
      </c>
      <c r="H24" s="183">
        <f>SUMIFS('Legacy Brampton'!H$8:H$35,'Legacy Brampton'!$Q$8:$Q$35,$B24)</f>
        <v>0</v>
      </c>
      <c r="I24" s="183">
        <f t="shared" si="2"/>
        <v>0</v>
      </c>
      <c r="J24" s="185"/>
      <c r="K24" s="183">
        <f>SUMIFS('Legacy Brampton'!K$8:K$35,'Legacy Brampton'!$Q$8:$Q$35,$B24)</f>
        <v>0</v>
      </c>
      <c r="L24" s="183"/>
      <c r="M24" s="183">
        <f t="shared" si="3"/>
        <v>0</v>
      </c>
      <c r="N24" s="183">
        <f>SUMIFS('Legacy Brampton'!L$8:L$35,'Legacy Brampton'!$Q$8:$Q$35,$B24)</f>
        <v>0</v>
      </c>
      <c r="O24" s="183">
        <f>SUMIFS('Legacy Brampton'!M$8:M$35,'Legacy Brampton'!$Q$8:$Q$35,$B24)</f>
        <v>0</v>
      </c>
      <c r="P24" s="183">
        <f t="shared" si="0"/>
        <v>0</v>
      </c>
      <c r="Q24" s="184">
        <f>I24+P24</f>
        <v>0</v>
      </c>
      <c r="R24" s="202"/>
    </row>
    <row r="25" spans="1:18" s="212" customFormat="1" ht="14.4" x14ac:dyDescent="0.3">
      <c r="A25" s="217">
        <v>47</v>
      </c>
      <c r="B25" s="217">
        <v>1875</v>
      </c>
      <c r="C25" s="216" t="s">
        <v>657</v>
      </c>
      <c r="D25" s="183">
        <f>SUMIFS('Legacy Brampton'!F$8:F$35,'Legacy Brampton'!$Q$8:$Q$35,$B25)</f>
        <v>0</v>
      </c>
      <c r="E25" s="183"/>
      <c r="F25" s="183">
        <f t="shared" si="1"/>
        <v>0</v>
      </c>
      <c r="G25" s="183">
        <f>SUMIFS('Legacy Brampton'!G$8:G$35,'Legacy Brampton'!$Q$8:$Q$35,$B25)</f>
        <v>0</v>
      </c>
      <c r="H25" s="183">
        <f>SUMIFS('Legacy Brampton'!H$8:H$35,'Legacy Brampton'!$Q$8:$Q$35,$B25)</f>
        <v>0</v>
      </c>
      <c r="I25" s="183">
        <f t="shared" si="2"/>
        <v>0</v>
      </c>
      <c r="J25" s="215"/>
      <c r="K25" s="183">
        <f>SUMIFS('Legacy Brampton'!K$8:K$35,'Legacy Brampton'!$Q$8:$Q$35,$B25)</f>
        <v>0</v>
      </c>
      <c r="L25" s="183"/>
      <c r="M25" s="183">
        <f t="shared" si="3"/>
        <v>0</v>
      </c>
      <c r="N25" s="183">
        <f>SUMIFS('Legacy Brampton'!L$8:L$35,'Legacy Brampton'!$Q$8:$Q$35,$B25)</f>
        <v>0</v>
      </c>
      <c r="O25" s="183">
        <f>SUMIFS('Legacy Brampton'!M$8:M$35,'Legacy Brampton'!$Q$8:$Q$35,$B25)</f>
        <v>0</v>
      </c>
      <c r="P25" s="183">
        <f t="shared" si="0"/>
        <v>0</v>
      </c>
      <c r="Q25" s="214">
        <f>I25+P25</f>
        <v>0</v>
      </c>
      <c r="R25" s="213"/>
    </row>
    <row r="26" spans="1:18" ht="14.4" x14ac:dyDescent="0.3">
      <c r="A26" s="181" t="s">
        <v>628</v>
      </c>
      <c r="B26" s="181">
        <v>1905</v>
      </c>
      <c r="C26" s="182" t="s">
        <v>92</v>
      </c>
      <c r="D26" s="183">
        <f>SUMIFS('Legacy Brampton'!F$8:F$35,'Legacy Brampton'!$Q$8:$Q$35,$B26)</f>
        <v>0</v>
      </c>
      <c r="E26" s="183"/>
      <c r="F26" s="183">
        <f t="shared" si="1"/>
        <v>0</v>
      </c>
      <c r="G26" s="183">
        <f>SUMIFS('Legacy Brampton'!G$8:G$35,'Legacy Brampton'!$Q$8:$Q$35,$B26)</f>
        <v>0</v>
      </c>
      <c r="H26" s="183">
        <f>SUMIFS('Legacy Brampton'!H$8:H$35,'Legacy Brampton'!$Q$8:$Q$35,$B26)</f>
        <v>0</v>
      </c>
      <c r="I26" s="183">
        <f t="shared" si="2"/>
        <v>0</v>
      </c>
      <c r="J26" s="185"/>
      <c r="K26" s="183">
        <f>SUMIFS('Legacy Brampton'!K$8:K$35,'Legacy Brampton'!$Q$8:$Q$35,$B26)</f>
        <v>0</v>
      </c>
      <c r="L26" s="183"/>
      <c r="M26" s="183">
        <f t="shared" si="3"/>
        <v>0</v>
      </c>
      <c r="N26" s="183">
        <f>SUMIFS('Legacy Brampton'!L$8:L$35,'Legacy Brampton'!$Q$8:$Q$35,$B26)</f>
        <v>0</v>
      </c>
      <c r="O26" s="183">
        <f>SUMIFS('Legacy Brampton'!M$8:M$35,'Legacy Brampton'!$Q$8:$Q$35,$B26)</f>
        <v>0</v>
      </c>
      <c r="P26" s="183">
        <f t="shared" si="0"/>
        <v>0</v>
      </c>
      <c r="Q26" s="184">
        <f>I26+P26</f>
        <v>0</v>
      </c>
      <c r="R26" s="202"/>
    </row>
    <row r="27" spans="1:18" ht="14.4" x14ac:dyDescent="0.3">
      <c r="A27" s="181">
        <v>47</v>
      </c>
      <c r="B27" s="181">
        <v>1908</v>
      </c>
      <c r="C27" s="182" t="s">
        <v>634</v>
      </c>
      <c r="D27" s="183">
        <f>SUMIFS('Legacy Brampton'!F$8:F$35,'Legacy Brampton'!$Q$8:$Q$35,$B27)</f>
        <v>227340.99</v>
      </c>
      <c r="E27" s="183"/>
      <c r="F27" s="183">
        <f t="shared" si="1"/>
        <v>227340.99</v>
      </c>
      <c r="G27" s="183">
        <f>SUMIFS('Legacy Brampton'!G$8:G$35,'Legacy Brampton'!$Q$8:$Q$35,$B27)</f>
        <v>0</v>
      </c>
      <c r="H27" s="183">
        <f>SUMIFS('Legacy Brampton'!H$8:H$35,'Legacy Brampton'!$Q$8:$Q$35,$B27)</f>
        <v>0</v>
      </c>
      <c r="I27" s="183">
        <f t="shared" si="2"/>
        <v>227340.99</v>
      </c>
      <c r="J27" s="185"/>
      <c r="K27" s="183">
        <f>SUMIFS('Legacy Brampton'!K$8:K$35,'Legacy Brampton'!$Q$8:$Q$35,$B27)</f>
        <v>-49154.8</v>
      </c>
      <c r="L27" s="183"/>
      <c r="M27" s="183">
        <f t="shared" si="3"/>
        <v>-49154.8</v>
      </c>
      <c r="N27" s="183">
        <f>SUMIFS('Legacy Brampton'!L$8:L$35,'Legacy Brampton'!$Q$8:$Q$35,$B27)</f>
        <v>-12288.7</v>
      </c>
      <c r="O27" s="183">
        <f>SUMIFS('Legacy Brampton'!M$8:M$35,'Legacy Brampton'!$Q$8:$Q$35,$B27)</f>
        <v>0</v>
      </c>
      <c r="P27" s="183">
        <f t="shared" si="0"/>
        <v>-61443.5</v>
      </c>
      <c r="Q27" s="184">
        <f>I27+P27</f>
        <v>165897.49</v>
      </c>
      <c r="R27" s="202"/>
    </row>
    <row r="28" spans="1:18" ht="14.4" x14ac:dyDescent="0.3">
      <c r="A28" s="181">
        <v>13</v>
      </c>
      <c r="B28" s="181">
        <v>1910</v>
      </c>
      <c r="C28" s="182" t="s">
        <v>61</v>
      </c>
      <c r="D28" s="183">
        <f>SUMIFS('Legacy Brampton'!F$8:F$35,'Legacy Brampton'!$Q$8:$Q$35,$B28)</f>
        <v>0</v>
      </c>
      <c r="E28" s="183"/>
      <c r="F28" s="183">
        <f t="shared" si="1"/>
        <v>0</v>
      </c>
      <c r="G28" s="183">
        <f>SUMIFS('Legacy Brampton'!G$8:G$35,'Legacy Brampton'!$Q$8:$Q$35,$B28)</f>
        <v>0</v>
      </c>
      <c r="H28" s="183">
        <f>SUMIFS('Legacy Brampton'!H$8:H$35,'Legacy Brampton'!$Q$8:$Q$35,$B28)</f>
        <v>0</v>
      </c>
      <c r="I28" s="183">
        <f t="shared" si="2"/>
        <v>0</v>
      </c>
      <c r="J28" s="185"/>
      <c r="K28" s="183">
        <f>SUMIFS('Legacy Brampton'!K$8:K$35,'Legacy Brampton'!$Q$8:$Q$35,$B28)</f>
        <v>0</v>
      </c>
      <c r="L28" s="183"/>
      <c r="M28" s="183">
        <f t="shared" si="3"/>
        <v>0</v>
      </c>
      <c r="N28" s="183">
        <f>SUMIFS('Legacy Brampton'!L$8:L$35,'Legacy Brampton'!$Q$8:$Q$35,$B28)</f>
        <v>0</v>
      </c>
      <c r="O28" s="183">
        <f>SUMIFS('Legacy Brampton'!M$8:M$35,'Legacy Brampton'!$Q$8:$Q$35,$B28)</f>
        <v>0</v>
      </c>
      <c r="P28" s="183">
        <f t="shared" si="0"/>
        <v>0</v>
      </c>
      <c r="Q28" s="184">
        <f>I28+P28</f>
        <v>0</v>
      </c>
      <c r="R28" s="202"/>
    </row>
    <row r="29" spans="1:18" ht="14.4" x14ac:dyDescent="0.3">
      <c r="A29" s="181">
        <v>8</v>
      </c>
      <c r="B29" s="181">
        <v>1915</v>
      </c>
      <c r="C29" s="182" t="s">
        <v>635</v>
      </c>
      <c r="D29" s="183">
        <f>SUMIFS('Legacy Brampton'!F$8:F$35,'Legacy Brampton'!$Q$8:$Q$35,$B29)</f>
        <v>589375.49</v>
      </c>
      <c r="E29" s="183"/>
      <c r="F29" s="183">
        <f t="shared" si="1"/>
        <v>589375.49</v>
      </c>
      <c r="G29" s="183">
        <f>SUMIFS('Legacy Brampton'!G$8:G$35,'Legacy Brampton'!$Q$8:$Q$35,$B29)</f>
        <v>0</v>
      </c>
      <c r="H29" s="183">
        <f>SUMIFS('Legacy Brampton'!H$8:H$35,'Legacy Brampton'!$Q$8:$Q$35,$B29)</f>
        <v>0</v>
      </c>
      <c r="I29" s="183">
        <f t="shared" si="2"/>
        <v>589375.49</v>
      </c>
      <c r="J29" s="185"/>
      <c r="K29" s="183">
        <f>SUMIFS('Legacy Brampton'!K$8:K$35,'Legacy Brampton'!$Q$8:$Q$35,$B29)</f>
        <v>-285512.23</v>
      </c>
      <c r="L29" s="183"/>
      <c r="M29" s="183">
        <f t="shared" si="3"/>
        <v>-285512.23</v>
      </c>
      <c r="N29" s="183">
        <f>SUMIFS('Legacy Brampton'!L$8:L$35,'Legacy Brampton'!$Q$8:$Q$35,$B29)</f>
        <v>-57327.11</v>
      </c>
      <c r="O29" s="183">
        <f>SUMIFS('Legacy Brampton'!M$8:M$35,'Legacy Brampton'!$Q$8:$Q$35,$B29)</f>
        <v>0</v>
      </c>
      <c r="P29" s="183">
        <f t="shared" si="0"/>
        <v>-342839.33999999997</v>
      </c>
      <c r="Q29" s="184">
        <f>I29+P29</f>
        <v>246536.15000000002</v>
      </c>
      <c r="R29" s="202"/>
    </row>
    <row r="30" spans="1:18" ht="14.4" x14ac:dyDescent="0.3">
      <c r="A30" s="181">
        <v>10</v>
      </c>
      <c r="B30" s="181">
        <v>1920</v>
      </c>
      <c r="C30" s="182" t="s">
        <v>321</v>
      </c>
      <c r="D30" s="183">
        <f>SUMIFS('Legacy Brampton'!F$8:F$35,'Legacy Brampton'!$Q$8:$Q$35,$B30)</f>
        <v>1923930.54</v>
      </c>
      <c r="E30" s="183"/>
      <c r="F30" s="183">
        <f t="shared" si="1"/>
        <v>1923930.54</v>
      </c>
      <c r="G30" s="183">
        <f>SUMIFS('Legacy Brampton'!G$8:G$35,'Legacy Brampton'!$Q$8:$Q$35,$B30)</f>
        <v>0</v>
      </c>
      <c r="H30" s="183">
        <f>SUMIFS('Legacy Brampton'!H$8:H$35,'Legacy Brampton'!$Q$8:$Q$35,$B30)</f>
        <v>0</v>
      </c>
      <c r="I30" s="183">
        <f t="shared" si="2"/>
        <v>1923930.54</v>
      </c>
      <c r="J30" s="185"/>
      <c r="K30" s="183">
        <f>SUMIFS('Legacy Brampton'!K$8:K$35,'Legacy Brampton'!$Q$8:$Q$35,$B30)</f>
        <v>-1359330.51</v>
      </c>
      <c r="L30" s="183"/>
      <c r="M30" s="183">
        <f t="shared" si="3"/>
        <v>-1359330.51</v>
      </c>
      <c r="N30" s="183">
        <f>SUMIFS('Legacy Brampton'!L$8:L$35,'Legacy Brampton'!$Q$8:$Q$35,$B30)</f>
        <v>-242718.07</v>
      </c>
      <c r="O30" s="183">
        <f>SUMIFS('Legacy Brampton'!M$8:M$35,'Legacy Brampton'!$Q$8:$Q$35,$B30)</f>
        <v>0</v>
      </c>
      <c r="P30" s="183">
        <f t="shared" si="0"/>
        <v>-1602048.58</v>
      </c>
      <c r="Q30" s="184">
        <f>I30+P30</f>
        <v>321881.95999999996</v>
      </c>
      <c r="R30" s="202"/>
    </row>
    <row r="31" spans="1:18" ht="14.4" x14ac:dyDescent="0.3">
      <c r="A31" s="181">
        <v>10</v>
      </c>
      <c r="B31" s="181">
        <v>1930</v>
      </c>
      <c r="C31" s="182" t="s">
        <v>322</v>
      </c>
      <c r="D31" s="183">
        <f>SUMIFS('Legacy Brampton'!F$8:F$35,'Legacy Brampton'!$Q$8:$Q$35,$B31)</f>
        <v>7348379.2999999989</v>
      </c>
      <c r="E31" s="183"/>
      <c r="F31" s="183">
        <f t="shared" si="1"/>
        <v>7348379.2999999989</v>
      </c>
      <c r="G31" s="183">
        <f>SUMIFS('Legacy Brampton'!G$8:G$35,'Legacy Brampton'!$Q$8:$Q$35,$B31)</f>
        <v>1842191.05</v>
      </c>
      <c r="H31" s="183">
        <f>SUMIFS('Legacy Brampton'!H$8:H$35,'Legacy Brampton'!$Q$8:$Q$35,$B31)</f>
        <v>2935071.35</v>
      </c>
      <c r="I31" s="183">
        <f t="shared" si="2"/>
        <v>12125641.699999999</v>
      </c>
      <c r="J31" s="185"/>
      <c r="K31" s="183">
        <f>SUMIFS('Legacy Brampton'!K$8:K$35,'Legacy Brampton'!$Q$8:$Q$35,$B31)</f>
        <v>-792307.11</v>
      </c>
      <c r="L31" s="183"/>
      <c r="M31" s="183">
        <f t="shared" si="3"/>
        <v>-792307.11</v>
      </c>
      <c r="N31" s="183">
        <f>SUMIFS('Legacy Brampton'!L$8:L$35,'Legacy Brampton'!$Q$8:$Q$35,$B31)</f>
        <v>-972711.17</v>
      </c>
      <c r="O31" s="183">
        <f>SUMIFS('Legacy Brampton'!M$8:M$35,'Legacy Brampton'!$Q$8:$Q$35,$B31)</f>
        <v>-3025024.27</v>
      </c>
      <c r="P31" s="183">
        <f t="shared" si="0"/>
        <v>-4790042.55</v>
      </c>
      <c r="Q31" s="184">
        <f>I31+P31</f>
        <v>7335599.1499999994</v>
      </c>
      <c r="R31" s="202"/>
    </row>
    <row r="32" spans="1:18" ht="14.4" x14ac:dyDescent="0.3">
      <c r="A32" s="181">
        <v>8</v>
      </c>
      <c r="B32" s="181">
        <v>1935</v>
      </c>
      <c r="C32" s="182" t="s">
        <v>76</v>
      </c>
      <c r="D32" s="183">
        <f>SUMIFS('Legacy Brampton'!F$8:F$35,'Legacy Brampton'!$Q$8:$Q$35,$B32)</f>
        <v>178302.14</v>
      </c>
      <c r="E32" s="183"/>
      <c r="F32" s="183">
        <f t="shared" si="1"/>
        <v>178302.14</v>
      </c>
      <c r="G32" s="183">
        <f>SUMIFS('Legacy Brampton'!G$8:G$35,'Legacy Brampton'!$Q$8:$Q$35,$B32)</f>
        <v>0</v>
      </c>
      <c r="H32" s="183">
        <f>SUMIFS('Legacy Brampton'!H$8:H$35,'Legacy Brampton'!$Q$8:$Q$35,$B32)</f>
        <v>0</v>
      </c>
      <c r="I32" s="183">
        <f t="shared" si="2"/>
        <v>178302.14</v>
      </c>
      <c r="J32" s="185"/>
      <c r="K32" s="183">
        <f>SUMIFS('Legacy Brampton'!K$8:K$35,'Legacy Brampton'!$Q$8:$Q$35,$B32)</f>
        <v>-99718.32</v>
      </c>
      <c r="L32" s="183"/>
      <c r="M32" s="183">
        <f t="shared" si="3"/>
        <v>-99718.32</v>
      </c>
      <c r="N32" s="183">
        <f>SUMIFS('Legacy Brampton'!L$8:L$35,'Legacy Brampton'!$Q$8:$Q$35,$B32)</f>
        <v>-18776.060000000001</v>
      </c>
      <c r="O32" s="183">
        <f>SUMIFS('Legacy Brampton'!M$8:M$35,'Legacy Brampton'!$Q$8:$Q$35,$B32)</f>
        <v>0</v>
      </c>
      <c r="P32" s="183">
        <f t="shared" si="0"/>
        <v>-118494.38</v>
      </c>
      <c r="Q32" s="184">
        <f>I32+P32</f>
        <v>59807.760000000009</v>
      </c>
      <c r="R32" s="202"/>
    </row>
    <row r="33" spans="1:18" ht="14.4" x14ac:dyDescent="0.3">
      <c r="A33" s="181">
        <v>8</v>
      </c>
      <c r="B33" s="181">
        <v>1940</v>
      </c>
      <c r="C33" s="182" t="s">
        <v>636</v>
      </c>
      <c r="D33" s="183">
        <f>SUMIFS('Legacy Brampton'!F$8:F$35,'Legacy Brampton'!$Q$8:$Q$35,$B33)</f>
        <v>1601878.45</v>
      </c>
      <c r="E33" s="183"/>
      <c r="F33" s="183">
        <f t="shared" si="1"/>
        <v>1601878.45</v>
      </c>
      <c r="G33" s="183">
        <f>SUMIFS('Legacy Brampton'!G$8:G$35,'Legacy Brampton'!$Q$8:$Q$35,$B33)</f>
        <v>66776.880000000121</v>
      </c>
      <c r="H33" s="183">
        <f>SUMIFS('Legacy Brampton'!H$8:H$35,'Legacy Brampton'!$Q$8:$Q$35,$B33)</f>
        <v>0</v>
      </c>
      <c r="I33" s="183">
        <f t="shared" si="2"/>
        <v>1668655.33</v>
      </c>
      <c r="J33" s="185"/>
      <c r="K33" s="183">
        <f>SUMIFS('Legacy Brampton'!K$8:K$35,'Legacy Brampton'!$Q$8:$Q$35,$B33)</f>
        <v>-709894.58</v>
      </c>
      <c r="L33" s="183"/>
      <c r="M33" s="183">
        <f t="shared" si="3"/>
        <v>-709894.58</v>
      </c>
      <c r="N33" s="183">
        <f>SUMIFS('Legacy Brampton'!L$8:L$35,'Legacy Brampton'!$Q$8:$Q$35,$B33)</f>
        <v>-166958.91</v>
      </c>
      <c r="O33" s="183">
        <f>SUMIFS('Legacy Brampton'!M$8:M$35,'Legacy Brampton'!$Q$8:$Q$35,$B33)</f>
        <v>0</v>
      </c>
      <c r="P33" s="183">
        <f t="shared" si="0"/>
        <v>-876853.49</v>
      </c>
      <c r="Q33" s="184">
        <f>I33+P33</f>
        <v>791801.84000000008</v>
      </c>
      <c r="R33" s="202"/>
    </row>
    <row r="34" spans="1:18" ht="14.4" x14ac:dyDescent="0.3">
      <c r="A34" s="181">
        <v>8</v>
      </c>
      <c r="B34" s="181">
        <v>1945</v>
      </c>
      <c r="C34" s="182" t="s">
        <v>637</v>
      </c>
      <c r="D34" s="183">
        <f>SUMIFS('Legacy Brampton'!F$8:F$35,'Legacy Brampton'!$Q$8:$Q$35,$B34)</f>
        <v>0</v>
      </c>
      <c r="E34" s="183"/>
      <c r="F34" s="183">
        <f t="shared" si="1"/>
        <v>0</v>
      </c>
      <c r="G34" s="183">
        <f>SUMIFS('Legacy Brampton'!G$8:G$35,'Legacy Brampton'!$Q$8:$Q$35,$B34)</f>
        <v>0</v>
      </c>
      <c r="H34" s="183">
        <f>SUMIFS('Legacy Brampton'!H$8:H$35,'Legacy Brampton'!$Q$8:$Q$35,$B34)</f>
        <v>0</v>
      </c>
      <c r="I34" s="183">
        <f t="shared" si="2"/>
        <v>0</v>
      </c>
      <c r="J34" s="185"/>
      <c r="K34" s="183">
        <f>SUMIFS('Legacy Brampton'!K$8:K$35,'Legacy Brampton'!$Q$8:$Q$35,$B34)</f>
        <v>0</v>
      </c>
      <c r="L34" s="183"/>
      <c r="M34" s="183">
        <f t="shared" si="3"/>
        <v>0</v>
      </c>
      <c r="N34" s="183">
        <f>SUMIFS('Legacy Brampton'!L$8:L$35,'Legacy Brampton'!$Q$8:$Q$35,$B34)</f>
        <v>0</v>
      </c>
      <c r="O34" s="183">
        <f>SUMIFS('Legacy Brampton'!M$8:M$35,'Legacy Brampton'!$Q$8:$Q$35,$B34)</f>
        <v>0</v>
      </c>
      <c r="P34" s="183">
        <f t="shared" si="0"/>
        <v>0</v>
      </c>
      <c r="Q34" s="184">
        <f>I34+P34</f>
        <v>0</v>
      </c>
      <c r="R34" s="202"/>
    </row>
    <row r="35" spans="1:18" ht="14.4" x14ac:dyDescent="0.3">
      <c r="A35" s="181">
        <v>8</v>
      </c>
      <c r="B35" s="181">
        <v>1950</v>
      </c>
      <c r="C35" s="182" t="s">
        <v>276</v>
      </c>
      <c r="D35" s="183">
        <f>SUMIFS('Legacy Brampton'!F$8:F$35,'Legacy Brampton'!$Q$8:$Q$35,$B35)</f>
        <v>0</v>
      </c>
      <c r="E35" s="183"/>
      <c r="F35" s="183">
        <f t="shared" si="1"/>
        <v>0</v>
      </c>
      <c r="G35" s="183">
        <f>SUMIFS('Legacy Brampton'!G$8:G$35,'Legacy Brampton'!$Q$8:$Q$35,$B35)</f>
        <v>0</v>
      </c>
      <c r="H35" s="183">
        <f>SUMIFS('Legacy Brampton'!H$8:H$35,'Legacy Brampton'!$Q$8:$Q$35,$B35)</f>
        <v>0</v>
      </c>
      <c r="I35" s="183">
        <f t="shared" si="2"/>
        <v>0</v>
      </c>
      <c r="J35" s="185"/>
      <c r="K35" s="183">
        <f>SUMIFS('Legacy Brampton'!K$8:K$35,'Legacy Brampton'!$Q$8:$Q$35,$B35)</f>
        <v>0</v>
      </c>
      <c r="L35" s="183"/>
      <c r="M35" s="183">
        <f t="shared" si="3"/>
        <v>0</v>
      </c>
      <c r="N35" s="183">
        <f>SUMIFS('Legacy Brampton'!L$8:L$35,'Legacy Brampton'!$Q$8:$Q$35,$B35)</f>
        <v>0</v>
      </c>
      <c r="O35" s="183">
        <f>SUMIFS('Legacy Brampton'!M$8:M$35,'Legacy Brampton'!$Q$8:$Q$35,$B35)</f>
        <v>0</v>
      </c>
      <c r="P35" s="183">
        <f t="shared" si="0"/>
        <v>0</v>
      </c>
      <c r="Q35" s="184">
        <f>I35+P35</f>
        <v>0</v>
      </c>
      <c r="R35" s="202"/>
    </row>
    <row r="36" spans="1:18" ht="14.4" x14ac:dyDescent="0.3">
      <c r="A36" s="181">
        <v>8</v>
      </c>
      <c r="B36" s="181">
        <v>1955</v>
      </c>
      <c r="C36" s="182" t="s">
        <v>278</v>
      </c>
      <c r="D36" s="183">
        <f>SUMIFS('Legacy Brampton'!F$8:F$35,'Legacy Brampton'!$Q$8:$Q$35,$B36)</f>
        <v>1669422.17</v>
      </c>
      <c r="E36" s="183"/>
      <c r="F36" s="183">
        <f t="shared" si="1"/>
        <v>1669422.17</v>
      </c>
      <c r="G36" s="183">
        <f>SUMIFS('Legacy Brampton'!G$8:G$35,'Legacy Brampton'!$Q$8:$Q$35,$B36)</f>
        <v>88000</v>
      </c>
      <c r="H36" s="183">
        <f>SUMIFS('Legacy Brampton'!H$8:H$35,'Legacy Brampton'!$Q$8:$Q$35,$B36)</f>
        <v>0</v>
      </c>
      <c r="I36" s="183">
        <f t="shared" si="2"/>
        <v>1757422.17</v>
      </c>
      <c r="J36" s="185"/>
      <c r="K36" s="183">
        <f>SUMIFS('Legacy Brampton'!K$8:K$35,'Legacy Brampton'!$Q$8:$Q$35,$B36)</f>
        <v>-768712.42000000016</v>
      </c>
      <c r="L36" s="183"/>
      <c r="M36" s="183">
        <f t="shared" si="3"/>
        <v>-768712.42000000016</v>
      </c>
      <c r="N36" s="183">
        <f>SUMIFS('Legacy Brampton'!L$8:L$35,'Legacy Brampton'!$Q$8:$Q$35,$B36)</f>
        <v>-177264.62</v>
      </c>
      <c r="O36" s="183">
        <f>SUMIFS('Legacy Brampton'!M$8:M$35,'Legacy Brampton'!$Q$8:$Q$35,$B36)</f>
        <v>0</v>
      </c>
      <c r="P36" s="183">
        <f t="shared" si="0"/>
        <v>-945977.04000000015</v>
      </c>
      <c r="Q36" s="184">
        <f>I36+P36</f>
        <v>811445.12999999977</v>
      </c>
      <c r="R36" s="202"/>
    </row>
    <row r="37" spans="1:18" ht="14.4" x14ac:dyDescent="0.3">
      <c r="A37" s="181">
        <v>8</v>
      </c>
      <c r="B37" s="181">
        <v>1960</v>
      </c>
      <c r="C37" s="182" t="s">
        <v>638</v>
      </c>
      <c r="D37" s="183">
        <f>SUMIFS('Legacy Brampton'!F$8:F$35,'Legacy Brampton'!$Q$8:$Q$35,$B37)</f>
        <v>0</v>
      </c>
      <c r="E37" s="183"/>
      <c r="F37" s="183">
        <f t="shared" si="1"/>
        <v>0</v>
      </c>
      <c r="G37" s="183">
        <f>SUMIFS('Legacy Brampton'!G$8:G$35,'Legacy Brampton'!$Q$8:$Q$35,$B37)</f>
        <v>0</v>
      </c>
      <c r="H37" s="183">
        <f>SUMIFS('Legacy Brampton'!H$8:H$35,'Legacy Brampton'!$Q$8:$Q$35,$B37)</f>
        <v>0</v>
      </c>
      <c r="I37" s="183">
        <f t="shared" si="2"/>
        <v>0</v>
      </c>
      <c r="J37" s="185"/>
      <c r="K37" s="183">
        <f>SUMIFS('Legacy Brampton'!K$8:K$35,'Legacy Brampton'!$Q$8:$Q$35,$B37)</f>
        <v>0</v>
      </c>
      <c r="L37" s="183"/>
      <c r="M37" s="183">
        <f t="shared" si="3"/>
        <v>0</v>
      </c>
      <c r="N37" s="183">
        <f>SUMIFS('Legacy Brampton'!L$8:L$35,'Legacy Brampton'!$Q$8:$Q$35,$B37)</f>
        <v>0</v>
      </c>
      <c r="O37" s="183">
        <f>SUMIFS('Legacy Brampton'!M$8:M$35,'Legacy Brampton'!$Q$8:$Q$35,$B37)</f>
        <v>0</v>
      </c>
      <c r="P37" s="183">
        <f t="shared" si="0"/>
        <v>0</v>
      </c>
      <c r="Q37" s="184">
        <f>I37+P37</f>
        <v>0</v>
      </c>
      <c r="R37" s="202"/>
    </row>
    <row r="38" spans="1:18" ht="14.4" x14ac:dyDescent="0.3">
      <c r="A38" s="167">
        <v>47</v>
      </c>
      <c r="B38" s="181">
        <v>1970</v>
      </c>
      <c r="C38" s="182" t="s">
        <v>639</v>
      </c>
      <c r="D38" s="183">
        <f>SUMIFS('Legacy Brampton'!F$8:F$35,'Legacy Brampton'!$Q$8:$Q$35,$B38)</f>
        <v>0</v>
      </c>
      <c r="E38" s="183"/>
      <c r="F38" s="183">
        <f t="shared" si="1"/>
        <v>0</v>
      </c>
      <c r="G38" s="183">
        <f>SUMIFS('Legacy Brampton'!G$8:G$35,'Legacy Brampton'!$Q$8:$Q$35,$B38)</f>
        <v>0</v>
      </c>
      <c r="H38" s="183">
        <f>SUMIFS('Legacy Brampton'!H$8:H$35,'Legacy Brampton'!$Q$8:$Q$35,$B38)</f>
        <v>0</v>
      </c>
      <c r="I38" s="183">
        <f t="shared" si="2"/>
        <v>0</v>
      </c>
      <c r="J38" s="185"/>
      <c r="K38" s="183">
        <f>SUMIFS('Legacy Brampton'!K$8:K$35,'Legacy Brampton'!$Q$8:$Q$35,$B38)</f>
        <v>0</v>
      </c>
      <c r="L38" s="183"/>
      <c r="M38" s="183">
        <f t="shared" si="3"/>
        <v>0</v>
      </c>
      <c r="N38" s="183">
        <f>SUMIFS('Legacy Brampton'!L$8:L$35,'Legacy Brampton'!$Q$8:$Q$35,$B38)</f>
        <v>0</v>
      </c>
      <c r="O38" s="183">
        <f>SUMIFS('Legacy Brampton'!M$8:M$35,'Legacy Brampton'!$Q$8:$Q$35,$B38)</f>
        <v>0</v>
      </c>
      <c r="P38" s="183">
        <f t="shared" si="0"/>
        <v>0</v>
      </c>
      <c r="Q38" s="184">
        <f>I38+P38</f>
        <v>0</v>
      </c>
      <c r="R38" s="202"/>
    </row>
    <row r="39" spans="1:18" ht="14.4" x14ac:dyDescent="0.3">
      <c r="A39" s="181">
        <v>47</v>
      </c>
      <c r="B39" s="181">
        <v>1975</v>
      </c>
      <c r="C39" s="182" t="s">
        <v>640</v>
      </c>
      <c r="D39" s="183">
        <f>SUMIFS('Legacy Brampton'!F$8:F$35,'Legacy Brampton'!$Q$8:$Q$35,$B39)</f>
        <v>0</v>
      </c>
      <c r="E39" s="183"/>
      <c r="F39" s="183">
        <f t="shared" si="1"/>
        <v>0</v>
      </c>
      <c r="G39" s="183">
        <f>SUMIFS('Legacy Brampton'!G$8:G$35,'Legacy Brampton'!$Q$8:$Q$35,$B39)</f>
        <v>0</v>
      </c>
      <c r="H39" s="183">
        <f>SUMIFS('Legacy Brampton'!H$8:H$35,'Legacy Brampton'!$Q$8:$Q$35,$B39)</f>
        <v>0</v>
      </c>
      <c r="I39" s="183">
        <f t="shared" si="2"/>
        <v>0</v>
      </c>
      <c r="J39" s="185"/>
      <c r="K39" s="183">
        <f>SUMIFS('Legacy Brampton'!K$8:K$35,'Legacy Brampton'!$Q$8:$Q$35,$B39)</f>
        <v>0</v>
      </c>
      <c r="L39" s="183"/>
      <c r="M39" s="183">
        <f t="shared" si="3"/>
        <v>0</v>
      </c>
      <c r="N39" s="183">
        <f>SUMIFS('Legacy Brampton'!L$8:L$35,'Legacy Brampton'!$Q$8:$Q$35,$B39)</f>
        <v>0</v>
      </c>
      <c r="O39" s="183">
        <f>SUMIFS('Legacy Brampton'!M$8:M$35,'Legacy Brampton'!$Q$8:$Q$35,$B39)</f>
        <v>0</v>
      </c>
      <c r="P39" s="183">
        <f t="shared" si="0"/>
        <v>0</v>
      </c>
      <c r="Q39" s="184">
        <f>I39+P39</f>
        <v>0</v>
      </c>
      <c r="R39" s="202"/>
    </row>
    <row r="40" spans="1:18" ht="14.4" x14ac:dyDescent="0.3">
      <c r="A40" s="181">
        <v>47</v>
      </c>
      <c r="B40" s="181">
        <v>1980</v>
      </c>
      <c r="C40" s="182" t="s">
        <v>641</v>
      </c>
      <c r="D40" s="183">
        <f>SUMIFS('Legacy Brampton'!F$8:F$35,'Legacy Brampton'!$Q$8:$Q$35,$B40)</f>
        <v>3032217.57</v>
      </c>
      <c r="E40" s="183"/>
      <c r="F40" s="183">
        <f t="shared" si="1"/>
        <v>3032217.57</v>
      </c>
      <c r="G40" s="183">
        <f>SUMIFS('Legacy Brampton'!G$8:G$35,'Legacy Brampton'!$Q$8:$Q$35,$B40)</f>
        <v>267877.77</v>
      </c>
      <c r="H40" s="183">
        <f>SUMIFS('Legacy Brampton'!H$8:H$35,'Legacy Brampton'!$Q$8:$Q$35,$B40)</f>
        <v>0</v>
      </c>
      <c r="I40" s="183">
        <f t="shared" si="2"/>
        <v>3300095.34</v>
      </c>
      <c r="J40" s="185"/>
      <c r="K40" s="183">
        <f>SUMIFS('Legacy Brampton'!K$8:K$35,'Legacy Brampton'!$Q$8:$Q$35,$B40)</f>
        <v>-993402.54</v>
      </c>
      <c r="L40" s="183"/>
      <c r="M40" s="183">
        <f t="shared" si="3"/>
        <v>-993402.54</v>
      </c>
      <c r="N40" s="183">
        <f>SUMIFS('Legacy Brampton'!L$8:L$35,'Legacy Brampton'!$Q$8:$Q$35,$B40)</f>
        <v>-274806.41000000003</v>
      </c>
      <c r="O40" s="183">
        <f>SUMIFS('Legacy Brampton'!M$8:M$35,'Legacy Brampton'!$Q$8:$Q$35,$B40)</f>
        <v>0</v>
      </c>
      <c r="P40" s="183">
        <f t="shared" si="0"/>
        <v>-1268208.9500000002</v>
      </c>
      <c r="Q40" s="184">
        <f>I40+P40</f>
        <v>2031886.3899999997</v>
      </c>
      <c r="R40" s="202"/>
    </row>
    <row r="41" spans="1:18" ht="14.4" x14ac:dyDescent="0.3">
      <c r="A41" s="181">
        <v>47</v>
      </c>
      <c r="B41" s="181">
        <v>1985</v>
      </c>
      <c r="C41" s="182" t="s">
        <v>642</v>
      </c>
      <c r="D41" s="183">
        <f>SUMIFS('Legacy Brampton'!F$8:F$35,'Legacy Brampton'!$Q$8:$Q$35,$B41)</f>
        <v>0</v>
      </c>
      <c r="E41" s="183"/>
      <c r="F41" s="183">
        <f t="shared" si="1"/>
        <v>0</v>
      </c>
      <c r="G41" s="183">
        <f>SUMIFS('Legacy Brampton'!G$8:G$35,'Legacy Brampton'!$Q$8:$Q$35,$B41)</f>
        <v>0</v>
      </c>
      <c r="H41" s="183">
        <f>SUMIFS('Legacy Brampton'!H$8:H$35,'Legacy Brampton'!$Q$8:$Q$35,$B41)</f>
        <v>0</v>
      </c>
      <c r="I41" s="183">
        <f t="shared" si="2"/>
        <v>0</v>
      </c>
      <c r="J41" s="185"/>
      <c r="K41" s="183">
        <f>SUMIFS('Legacy Brampton'!K$8:K$35,'Legacy Brampton'!$Q$8:$Q$35,$B41)</f>
        <v>0</v>
      </c>
      <c r="L41" s="183"/>
      <c r="M41" s="183">
        <f t="shared" si="3"/>
        <v>0</v>
      </c>
      <c r="N41" s="183">
        <f>SUMIFS('Legacy Brampton'!L$8:L$35,'Legacy Brampton'!$Q$8:$Q$35,$B41)</f>
        <v>0</v>
      </c>
      <c r="O41" s="183">
        <f>SUMIFS('Legacy Brampton'!M$8:M$35,'Legacy Brampton'!$Q$8:$Q$35,$B41)</f>
        <v>0</v>
      </c>
      <c r="P41" s="183">
        <f t="shared" si="0"/>
        <v>0</v>
      </c>
      <c r="Q41" s="184">
        <f>I41+P41</f>
        <v>0</v>
      </c>
      <c r="R41" s="202"/>
    </row>
    <row r="42" spans="1:18" ht="14.4" x14ac:dyDescent="0.3">
      <c r="A42" s="167">
        <v>47</v>
      </c>
      <c r="B42" s="181">
        <v>1990</v>
      </c>
      <c r="C42" s="186" t="s">
        <v>643</v>
      </c>
      <c r="D42" s="183">
        <f>SUMIFS('Legacy Brampton'!F$8:F$35,'Legacy Brampton'!$Q$8:$Q$35,$B42)</f>
        <v>0</v>
      </c>
      <c r="E42" s="183"/>
      <c r="F42" s="183">
        <f t="shared" si="1"/>
        <v>0</v>
      </c>
      <c r="G42" s="183">
        <f>SUMIFS('Legacy Brampton'!G$8:G$35,'Legacy Brampton'!$Q$8:$Q$35,$B42)</f>
        <v>0</v>
      </c>
      <c r="H42" s="183">
        <f>SUMIFS('Legacy Brampton'!H$8:H$35,'Legacy Brampton'!$Q$8:$Q$35,$B42)</f>
        <v>0</v>
      </c>
      <c r="I42" s="183">
        <f t="shared" si="2"/>
        <v>0</v>
      </c>
      <c r="J42" s="185"/>
      <c r="K42" s="183">
        <f>SUMIFS('Legacy Brampton'!K$8:K$35,'Legacy Brampton'!$Q$8:$Q$35,$B42)</f>
        <v>0</v>
      </c>
      <c r="L42" s="183"/>
      <c r="M42" s="183">
        <f t="shared" si="3"/>
        <v>0</v>
      </c>
      <c r="N42" s="183">
        <f>SUMIFS('Legacy Brampton'!L$8:L$35,'Legacy Brampton'!$Q$8:$Q$35,$B42)</f>
        <v>0</v>
      </c>
      <c r="O42" s="183">
        <f>SUMIFS('Legacy Brampton'!M$8:M$35,'Legacy Brampton'!$Q$8:$Q$35,$B42)</f>
        <v>0</v>
      </c>
      <c r="P42" s="183">
        <f t="shared" si="0"/>
        <v>0</v>
      </c>
      <c r="Q42" s="184">
        <f>I42+P42</f>
        <v>0</v>
      </c>
      <c r="R42" s="202"/>
    </row>
    <row r="43" spans="1:18" ht="14.4" x14ac:dyDescent="0.3">
      <c r="A43" s="181">
        <v>47</v>
      </c>
      <c r="B43" s="181">
        <v>1995</v>
      </c>
      <c r="C43" s="182" t="s">
        <v>644</v>
      </c>
      <c r="D43" s="183">
        <f>SUMIFS('Legacy Brampton'!F$8:F$35,'Legacy Brampton'!$Q$8:$Q$35,$B43)</f>
        <v>0</v>
      </c>
      <c r="E43" s="183"/>
      <c r="F43" s="183">
        <f t="shared" si="1"/>
        <v>0</v>
      </c>
      <c r="G43" s="183">
        <f>SUMIFS('Legacy Brampton'!G$8:G$35,'Legacy Brampton'!$Q$8:$Q$35,$B43)</f>
        <v>0</v>
      </c>
      <c r="H43" s="183">
        <f>SUMIFS('Legacy Brampton'!H$8:H$35,'Legacy Brampton'!$Q$8:$Q$35,$B43)</f>
        <v>0</v>
      </c>
      <c r="I43" s="183">
        <f t="shared" si="2"/>
        <v>0</v>
      </c>
      <c r="J43" s="185"/>
      <c r="K43" s="183">
        <f>SUMIFS('Legacy Brampton'!K$8:K$35,'Legacy Brampton'!$Q$8:$Q$35,$B43)</f>
        <v>0</v>
      </c>
      <c r="L43" s="183"/>
      <c r="M43" s="183">
        <f t="shared" si="3"/>
        <v>0</v>
      </c>
      <c r="N43" s="183">
        <f>SUMIFS('Legacy Brampton'!L$8:L$35,'Legacy Brampton'!$Q$8:$Q$35,$B43)</f>
        <v>0</v>
      </c>
      <c r="O43" s="183">
        <f>SUMIFS('Legacy Brampton'!M$8:M$35,'Legacy Brampton'!$Q$8:$Q$35,$B43)</f>
        <v>0</v>
      </c>
      <c r="P43" s="183">
        <f t="shared" si="0"/>
        <v>0</v>
      </c>
      <c r="Q43" s="184">
        <f>I43+P43</f>
        <v>0</v>
      </c>
      <c r="R43" s="202"/>
    </row>
    <row r="44" spans="1:18" ht="14.4" x14ac:dyDescent="0.3">
      <c r="A44" s="181"/>
      <c r="B44" s="181" t="s">
        <v>670</v>
      </c>
      <c r="C44" s="182" t="s">
        <v>671</v>
      </c>
      <c r="D44" s="183">
        <f>SUMIFS('Legacy Brampton'!F$8:F$35,'Legacy Brampton'!$Q$8:$Q$35,$B44)</f>
        <v>0</v>
      </c>
      <c r="E44" s="183"/>
      <c r="F44" s="183">
        <f t="shared" si="1"/>
        <v>0</v>
      </c>
      <c r="G44" s="183">
        <f>SUMIFS('Legacy Brampton'!G$8:G$35,'Legacy Brampton'!$Q$8:$Q$35,$B44)</f>
        <v>0</v>
      </c>
      <c r="H44" s="183">
        <f>SUMIFS('Legacy Brampton'!H$8:H$35,'Legacy Brampton'!$Q$8:$Q$35,$B44)</f>
        <v>0</v>
      </c>
      <c r="I44" s="183">
        <f t="shared" si="2"/>
        <v>0</v>
      </c>
      <c r="J44" s="185"/>
      <c r="K44" s="183">
        <f>SUMIFS('Legacy Brampton'!K$8:K$35,'Legacy Brampton'!$Q$8:$Q$35,$B44)</f>
        <v>0</v>
      </c>
      <c r="L44" s="183"/>
      <c r="M44" s="183">
        <f t="shared" si="3"/>
        <v>0</v>
      </c>
      <c r="N44" s="183">
        <f>SUMIFS('Legacy Brampton'!L$8:L$35,'Legacy Brampton'!$Q$8:$Q$35,$B44)</f>
        <v>0</v>
      </c>
      <c r="O44" s="183">
        <f>SUMIFS('Legacy Brampton'!M$8:M$35,'Legacy Brampton'!$Q$8:$Q$35,$B44)</f>
        <v>0</v>
      </c>
      <c r="P44" s="183">
        <f t="shared" si="0"/>
        <v>0</v>
      </c>
      <c r="Q44" s="184">
        <f>I44+P44</f>
        <v>0</v>
      </c>
      <c r="R44" s="202"/>
    </row>
    <row r="45" spans="1:18" ht="15.6" x14ac:dyDescent="0.3">
      <c r="A45" s="181">
        <v>47</v>
      </c>
      <c r="B45" s="181">
        <v>2440</v>
      </c>
      <c r="C45" s="182" t="s">
        <v>645</v>
      </c>
      <c r="D45" s="183">
        <f>SUMIFS('Legacy Brampton'!F$8:F$35,'Legacy Brampton'!$Q$8:$Q$35,$B45)</f>
        <v>-53783656.579999998</v>
      </c>
      <c r="E45" s="183"/>
      <c r="F45" s="183">
        <f>D45+E45</f>
        <v>-53783656.579999998</v>
      </c>
      <c r="G45" s="183">
        <f>SUMIFS('Legacy Brampton'!G$8:G$35,'Legacy Brampton'!$Q$8:$Q$35,$B45)</f>
        <v>-9416961.0200000014</v>
      </c>
      <c r="H45" s="183">
        <f>SUMIFS('Legacy Brampton'!H$8:H$35,'Legacy Brampton'!$Q$8:$Q$35,$B45)</f>
        <v>0</v>
      </c>
      <c r="I45" s="183">
        <f>SUM(F45:H45)</f>
        <v>-63200617.600000001</v>
      </c>
      <c r="J45" s="185"/>
      <c r="K45" s="183">
        <f>SUMIFS('Legacy Brampton'!K$8:K$35,'Legacy Brampton'!$Q$8:$Q$35,$B45)</f>
        <v>2924782.9</v>
      </c>
      <c r="L45" s="183"/>
      <c r="M45" s="183">
        <f>SUM(K45:L45)</f>
        <v>2924782.9</v>
      </c>
      <c r="N45" s="183">
        <f>SUMIFS('Legacy Brampton'!L$8:L$35,'Legacy Brampton'!$Q$8:$Q$35,$B45)</f>
        <v>1378922.49</v>
      </c>
      <c r="O45" s="183">
        <f>SUMIFS('Legacy Brampton'!M$8:M$35,'Legacy Brampton'!$Q$8:$Q$35,$B45)</f>
        <v>0</v>
      </c>
      <c r="P45" s="183">
        <f>K45+N45+O45</f>
        <v>4303705.3899999997</v>
      </c>
      <c r="Q45" s="184">
        <f>I45+P45</f>
        <v>-58896912.210000001</v>
      </c>
      <c r="R45" s="202"/>
    </row>
    <row r="46" spans="1:18" ht="14.4" x14ac:dyDescent="0.3">
      <c r="A46" s="181"/>
      <c r="B46" s="181" t="s">
        <v>658</v>
      </c>
      <c r="C46" s="182" t="s">
        <v>659</v>
      </c>
      <c r="D46" s="183">
        <f>SUMIFS('Legacy Brampton'!F$8:F$35,'Legacy Brampton'!$Q$8:$Q$35,$B46)</f>
        <v>0</v>
      </c>
      <c r="E46" s="183"/>
      <c r="F46" s="183">
        <f>D46+E46</f>
        <v>0</v>
      </c>
      <c r="G46" s="183">
        <f>SUMIFS('Legacy Brampton'!G$8:G$35,'Legacy Brampton'!$Q$8:$Q$35,$B46)</f>
        <v>0</v>
      </c>
      <c r="H46" s="183">
        <f>SUMIFS('Legacy Brampton'!H$8:H$35,'Legacy Brampton'!$Q$8:$Q$35,$B46)</f>
        <v>0</v>
      </c>
      <c r="I46" s="183">
        <f>SUM(F46:H46)</f>
        <v>0</v>
      </c>
      <c r="J46" s="185"/>
      <c r="K46" s="183">
        <f>SUMIFS('Legacy Brampton'!K$8:K$35,'Legacy Brampton'!$Q$8:$Q$35,$B46)</f>
        <v>0</v>
      </c>
      <c r="L46" s="183"/>
      <c r="M46" s="183">
        <f>SUM(K46:L46)</f>
        <v>0</v>
      </c>
      <c r="N46" s="183">
        <f>SUMIFS('Legacy Brampton'!L$8:L$35,'Legacy Brampton'!$Q$8:$Q$35,$B46)</f>
        <v>0</v>
      </c>
      <c r="O46" s="183">
        <f>SUMIFS('Legacy Brampton'!M$8:M$35,'Legacy Brampton'!$Q$8:$Q$35,$B46)</f>
        <v>0</v>
      </c>
      <c r="P46" s="183">
        <f>K46+N46+O46</f>
        <v>0</v>
      </c>
      <c r="Q46" s="184">
        <f>I46+P46</f>
        <v>0</v>
      </c>
      <c r="R46" s="202"/>
    </row>
    <row r="47" spans="1:18" ht="15.6" x14ac:dyDescent="0.3">
      <c r="A47" s="181"/>
      <c r="B47" s="181">
        <v>2005</v>
      </c>
      <c r="C47" s="182" t="s">
        <v>646</v>
      </c>
      <c r="D47" s="183">
        <f>SUMIFS('Legacy Brampton'!F$8:F$35,'Legacy Brampton'!$Q$8:$Q$35,$B47)</f>
        <v>0</v>
      </c>
      <c r="E47" s="183"/>
      <c r="F47" s="183">
        <f>D47+E47</f>
        <v>0</v>
      </c>
      <c r="G47" s="183">
        <f>SUMIFS('Legacy Brampton'!G$8:G$35,'Legacy Brampton'!$Q$8:$Q$35,$B47)</f>
        <v>0</v>
      </c>
      <c r="H47" s="183">
        <f>SUMIFS('Legacy Brampton'!H$8:H$35,'Legacy Brampton'!$Q$8:$Q$35,$B47)</f>
        <v>0</v>
      </c>
      <c r="I47" s="183">
        <f>SUM(F47:H47)</f>
        <v>0</v>
      </c>
      <c r="J47" s="185"/>
      <c r="K47" s="183">
        <f>SUMIFS('Legacy Brampton'!K$8:K$35,'Legacy Brampton'!$Q$8:$Q$35,$B47)</f>
        <v>0</v>
      </c>
      <c r="L47" s="183"/>
      <c r="M47" s="183">
        <f>SUM(K47:L47)</f>
        <v>0</v>
      </c>
      <c r="N47" s="183">
        <f>SUMIFS('Legacy Brampton'!L$8:L$35,'Legacy Brampton'!$Q$8:$Q$35,$B47)</f>
        <v>0</v>
      </c>
      <c r="O47" s="183">
        <f>SUMIFS('Legacy Brampton'!M$8:M$35,'Legacy Brampton'!$Q$8:$Q$35,$B47)</f>
        <v>0</v>
      </c>
      <c r="P47" s="183">
        <f>K47+N47+O47</f>
        <v>0</v>
      </c>
      <c r="Q47" s="184">
        <f>I47+P47</f>
        <v>0</v>
      </c>
      <c r="R47" s="202"/>
    </row>
    <row r="48" spans="1:18" s="212" customFormat="1" ht="14.4" x14ac:dyDescent="0.3">
      <c r="A48" s="217">
        <v>45</v>
      </c>
      <c r="B48" s="217">
        <v>2040</v>
      </c>
      <c r="C48" s="216" t="s">
        <v>331</v>
      </c>
      <c r="D48" s="183">
        <f>SUMIFS('Legacy Brampton'!F$8:F$35,'Legacy Brampton'!$Q$8:$Q$35,$B48)</f>
        <v>4731252.2300000004</v>
      </c>
      <c r="E48" s="183"/>
      <c r="F48" s="183">
        <f>D48+E48</f>
        <v>4731252.2300000004</v>
      </c>
      <c r="G48" s="183">
        <f>SUMIFS('Legacy Brampton'!G$8:G$35,'Legacy Brampton'!$Q$8:$Q$35,$B48)</f>
        <v>358018.03999999911</v>
      </c>
      <c r="H48" s="183">
        <f>SUMIFS('Legacy Brampton'!H$8:H$35,'Legacy Brampton'!$Q$8:$Q$35,$B48)</f>
        <v>0</v>
      </c>
      <c r="I48" s="183">
        <f>SUM(F48:H48)</f>
        <v>5089270.2699999996</v>
      </c>
      <c r="J48" s="215"/>
      <c r="K48" s="183">
        <f>SUMIFS('Legacy Brampton'!K$8:K$35,'Legacy Brampton'!$Q$8:$Q$35,$B48)</f>
        <v>0</v>
      </c>
      <c r="L48" s="183"/>
      <c r="M48" s="183">
        <f>SUM(K48:L48)</f>
        <v>0</v>
      </c>
      <c r="N48" s="183">
        <f>SUMIFS('Legacy Brampton'!L$8:L$35,'Legacy Brampton'!$Q$8:$Q$35,$B48)</f>
        <v>0</v>
      </c>
      <c r="O48" s="183">
        <f>SUMIFS('Legacy Brampton'!M$8:M$35,'Legacy Brampton'!$Q$8:$Q$35,$B48)</f>
        <v>0</v>
      </c>
      <c r="P48" s="183">
        <f>K48+N48+O48</f>
        <v>0</v>
      </c>
      <c r="Q48" s="214">
        <f>I48+P48</f>
        <v>5089270.2699999996</v>
      </c>
      <c r="R48" s="213"/>
    </row>
    <row r="49" spans="1:20" s="212" customFormat="1" ht="14.4" x14ac:dyDescent="0.3">
      <c r="A49" s="217">
        <v>47</v>
      </c>
      <c r="B49" s="217">
        <v>2050</v>
      </c>
      <c r="C49" s="216" t="s">
        <v>296</v>
      </c>
      <c r="D49" s="183">
        <f>SUMIFS('Legacy Brampton'!F$8:F$35,'Legacy Brampton'!$Q$8:$Q$35,$B49)</f>
        <v>0</v>
      </c>
      <c r="E49" s="183"/>
      <c r="F49" s="183">
        <f>D49+E49</f>
        <v>0</v>
      </c>
      <c r="G49" s="183">
        <f>SUMIFS('Legacy Brampton'!G$8:G$35,'Legacy Brampton'!$Q$8:$Q$35,$B49)</f>
        <v>0</v>
      </c>
      <c r="H49" s="183">
        <f>SUMIFS('Legacy Brampton'!H$8:H$35,'Legacy Brampton'!$Q$8:$Q$35,$B49)</f>
        <v>0</v>
      </c>
      <c r="I49" s="183">
        <f>SUM(F49:H49)</f>
        <v>0</v>
      </c>
      <c r="J49" s="215"/>
      <c r="K49" s="183">
        <f>SUMIFS('Legacy Brampton'!K$8:K$35,'Legacy Brampton'!$Q$8:$Q$35,$B49)</f>
        <v>0</v>
      </c>
      <c r="L49" s="183"/>
      <c r="M49" s="183">
        <f>SUM(K49:L49)</f>
        <v>0</v>
      </c>
      <c r="N49" s="183">
        <f>SUMIFS('Legacy Brampton'!L$8:L$35,'Legacy Brampton'!$Q$8:$Q$35,$B49)</f>
        <v>0</v>
      </c>
      <c r="O49" s="183">
        <f>SUMIFS('Legacy Brampton'!M$8:M$35,'Legacy Brampton'!$Q$8:$Q$35,$B49)</f>
        <v>0</v>
      </c>
      <c r="P49" s="183">
        <f>K49+N49+O49</f>
        <v>0</v>
      </c>
      <c r="Q49" s="214">
        <f>I49+P49</f>
        <v>0</v>
      </c>
      <c r="R49" s="213"/>
    </row>
    <row r="50" spans="1:20" ht="14.4" x14ac:dyDescent="0.3">
      <c r="A50" s="181"/>
      <c r="B50" s="181">
        <v>2075</v>
      </c>
      <c r="C50" s="182" t="s">
        <v>661</v>
      </c>
      <c r="D50" s="183">
        <f>SUMIFS('Legacy Brampton'!F$8:F$35,'Legacy Brampton'!$Q$8:$Q$35,$B50)</f>
        <v>0</v>
      </c>
      <c r="E50" s="183"/>
      <c r="F50" s="183">
        <f t="shared" si="1"/>
        <v>0</v>
      </c>
      <c r="G50" s="183">
        <f>SUMIFS('Legacy Brampton'!G$8:G$35,'Legacy Brampton'!$Q$8:$Q$35,$B50)</f>
        <v>0</v>
      </c>
      <c r="H50" s="183">
        <f>SUMIFS('Legacy Brampton'!H$8:H$35,'Legacy Brampton'!$Q$8:$Q$35,$B50)</f>
        <v>0</v>
      </c>
      <c r="I50" s="183">
        <f t="shared" si="2"/>
        <v>0</v>
      </c>
      <c r="J50" s="185"/>
      <c r="K50" s="183">
        <f>SUMIFS('Legacy Brampton'!K$8:K$35,'Legacy Brampton'!$Q$8:$Q$35,$B50)</f>
        <v>0</v>
      </c>
      <c r="L50" s="183"/>
      <c r="M50" s="183">
        <f t="shared" si="3"/>
        <v>0</v>
      </c>
      <c r="N50" s="183">
        <f>SUMIFS('Legacy Brampton'!L$8:L$35,'Legacy Brampton'!$Q$8:$Q$35,$B50)</f>
        <v>0</v>
      </c>
      <c r="O50" s="183">
        <f>SUMIFS('Legacy Brampton'!M$8:M$35,'Legacy Brampton'!$Q$8:$Q$35,$B50)</f>
        <v>0</v>
      </c>
      <c r="P50" s="183">
        <f t="shared" si="0"/>
        <v>0</v>
      </c>
      <c r="Q50" s="184">
        <f>I50+P50</f>
        <v>0</v>
      </c>
      <c r="R50" s="202"/>
    </row>
    <row r="51" spans="1:20" ht="14.4" x14ac:dyDescent="0.3">
      <c r="A51" s="187"/>
      <c r="B51" s="187">
        <v>2055</v>
      </c>
      <c r="C51" s="182" t="s">
        <v>647</v>
      </c>
      <c r="D51" s="183">
        <f>SUMIFS('Legacy Brampton'!F$8:F$35,'Legacy Brampton'!$Q$8:$Q$35,$B51)</f>
        <v>9851184.3899999969</v>
      </c>
      <c r="E51" s="183"/>
      <c r="F51" s="183">
        <f t="shared" si="1"/>
        <v>9851184.3899999969</v>
      </c>
      <c r="G51" s="183">
        <f>SUMIFS('Legacy Brampton'!G$8:G$35,'Legacy Brampton'!$Q$8:$Q$35,$B51)</f>
        <v>408063.43999999948</v>
      </c>
      <c r="H51" s="183">
        <f>SUMIFS('Legacy Brampton'!H$8:H$35,'Legacy Brampton'!$Q$8:$Q$35,$B51)</f>
        <v>0</v>
      </c>
      <c r="I51" s="183">
        <f t="shared" si="2"/>
        <v>10259247.829999996</v>
      </c>
      <c r="J51" s="185"/>
      <c r="K51" s="183">
        <f>SUMIFS('Legacy Brampton'!K$8:K$35,'Legacy Brampton'!$Q$8:$Q$35,$B51)</f>
        <v>0</v>
      </c>
      <c r="L51" s="183"/>
      <c r="M51" s="183">
        <f t="shared" si="3"/>
        <v>0</v>
      </c>
      <c r="N51" s="183">
        <f>SUMIFS('Legacy Brampton'!L$8:L$35,'Legacy Brampton'!$Q$8:$Q$35,$B51)</f>
        <v>0</v>
      </c>
      <c r="O51" s="183">
        <f>SUMIFS('Legacy Brampton'!M$8:M$35,'Legacy Brampton'!$Q$8:$Q$35,$B51)</f>
        <v>0</v>
      </c>
      <c r="P51" s="183">
        <f t="shared" si="0"/>
        <v>0</v>
      </c>
      <c r="Q51" s="184">
        <f>I51+P51</f>
        <v>10259247.829999996</v>
      </c>
      <c r="R51" s="202"/>
    </row>
    <row r="52" spans="1:20" ht="14.4" x14ac:dyDescent="0.3">
      <c r="A52" s="187"/>
      <c r="B52" s="187" t="s">
        <v>665</v>
      </c>
      <c r="C52" s="182" t="s">
        <v>666</v>
      </c>
      <c r="D52" s="183">
        <f>SUMIFS('Legacy Brampton'!F$8:F$35,'Legacy Brampton'!$Q$8:$Q$35,$B52)</f>
        <v>0</v>
      </c>
      <c r="E52" s="183"/>
      <c r="F52" s="183">
        <f t="shared" si="1"/>
        <v>0</v>
      </c>
      <c r="G52" s="183">
        <f>SUMIFS('Legacy Brampton'!G$8:G$35,'Legacy Brampton'!$Q$8:$Q$35,$B52)</f>
        <v>0</v>
      </c>
      <c r="H52" s="183">
        <f>SUMIFS('Legacy Brampton'!H$8:H$35,'Legacy Brampton'!$Q$8:$Q$35,$B52)</f>
        <v>0</v>
      </c>
      <c r="I52" s="183">
        <f t="shared" si="2"/>
        <v>0</v>
      </c>
      <c r="J52" s="185"/>
      <c r="K52" s="183">
        <f>SUMIFS('Legacy Brampton'!K$8:K$35,'Legacy Brampton'!$Q$8:$Q$35,$B52)</f>
        <v>0</v>
      </c>
      <c r="L52" s="183"/>
      <c r="M52" s="183">
        <f t="shared" si="3"/>
        <v>0</v>
      </c>
      <c r="N52" s="183">
        <f>SUMIFS('Legacy Brampton'!L$8:L$35,'Legacy Brampton'!$Q$8:$Q$35,$B52)</f>
        <v>0</v>
      </c>
      <c r="O52" s="183">
        <f>SUMIFS('Legacy Brampton'!M$8:M$35,'Legacy Brampton'!$Q$8:$Q$35,$B52)</f>
        <v>0</v>
      </c>
      <c r="P52" s="183">
        <f t="shared" si="0"/>
        <v>0</v>
      </c>
      <c r="Q52" s="184">
        <f>I52+P52</f>
        <v>0</v>
      </c>
      <c r="R52" s="202"/>
    </row>
    <row r="53" spans="1:20" x14ac:dyDescent="0.25">
      <c r="A53" s="187"/>
      <c r="B53" s="187"/>
      <c r="C53" s="188" t="s">
        <v>648</v>
      </c>
      <c r="D53" s="210">
        <f t="shared" ref="D53:I53" si="4">SUM(D9:D52)</f>
        <v>420685314.16000003</v>
      </c>
      <c r="E53" s="210">
        <f t="shared" si="4"/>
        <v>0</v>
      </c>
      <c r="F53" s="210">
        <f t="shared" si="4"/>
        <v>420685314.16000003</v>
      </c>
      <c r="G53" s="210">
        <f t="shared" si="4"/>
        <v>30829132.61999999</v>
      </c>
      <c r="H53" s="210">
        <f t="shared" si="4"/>
        <v>714662.45000000019</v>
      </c>
      <c r="I53" s="210">
        <f t="shared" si="4"/>
        <v>452229109.22999996</v>
      </c>
      <c r="J53" s="211"/>
      <c r="K53" s="210">
        <f t="shared" ref="K53:Q53" si="5">SUM(K9:K52)</f>
        <v>-52930750.795071423</v>
      </c>
      <c r="L53" s="210">
        <f t="shared" si="5"/>
        <v>0</v>
      </c>
      <c r="M53" s="210">
        <f t="shared" si="5"/>
        <v>-52930750.795071423</v>
      </c>
      <c r="N53" s="210">
        <f t="shared" si="5"/>
        <v>-16569661.630000001</v>
      </c>
      <c r="O53" s="210">
        <f t="shared" si="5"/>
        <v>-1453982.65</v>
      </c>
      <c r="P53" s="210">
        <f t="shared" si="5"/>
        <v>-70954395.075071424</v>
      </c>
      <c r="Q53" s="210">
        <f t="shared" si="5"/>
        <v>381274714.15492851</v>
      </c>
      <c r="R53" s="202"/>
      <c r="T53" s="193"/>
    </row>
    <row r="54" spans="1:20" ht="26.4" x14ac:dyDescent="0.3">
      <c r="A54" s="187"/>
      <c r="B54" s="181" t="s">
        <v>672</v>
      </c>
      <c r="C54" s="182" t="s">
        <v>668</v>
      </c>
      <c r="D54" s="183">
        <f t="shared" ref="D54:I54" si="6">-D8</f>
        <v>0</v>
      </c>
      <c r="E54" s="183">
        <f t="shared" si="6"/>
        <v>0</v>
      </c>
      <c r="F54" s="183">
        <f t="shared" si="6"/>
        <v>0</v>
      </c>
      <c r="G54" s="183">
        <f t="shared" si="6"/>
        <v>0</v>
      </c>
      <c r="H54" s="183">
        <f t="shared" si="6"/>
        <v>0</v>
      </c>
      <c r="I54" s="183">
        <f t="shared" si="6"/>
        <v>0</v>
      </c>
      <c r="J54" s="178"/>
      <c r="K54" s="183">
        <f t="shared" ref="K54:K61" si="7">P54-O54-N54</f>
        <v>0</v>
      </c>
      <c r="L54" s="183">
        <f>-L8</f>
        <v>0</v>
      </c>
      <c r="M54" s="183">
        <f>-M8</f>
        <v>0</v>
      </c>
      <c r="N54" s="183">
        <f>-N8</f>
        <v>0</v>
      </c>
      <c r="O54" s="183">
        <f>-O8</f>
        <v>0</v>
      </c>
      <c r="P54" s="183">
        <f>-P8</f>
        <v>0</v>
      </c>
      <c r="Q54" s="184">
        <f>I54+P54</f>
        <v>0</v>
      </c>
      <c r="R54" s="202"/>
    </row>
    <row r="55" spans="1:20" ht="24.6" x14ac:dyDescent="0.3">
      <c r="A55" s="187"/>
      <c r="B55" s="187">
        <v>2075</v>
      </c>
      <c r="C55" s="208" t="s">
        <v>669</v>
      </c>
      <c r="D55" s="183">
        <f t="shared" ref="D55:I55" si="8">-D50</f>
        <v>0</v>
      </c>
      <c r="E55" s="183">
        <f t="shared" si="8"/>
        <v>0</v>
      </c>
      <c r="F55" s="183">
        <f t="shared" si="8"/>
        <v>0</v>
      </c>
      <c r="G55" s="183">
        <f t="shared" si="8"/>
        <v>0</v>
      </c>
      <c r="H55" s="183">
        <f t="shared" si="8"/>
        <v>0</v>
      </c>
      <c r="I55" s="183">
        <f t="shared" si="8"/>
        <v>0</v>
      </c>
      <c r="J55" s="178"/>
      <c r="K55" s="183">
        <f t="shared" si="7"/>
        <v>0</v>
      </c>
      <c r="L55" s="183">
        <f t="shared" ref="L55:P55" si="9">-L50</f>
        <v>0</v>
      </c>
      <c r="M55" s="183">
        <f t="shared" si="9"/>
        <v>0</v>
      </c>
      <c r="N55" s="183">
        <f t="shared" si="9"/>
        <v>0</v>
      </c>
      <c r="O55" s="183">
        <f t="shared" si="9"/>
        <v>0</v>
      </c>
      <c r="P55" s="183">
        <f t="shared" si="9"/>
        <v>0</v>
      </c>
      <c r="Q55" s="184">
        <f>I55+P55</f>
        <v>0</v>
      </c>
      <c r="R55" s="202"/>
    </row>
    <row r="56" spans="1:20" ht="16.05" customHeight="1" x14ac:dyDescent="0.3">
      <c r="A56" s="187"/>
      <c r="B56" s="187">
        <v>1865</v>
      </c>
      <c r="C56" s="208" t="s">
        <v>662</v>
      </c>
      <c r="D56" s="183">
        <f t="shared" ref="D56:I57" si="10">-D24</f>
        <v>0</v>
      </c>
      <c r="E56" s="183">
        <f t="shared" si="10"/>
        <v>0</v>
      </c>
      <c r="F56" s="183">
        <f t="shared" si="10"/>
        <v>0</v>
      </c>
      <c r="G56" s="183">
        <f t="shared" si="10"/>
        <v>0</v>
      </c>
      <c r="H56" s="183">
        <f t="shared" si="10"/>
        <v>0</v>
      </c>
      <c r="I56" s="183">
        <f t="shared" si="10"/>
        <v>0</v>
      </c>
      <c r="J56" s="178"/>
      <c r="K56" s="183">
        <f t="shared" si="7"/>
        <v>0</v>
      </c>
      <c r="L56" s="183">
        <f t="shared" ref="L56:P57" si="11">-L24</f>
        <v>0</v>
      </c>
      <c r="M56" s="183">
        <f t="shared" si="11"/>
        <v>0</v>
      </c>
      <c r="N56" s="183">
        <f t="shared" si="11"/>
        <v>0</v>
      </c>
      <c r="O56" s="183">
        <f t="shared" si="11"/>
        <v>0</v>
      </c>
      <c r="P56" s="183">
        <f t="shared" si="11"/>
        <v>0</v>
      </c>
      <c r="Q56" s="184">
        <f>I56+P56</f>
        <v>0</v>
      </c>
      <c r="R56" s="202"/>
    </row>
    <row r="57" spans="1:20" ht="14.4" x14ac:dyDescent="0.3">
      <c r="A57" s="187"/>
      <c r="B57" s="187">
        <v>1875</v>
      </c>
      <c r="C57" s="208" t="s">
        <v>663</v>
      </c>
      <c r="D57" s="183">
        <f t="shared" si="10"/>
        <v>0</v>
      </c>
      <c r="E57" s="183">
        <f t="shared" si="10"/>
        <v>0</v>
      </c>
      <c r="F57" s="183">
        <f t="shared" si="10"/>
        <v>0</v>
      </c>
      <c r="G57" s="183">
        <f t="shared" si="10"/>
        <v>0</v>
      </c>
      <c r="H57" s="183">
        <f t="shared" si="10"/>
        <v>0</v>
      </c>
      <c r="I57" s="183">
        <f t="shared" si="10"/>
        <v>0</v>
      </c>
      <c r="J57" s="178"/>
      <c r="K57" s="183">
        <f t="shared" si="7"/>
        <v>0</v>
      </c>
      <c r="L57" s="183">
        <f t="shared" si="11"/>
        <v>0</v>
      </c>
      <c r="M57" s="183">
        <f t="shared" si="11"/>
        <v>0</v>
      </c>
      <c r="N57" s="183">
        <f t="shared" si="11"/>
        <v>0</v>
      </c>
      <c r="O57" s="183">
        <f t="shared" si="11"/>
        <v>0</v>
      </c>
      <c r="P57" s="183">
        <f t="shared" si="11"/>
        <v>0</v>
      </c>
      <c r="Q57" s="184">
        <f>I57+P57</f>
        <v>0</v>
      </c>
      <c r="R57" s="202"/>
    </row>
    <row r="58" spans="1:20" ht="14.4" x14ac:dyDescent="0.3">
      <c r="A58" s="187"/>
      <c r="B58" s="187" t="s">
        <v>670</v>
      </c>
      <c r="C58" s="208" t="s">
        <v>671</v>
      </c>
      <c r="D58" s="183">
        <f t="shared" ref="D58:I58" si="12">-D44</f>
        <v>0</v>
      </c>
      <c r="E58" s="183">
        <f t="shared" si="12"/>
        <v>0</v>
      </c>
      <c r="F58" s="183">
        <f t="shared" si="12"/>
        <v>0</v>
      </c>
      <c r="G58" s="183">
        <f t="shared" si="12"/>
        <v>0</v>
      </c>
      <c r="H58" s="183">
        <f t="shared" si="12"/>
        <v>0</v>
      </c>
      <c r="I58" s="183">
        <f t="shared" si="12"/>
        <v>0</v>
      </c>
      <c r="J58" s="178"/>
      <c r="K58" s="183">
        <f t="shared" si="7"/>
        <v>0</v>
      </c>
      <c r="L58" s="183">
        <f t="shared" ref="L58:Q58" si="13">-L44</f>
        <v>0</v>
      </c>
      <c r="M58" s="183">
        <f t="shared" si="13"/>
        <v>0</v>
      </c>
      <c r="N58" s="183">
        <f t="shared" si="13"/>
        <v>0</v>
      </c>
      <c r="O58" s="183">
        <f t="shared" si="13"/>
        <v>0</v>
      </c>
      <c r="P58" s="183">
        <f t="shared" si="13"/>
        <v>0</v>
      </c>
      <c r="Q58" s="183">
        <f t="shared" si="13"/>
        <v>0</v>
      </c>
      <c r="R58" s="202"/>
    </row>
    <row r="59" spans="1:20" ht="14.4" x14ac:dyDescent="0.3">
      <c r="A59" s="187"/>
      <c r="B59" s="187" t="s">
        <v>658</v>
      </c>
      <c r="C59" s="208" t="s">
        <v>664</v>
      </c>
      <c r="D59" s="183">
        <f t="shared" ref="D59:I59" si="14">-D46</f>
        <v>0</v>
      </c>
      <c r="E59" s="183">
        <f t="shared" si="14"/>
        <v>0</v>
      </c>
      <c r="F59" s="183">
        <f t="shared" si="14"/>
        <v>0</v>
      </c>
      <c r="G59" s="183">
        <f t="shared" si="14"/>
        <v>0</v>
      </c>
      <c r="H59" s="183">
        <f t="shared" si="14"/>
        <v>0</v>
      </c>
      <c r="I59" s="183">
        <f t="shared" si="14"/>
        <v>0</v>
      </c>
      <c r="J59" s="178"/>
      <c r="K59" s="183">
        <f t="shared" si="7"/>
        <v>0</v>
      </c>
      <c r="L59" s="183">
        <f>-L46</f>
        <v>0</v>
      </c>
      <c r="M59" s="183">
        <f>-M46</f>
        <v>0</v>
      </c>
      <c r="N59" s="183">
        <f>-N46</f>
        <v>0</v>
      </c>
      <c r="O59" s="183">
        <f>-O46</f>
        <v>0</v>
      </c>
      <c r="P59" s="183">
        <f>-P46</f>
        <v>0</v>
      </c>
      <c r="Q59" s="184">
        <f>I59+P59</f>
        <v>0</v>
      </c>
      <c r="R59" s="202"/>
    </row>
    <row r="60" spans="1:20" ht="14.4" x14ac:dyDescent="0.3">
      <c r="A60" s="187"/>
      <c r="B60" s="187">
        <v>2055</v>
      </c>
      <c r="C60" s="194" t="s">
        <v>647</v>
      </c>
      <c r="D60" s="183">
        <f t="shared" ref="D60:I61" si="15">-D51</f>
        <v>-9851184.3899999969</v>
      </c>
      <c r="E60" s="183">
        <f t="shared" si="15"/>
        <v>0</v>
      </c>
      <c r="F60" s="183">
        <f t="shared" si="15"/>
        <v>-9851184.3899999969</v>
      </c>
      <c r="G60" s="183">
        <f t="shared" si="15"/>
        <v>-408063.43999999948</v>
      </c>
      <c r="H60" s="183">
        <f t="shared" si="15"/>
        <v>0</v>
      </c>
      <c r="I60" s="183">
        <f t="shared" si="15"/>
        <v>-10259247.829999996</v>
      </c>
      <c r="J60" s="185"/>
      <c r="K60" s="183">
        <f t="shared" si="7"/>
        <v>0</v>
      </c>
      <c r="L60" s="183">
        <f t="shared" ref="L60:P61" si="16">-L51</f>
        <v>0</v>
      </c>
      <c r="M60" s="183">
        <f t="shared" si="16"/>
        <v>0</v>
      </c>
      <c r="N60" s="183">
        <f t="shared" si="16"/>
        <v>0</v>
      </c>
      <c r="O60" s="183">
        <f t="shared" si="16"/>
        <v>0</v>
      </c>
      <c r="P60" s="183">
        <f t="shared" si="16"/>
        <v>0</v>
      </c>
      <c r="Q60" s="184">
        <f>I60+P60</f>
        <v>-10259247.829999996</v>
      </c>
      <c r="R60" s="202"/>
    </row>
    <row r="61" spans="1:20" ht="14.4" x14ac:dyDescent="0.3">
      <c r="A61" s="187"/>
      <c r="B61" s="187" t="s">
        <v>665</v>
      </c>
      <c r="C61" s="194" t="s">
        <v>666</v>
      </c>
      <c r="D61" s="183">
        <f t="shared" si="15"/>
        <v>0</v>
      </c>
      <c r="E61" s="183">
        <f t="shared" si="15"/>
        <v>0</v>
      </c>
      <c r="F61" s="183">
        <f t="shared" si="15"/>
        <v>0</v>
      </c>
      <c r="G61" s="183">
        <f t="shared" si="15"/>
        <v>0</v>
      </c>
      <c r="H61" s="183">
        <f t="shared" si="15"/>
        <v>0</v>
      </c>
      <c r="I61" s="183">
        <f t="shared" si="15"/>
        <v>0</v>
      </c>
      <c r="J61" s="185"/>
      <c r="K61" s="183">
        <f t="shared" si="7"/>
        <v>0</v>
      </c>
      <c r="L61" s="183">
        <f t="shared" si="16"/>
        <v>0</v>
      </c>
      <c r="M61" s="183">
        <f t="shared" si="16"/>
        <v>0</v>
      </c>
      <c r="N61" s="183">
        <f t="shared" si="16"/>
        <v>0</v>
      </c>
      <c r="O61" s="183">
        <f t="shared" si="16"/>
        <v>0</v>
      </c>
      <c r="P61" s="183">
        <f t="shared" si="16"/>
        <v>0</v>
      </c>
      <c r="Q61" s="184">
        <f>I61+P61</f>
        <v>0</v>
      </c>
      <c r="R61" s="202"/>
    </row>
    <row r="62" spans="1:20" x14ac:dyDescent="0.25">
      <c r="A62" s="187"/>
      <c r="B62" s="187"/>
      <c r="C62" s="191" t="s">
        <v>649</v>
      </c>
      <c r="D62" s="189">
        <f>SUM(D53:D61)</f>
        <v>410834129.77000004</v>
      </c>
      <c r="E62" s="189">
        <f t="shared" ref="E62:F62" si="17">SUM(E53:E61)</f>
        <v>0</v>
      </c>
      <c r="F62" s="189">
        <f t="shared" si="17"/>
        <v>410834129.77000004</v>
      </c>
      <c r="G62" s="189">
        <f>SUM(G53:G61)</f>
        <v>30421069.179999992</v>
      </c>
      <c r="H62" s="189">
        <f>SUM(H53:H61)</f>
        <v>714662.45000000019</v>
      </c>
      <c r="I62" s="189">
        <f>SUM(I53:I61)</f>
        <v>441969861.39999998</v>
      </c>
      <c r="J62" s="189">
        <f>SUM(J60:J60)</f>
        <v>0</v>
      </c>
      <c r="K62" s="189">
        <f t="shared" ref="K62:Q62" si="18">SUM(K53:K61)</f>
        <v>-52930750.795071423</v>
      </c>
      <c r="L62" s="189">
        <f t="shared" si="18"/>
        <v>0</v>
      </c>
      <c r="M62" s="189">
        <f t="shared" si="18"/>
        <v>-52930750.795071423</v>
      </c>
      <c r="N62" s="189">
        <f t="shared" si="18"/>
        <v>-16569661.630000001</v>
      </c>
      <c r="O62" s="189">
        <f t="shared" si="18"/>
        <v>-1453982.65</v>
      </c>
      <c r="P62" s="189">
        <f t="shared" si="18"/>
        <v>-70954395.075071424</v>
      </c>
      <c r="Q62" s="189">
        <f t="shared" si="18"/>
        <v>371015466.32492852</v>
      </c>
      <c r="R62" s="203"/>
    </row>
    <row r="63" spans="1:20" ht="16.2" x14ac:dyDescent="0.3">
      <c r="A63" s="187"/>
      <c r="B63" s="187"/>
      <c r="C63" s="340" t="s">
        <v>650</v>
      </c>
      <c r="D63" s="341"/>
      <c r="E63" s="341"/>
      <c r="F63" s="341"/>
      <c r="G63" s="341"/>
      <c r="H63" s="341"/>
      <c r="I63" s="341"/>
      <c r="J63" s="341"/>
      <c r="K63" s="342"/>
      <c r="L63" s="206"/>
      <c r="M63" s="206"/>
      <c r="N63" s="190"/>
      <c r="P63" s="192"/>
      <c r="Q63" s="193"/>
      <c r="R63" s="193"/>
    </row>
    <row r="64" spans="1:20" ht="14.4" x14ac:dyDescent="0.3">
      <c r="A64" s="187"/>
      <c r="B64" s="187"/>
      <c r="C64" s="340" t="s">
        <v>651</v>
      </c>
      <c r="D64" s="341"/>
      <c r="E64" s="341"/>
      <c r="F64" s="341"/>
      <c r="G64" s="341"/>
      <c r="H64" s="341"/>
      <c r="I64" s="341"/>
      <c r="J64" s="341"/>
      <c r="K64" s="342"/>
      <c r="L64" s="206"/>
      <c r="M64" s="206"/>
      <c r="N64" s="189">
        <f>N62+N63</f>
        <v>-16569661.630000001</v>
      </c>
      <c r="P64" s="192"/>
      <c r="Q64" s="193"/>
      <c r="R64" s="193"/>
    </row>
    <row r="65" spans="1:18" x14ac:dyDescent="0.25">
      <c r="Q65" s="204"/>
    </row>
    <row r="66" spans="1:18" x14ac:dyDescent="0.25">
      <c r="K66" s="168" t="s">
        <v>652</v>
      </c>
    </row>
    <row r="67" spans="1:18" ht="14.4" x14ac:dyDescent="0.3">
      <c r="A67" s="187">
        <v>10</v>
      </c>
      <c r="B67" s="187">
        <v>1930</v>
      </c>
      <c r="C67" s="194" t="s">
        <v>653</v>
      </c>
      <c r="D67" s="195"/>
      <c r="E67" s="195"/>
      <c r="F67" s="195"/>
      <c r="G67" s="195"/>
      <c r="H67" s="195"/>
      <c r="I67" s="195"/>
      <c r="J67" s="195"/>
      <c r="K67" s="195" t="s">
        <v>653</v>
      </c>
      <c r="L67" s="195"/>
      <c r="M67" s="195"/>
      <c r="N67" s="195"/>
      <c r="O67" s="205">
        <f>SUMIFS($N$9:$N$52,$B$9:$B$52,B67)</f>
        <v>-972711.17</v>
      </c>
    </row>
    <row r="68" spans="1:18" ht="14.4" x14ac:dyDescent="0.3">
      <c r="A68" s="187">
        <v>8</v>
      </c>
      <c r="B68" s="187">
        <v>1940</v>
      </c>
      <c r="C68" s="194" t="s">
        <v>76</v>
      </c>
      <c r="D68" s="195"/>
      <c r="E68" s="195"/>
      <c r="F68" s="195"/>
      <c r="G68" s="195"/>
      <c r="H68" s="195"/>
      <c r="I68" s="195"/>
      <c r="J68" s="195"/>
      <c r="K68" s="195" t="s">
        <v>76</v>
      </c>
      <c r="L68" s="195"/>
      <c r="M68" s="195"/>
      <c r="N68" s="195"/>
      <c r="O68" s="205">
        <f>SUMIFS($N$9:$N$52,$B$9:$B$52,B68)</f>
        <v>-166958.91</v>
      </c>
    </row>
    <row r="69" spans="1:18" ht="14.4" x14ac:dyDescent="0.3">
      <c r="A69" s="187">
        <v>47</v>
      </c>
      <c r="B69" s="187"/>
      <c r="C69" s="194" t="s">
        <v>378</v>
      </c>
      <c r="D69" s="195"/>
      <c r="E69" s="195"/>
      <c r="F69" s="195"/>
      <c r="G69" s="195"/>
      <c r="H69" s="195"/>
      <c r="I69" s="195"/>
      <c r="J69" s="195"/>
      <c r="K69" s="195" t="s">
        <v>378</v>
      </c>
      <c r="L69" s="195"/>
      <c r="M69" s="195"/>
      <c r="N69" s="195"/>
      <c r="O69" s="205">
        <v>0</v>
      </c>
      <c r="Q69" s="193"/>
    </row>
    <row r="70" spans="1:18" x14ac:dyDescent="0.25">
      <c r="K70" s="338" t="s">
        <v>654</v>
      </c>
      <c r="L70" s="339"/>
      <c r="M70" s="339"/>
      <c r="N70" s="339"/>
      <c r="O70" s="196">
        <f>N64-O67-O68-O69</f>
        <v>-15429991.550000001</v>
      </c>
    </row>
    <row r="71" spans="1:18" x14ac:dyDescent="0.25">
      <c r="G71" s="199"/>
      <c r="H71" s="201"/>
    </row>
    <row r="72" spans="1:18" x14ac:dyDescent="0.25">
      <c r="D72" s="193"/>
      <c r="E72" s="193"/>
      <c r="F72" s="193"/>
      <c r="G72" s="193"/>
      <c r="H72" s="193"/>
      <c r="I72" s="193"/>
      <c r="K72" s="193"/>
      <c r="L72" s="193"/>
      <c r="M72" s="193"/>
      <c r="N72" s="193"/>
      <c r="O72" s="193"/>
      <c r="P72" s="193"/>
      <c r="Q72" s="193"/>
      <c r="R72" s="193"/>
    </row>
    <row r="73" spans="1:18" x14ac:dyDescent="0.25">
      <c r="D73" s="193"/>
      <c r="E73" s="193"/>
      <c r="F73" s="193"/>
      <c r="G73" s="193"/>
      <c r="H73" s="193"/>
      <c r="I73" s="193"/>
      <c r="K73" s="193"/>
      <c r="L73" s="193"/>
      <c r="M73" s="193"/>
      <c r="N73" s="193"/>
      <c r="O73" s="193"/>
      <c r="P73" s="193"/>
      <c r="Q73" s="193"/>
      <c r="R73" s="193"/>
    </row>
  </sheetData>
  <mergeCells count="4">
    <mergeCell ref="D6:I6"/>
    <mergeCell ref="C63:K63"/>
    <mergeCell ref="C64:K64"/>
    <mergeCell ref="K70:N70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H3" xr:uid="{04284980-CC26-418A-9EC5-C7592BFE7744}">
      <formula1>"CGAAP, MIFRS,USGAAP, ASPE"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93D4-C344-4BDD-844C-B7165BD20062}">
  <sheetPr codeName="Sheet26"/>
  <dimension ref="A1:T71"/>
  <sheetViews>
    <sheetView zoomScale="80" zoomScaleNormal="80" workbookViewId="0">
      <pane xSplit="3" ySplit="7" topLeftCell="D42" activePane="bottomRight" state="frozen"/>
      <selection pane="topRight" activeCell="D1" sqref="D1"/>
      <selection pane="bottomLeft" activeCell="A8" sqref="A8"/>
      <selection pane="bottomRight" activeCell="E4" sqref="E4"/>
    </sheetView>
  </sheetViews>
  <sheetFormatPr defaultColWidth="9" defaultRowHeight="13.2" x14ac:dyDescent="0.25"/>
  <cols>
    <col min="1" max="1" width="15.77734375" style="167" bestFit="1" customWidth="1"/>
    <col min="2" max="2" width="11.21875" style="167" customWidth="1"/>
    <col min="3" max="3" width="39.21875" style="168" customWidth="1"/>
    <col min="4" max="4" width="16.5546875" style="168" bestFit="1" customWidth="1"/>
    <col min="5" max="6" width="16.5546875" style="168" customWidth="1"/>
    <col min="7" max="7" width="18.5546875" style="168" bestFit="1" customWidth="1"/>
    <col min="8" max="8" width="15.5546875" style="168" bestFit="1" customWidth="1"/>
    <col min="9" max="9" width="21" style="168" bestFit="1" customWidth="1"/>
    <col min="10" max="10" width="6" style="168" bestFit="1" customWidth="1"/>
    <col min="11" max="13" width="15.77734375" style="168" customWidth="1"/>
    <col min="14" max="14" width="15.5546875" style="168" customWidth="1"/>
    <col min="15" max="15" width="14.21875" style="168" bestFit="1" customWidth="1"/>
    <col min="16" max="16" width="16" style="168" customWidth="1"/>
    <col min="17" max="17" width="16.77734375" style="168" bestFit="1" customWidth="1"/>
    <col min="18" max="18" width="13.44140625" style="168" bestFit="1" customWidth="1"/>
    <col min="19" max="19" width="9" style="168"/>
    <col min="20" max="20" width="12.21875" style="168" bestFit="1" customWidth="1"/>
    <col min="21" max="16384" width="9" style="168"/>
  </cols>
  <sheetData>
    <row r="1" spans="1:18" customFormat="1" ht="14.4" x14ac:dyDescent="0.3">
      <c r="A1" s="219" t="s">
        <v>685</v>
      </c>
      <c r="B1" s="219" t="s">
        <v>418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customFormat="1" ht="14.4" x14ac:dyDescent="0.3">
      <c r="A2" s="167"/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15" thickBot="1" x14ac:dyDescent="0.3">
      <c r="G3" s="169" t="s">
        <v>614</v>
      </c>
      <c r="H3" s="218" t="s">
        <v>615</v>
      </c>
    </row>
    <row r="4" spans="1:18" ht="14.4" thickBot="1" x14ac:dyDescent="0.3">
      <c r="G4" s="169" t="s">
        <v>616</v>
      </c>
      <c r="H4" s="170">
        <v>2018</v>
      </c>
      <c r="I4" s="171"/>
    </row>
    <row r="6" spans="1:18" x14ac:dyDescent="0.25">
      <c r="D6" s="336" t="s">
        <v>612</v>
      </c>
      <c r="E6" s="337"/>
      <c r="F6" s="337"/>
      <c r="G6" s="337"/>
      <c r="H6" s="337"/>
      <c r="I6" s="337"/>
      <c r="K6" s="172"/>
      <c r="L6" s="207"/>
      <c r="M6" s="207"/>
      <c r="N6" s="173" t="s">
        <v>617</v>
      </c>
      <c r="O6" s="173"/>
      <c r="P6" s="174"/>
    </row>
    <row r="7" spans="1:18" ht="39.6" x14ac:dyDescent="0.25">
      <c r="A7" s="175" t="s">
        <v>618</v>
      </c>
      <c r="B7" s="175" t="s">
        <v>619</v>
      </c>
      <c r="C7" s="176" t="s">
        <v>620</v>
      </c>
      <c r="D7" s="175" t="s">
        <v>621</v>
      </c>
      <c r="E7" s="175" t="s">
        <v>673</v>
      </c>
      <c r="F7" s="175" t="s">
        <v>674</v>
      </c>
      <c r="G7" s="177" t="s">
        <v>622</v>
      </c>
      <c r="H7" s="177" t="s">
        <v>623</v>
      </c>
      <c r="I7" s="175" t="s">
        <v>611</v>
      </c>
      <c r="J7" s="178"/>
      <c r="K7" s="175" t="s">
        <v>621</v>
      </c>
      <c r="L7" s="175" t="s">
        <v>673</v>
      </c>
      <c r="M7" s="175" t="s">
        <v>674</v>
      </c>
      <c r="N7" s="179" t="s">
        <v>5</v>
      </c>
      <c r="O7" s="179" t="s">
        <v>623</v>
      </c>
      <c r="P7" s="180" t="s">
        <v>611</v>
      </c>
      <c r="Q7" s="175" t="s">
        <v>624</v>
      </c>
    </row>
    <row r="8" spans="1:18" s="212" customFormat="1" ht="14.4" x14ac:dyDescent="0.3">
      <c r="A8" s="181"/>
      <c r="B8" s="181">
        <v>1531</v>
      </c>
      <c r="C8" s="182" t="s">
        <v>660</v>
      </c>
      <c r="D8" s="183">
        <f>SUMIFS('Legacy Horizon'!E:E,'Legacy Horizon'!$P:$P,$B8)</f>
        <v>0</v>
      </c>
      <c r="E8" s="183"/>
      <c r="F8" s="183">
        <f>D8+E8</f>
        <v>0</v>
      </c>
      <c r="G8" s="183">
        <f>SUMIFS('Legacy Horizon'!F:F,'Legacy Horizon'!$P:$P,$B8)</f>
        <v>0</v>
      </c>
      <c r="H8" s="183">
        <f>SUMIFS('Legacy Horizon'!G:G,'Legacy Horizon'!$P:$P,$B8)</f>
        <v>0</v>
      </c>
      <c r="I8" s="183">
        <f>SUM(F8:H8)</f>
        <v>0</v>
      </c>
      <c r="J8" s="215"/>
      <c r="K8" s="183">
        <f>SUMIFS('Legacy Horizon'!J:J,'Legacy Horizon'!$P:$P,$B8)</f>
        <v>0</v>
      </c>
      <c r="L8" s="183"/>
      <c r="M8" s="183">
        <f>SUM(K8:L8)</f>
        <v>0</v>
      </c>
      <c r="N8" s="183">
        <f>SUMIFS('Legacy Horizon'!K:K,'Legacy Horizon'!$P:$P,$B8)</f>
        <v>0</v>
      </c>
      <c r="O8" s="183">
        <f>SUMIFS('Legacy Horizon'!L:L,'Legacy Horizon'!$P:$P,$B8)</f>
        <v>0</v>
      </c>
      <c r="P8" s="183">
        <f>K8+N8+O8</f>
        <v>0</v>
      </c>
      <c r="Q8" s="214">
        <f>I8+P8</f>
        <v>0</v>
      </c>
      <c r="R8" s="213"/>
    </row>
    <row r="9" spans="1:18" ht="25.5" customHeight="1" x14ac:dyDescent="0.3">
      <c r="A9" s="175"/>
      <c r="B9" s="181">
        <v>1609</v>
      </c>
      <c r="C9" s="182" t="s">
        <v>343</v>
      </c>
      <c r="D9" s="183">
        <f>SUMIFS('Legacy Horizon'!E:E,'Legacy Horizon'!$P:$P,$B9)</f>
        <v>26589063.940000001</v>
      </c>
      <c r="E9" s="183"/>
      <c r="F9" s="183">
        <f t="shared" ref="F9:F34" si="0">D9+E9</f>
        <v>26589063.940000001</v>
      </c>
      <c r="G9" s="183">
        <f>SUMIFS('Legacy Horizon'!F:F,'Legacy Horizon'!$P:$P,$B9)</f>
        <v>0</v>
      </c>
      <c r="H9" s="183">
        <f>SUMIFS('Legacy Horizon'!G:G,'Legacy Horizon'!$P:$P,$B9)</f>
        <v>0</v>
      </c>
      <c r="I9" s="183">
        <f t="shared" ref="I9:I34" si="1">SUM(F9:H9)</f>
        <v>26589063.940000001</v>
      </c>
      <c r="J9" s="178"/>
      <c r="K9" s="183">
        <f>SUMIFS('Legacy Horizon'!J:J,'Legacy Horizon'!$P:$P,$B9)</f>
        <v>-6850937.0600000005</v>
      </c>
      <c r="L9" s="183"/>
      <c r="M9" s="183">
        <f t="shared" ref="M9:M34" si="2">SUM(K9:L9)</f>
        <v>-6850937.0600000005</v>
      </c>
      <c r="N9" s="183">
        <f>SUMIFS('Legacy Horizon'!K:K,'Legacy Horizon'!$P:$P,$B9)</f>
        <v>-1374136.1500000001</v>
      </c>
      <c r="O9" s="183">
        <f>SUMIFS('Legacy Horizon'!L:L,'Legacy Horizon'!$P:$P,$B9)</f>
        <v>0</v>
      </c>
      <c r="P9" s="183">
        <f t="shared" ref="P9:P34" si="3">K9+N9+O9</f>
        <v>-8225073.2100000009</v>
      </c>
      <c r="Q9" s="184">
        <f>I9+P9</f>
        <v>18363990.73</v>
      </c>
    </row>
    <row r="10" spans="1:18" ht="26.4" x14ac:dyDescent="0.3">
      <c r="A10" s="181">
        <v>12</v>
      </c>
      <c r="B10" s="181">
        <v>1611</v>
      </c>
      <c r="C10" s="182" t="s">
        <v>625</v>
      </c>
      <c r="D10" s="183">
        <f>SUMIFS('Legacy Horizon'!E:E,'Legacy Horizon'!$P:$P,$B10)</f>
        <v>17008054.969999999</v>
      </c>
      <c r="E10" s="183"/>
      <c r="F10" s="183">
        <f t="shared" si="0"/>
        <v>17008054.969999999</v>
      </c>
      <c r="G10" s="183">
        <f>SUMIFS('Legacy Horizon'!F:F,'Legacy Horizon'!$P:$P,$B10)</f>
        <v>183191.01</v>
      </c>
      <c r="H10" s="183">
        <f>SUMIFS('Legacy Horizon'!G:G,'Legacy Horizon'!$P:$P,$B10)</f>
        <v>0</v>
      </c>
      <c r="I10" s="183">
        <f t="shared" si="1"/>
        <v>17191245.98</v>
      </c>
      <c r="J10" s="185"/>
      <c r="K10" s="183">
        <f>SUMIFS('Legacy Horizon'!J:J,'Legacy Horizon'!$P:$P,$B10)</f>
        <v>-13649912.719999995</v>
      </c>
      <c r="L10" s="183"/>
      <c r="M10" s="183">
        <f t="shared" si="2"/>
        <v>-13649912.719999995</v>
      </c>
      <c r="N10" s="183">
        <f>SUMIFS('Legacy Horizon'!K:K,'Legacy Horizon'!$P:$P,$B10)</f>
        <v>-1921675.67</v>
      </c>
      <c r="O10" s="183">
        <f>SUMIFS('Legacy Horizon'!L:L,'Legacy Horizon'!$P:$P,$B10)</f>
        <v>0</v>
      </c>
      <c r="P10" s="183">
        <f t="shared" si="3"/>
        <v>-15571588.389999995</v>
      </c>
      <c r="Q10" s="184">
        <f>I10+P10</f>
        <v>1619657.5900000054</v>
      </c>
    </row>
    <row r="11" spans="1:18" ht="26.4" x14ac:dyDescent="0.3">
      <c r="A11" s="181" t="s">
        <v>626</v>
      </c>
      <c r="B11" s="181">
        <v>1612</v>
      </c>
      <c r="C11" s="182" t="s">
        <v>627</v>
      </c>
      <c r="D11" s="183">
        <f>SUMIFS('Legacy Horizon'!E:E,'Legacy Horizon'!$P:$P,$B11)</f>
        <v>0</v>
      </c>
      <c r="E11" s="183"/>
      <c r="F11" s="183">
        <f t="shared" si="0"/>
        <v>0</v>
      </c>
      <c r="G11" s="183">
        <f>SUMIFS('Legacy Horizon'!F:F,'Legacy Horizon'!$P:$P,$B11)</f>
        <v>0</v>
      </c>
      <c r="H11" s="183">
        <f>SUMIFS('Legacy Horizon'!G:G,'Legacy Horizon'!$P:$P,$B11)</f>
        <v>0</v>
      </c>
      <c r="I11" s="183">
        <f t="shared" si="1"/>
        <v>0</v>
      </c>
      <c r="J11" s="185"/>
      <c r="K11" s="183">
        <f>SUMIFS('Legacy Horizon'!J:J,'Legacy Horizon'!$P:$P,$B11)</f>
        <v>0</v>
      </c>
      <c r="L11" s="183"/>
      <c r="M11" s="183">
        <f t="shared" si="2"/>
        <v>0</v>
      </c>
      <c r="N11" s="183">
        <f>SUMIFS('Legacy Horizon'!K:K,'Legacy Horizon'!$P:$P,$B11)</f>
        <v>0</v>
      </c>
      <c r="O11" s="183">
        <f>SUMIFS('Legacy Horizon'!L:L,'Legacy Horizon'!$P:$P,$B11)</f>
        <v>0</v>
      </c>
      <c r="P11" s="183">
        <f t="shared" si="3"/>
        <v>0</v>
      </c>
      <c r="Q11" s="184">
        <f>I11+P11</f>
        <v>0</v>
      </c>
      <c r="R11" s="202"/>
    </row>
    <row r="12" spans="1:18" ht="14.4" x14ac:dyDescent="0.3">
      <c r="A12" s="181" t="s">
        <v>628</v>
      </c>
      <c r="B12" s="181">
        <v>1805</v>
      </c>
      <c r="C12" s="182" t="s">
        <v>92</v>
      </c>
      <c r="D12" s="183">
        <f>SUMIFS('Legacy Horizon'!E:E,'Legacy Horizon'!$P:$P,$B12)</f>
        <v>1482433.72</v>
      </c>
      <c r="E12" s="183"/>
      <c r="F12" s="183">
        <f t="shared" si="0"/>
        <v>1482433.72</v>
      </c>
      <c r="G12" s="183">
        <f>SUMIFS('Legacy Horizon'!F:F,'Legacy Horizon'!$P:$P,$B12)</f>
        <v>0</v>
      </c>
      <c r="H12" s="183">
        <f>SUMIFS('Legacy Horizon'!G:G,'Legacy Horizon'!$P:$P,$B12)</f>
        <v>-14821.67</v>
      </c>
      <c r="I12" s="183">
        <f t="shared" si="1"/>
        <v>1467612.05</v>
      </c>
      <c r="J12" s="185"/>
      <c r="K12" s="183">
        <f>SUMIFS('Legacy Horizon'!J:J,'Legacy Horizon'!$P:$P,$B12)</f>
        <v>0</v>
      </c>
      <c r="L12" s="183"/>
      <c r="M12" s="183">
        <f t="shared" si="2"/>
        <v>0</v>
      </c>
      <c r="N12" s="183">
        <f>SUMIFS('Legacy Horizon'!K:K,'Legacy Horizon'!$P:$P,$B12)</f>
        <v>0</v>
      </c>
      <c r="O12" s="183">
        <f>SUMIFS('Legacy Horizon'!L:L,'Legacy Horizon'!$P:$P,$B12)</f>
        <v>0</v>
      </c>
      <c r="P12" s="183">
        <f t="shared" si="3"/>
        <v>0</v>
      </c>
      <c r="Q12" s="184">
        <f>I12+P12</f>
        <v>1467612.05</v>
      </c>
      <c r="R12" s="202"/>
    </row>
    <row r="13" spans="1:18" ht="14.4" x14ac:dyDescent="0.3">
      <c r="A13" s="181">
        <v>47</v>
      </c>
      <c r="B13" s="181">
        <v>1808</v>
      </c>
      <c r="C13" s="182" t="s">
        <v>600</v>
      </c>
      <c r="D13" s="183">
        <f>SUMIFS('Legacy Horizon'!E:E,'Legacy Horizon'!$P:$P,$B13)</f>
        <v>850332.86000000022</v>
      </c>
      <c r="E13" s="183"/>
      <c r="F13" s="183">
        <f t="shared" si="0"/>
        <v>850332.86000000022</v>
      </c>
      <c r="G13" s="183">
        <f>SUMIFS('Legacy Horizon'!F:F,'Legacy Horizon'!$P:$P,$B13)</f>
        <v>0</v>
      </c>
      <c r="H13" s="183">
        <f>SUMIFS('Legacy Horizon'!G:G,'Legacy Horizon'!$P:$P,$B13)</f>
        <v>0</v>
      </c>
      <c r="I13" s="183">
        <f t="shared" si="1"/>
        <v>850332.86000000022</v>
      </c>
      <c r="J13" s="185"/>
      <c r="K13" s="183">
        <f>SUMIFS('Legacy Horizon'!J:J,'Legacy Horizon'!$P:$P,$B13)</f>
        <v>-430713.06000000006</v>
      </c>
      <c r="L13" s="183"/>
      <c r="M13" s="183">
        <f t="shared" si="2"/>
        <v>-430713.06000000006</v>
      </c>
      <c r="N13" s="183">
        <f>SUMIFS('Legacy Horizon'!K:K,'Legacy Horizon'!$P:$P,$B13)</f>
        <v>-35105.26</v>
      </c>
      <c r="O13" s="183">
        <f>SUMIFS('Legacy Horizon'!L:L,'Legacy Horizon'!$P:$P,$B13)</f>
        <v>0</v>
      </c>
      <c r="P13" s="183">
        <f t="shared" si="3"/>
        <v>-465818.32000000007</v>
      </c>
      <c r="Q13" s="184">
        <f>I13+P13</f>
        <v>384514.54000000015</v>
      </c>
      <c r="R13" s="202"/>
    </row>
    <row r="14" spans="1:18" ht="14.4" x14ac:dyDescent="0.3">
      <c r="A14" s="181">
        <v>13</v>
      </c>
      <c r="B14" s="181">
        <v>1810</v>
      </c>
      <c r="C14" s="182" t="s">
        <v>61</v>
      </c>
      <c r="D14" s="183">
        <f>SUMIFS('Legacy Horizon'!E:E,'Legacy Horizon'!$P:$P,$B14)</f>
        <v>0</v>
      </c>
      <c r="E14" s="183"/>
      <c r="F14" s="183">
        <f t="shared" si="0"/>
        <v>0</v>
      </c>
      <c r="G14" s="183">
        <f>SUMIFS('Legacy Horizon'!F:F,'Legacy Horizon'!$P:$P,$B14)</f>
        <v>0</v>
      </c>
      <c r="H14" s="183">
        <f>SUMIFS('Legacy Horizon'!G:G,'Legacy Horizon'!$P:$P,$B14)</f>
        <v>0</v>
      </c>
      <c r="I14" s="183">
        <f t="shared" si="1"/>
        <v>0</v>
      </c>
      <c r="J14" s="185"/>
      <c r="K14" s="183">
        <f>SUMIFS('Legacy Horizon'!J:J,'Legacy Horizon'!$P:$P,$B14)</f>
        <v>-0.01</v>
      </c>
      <c r="L14" s="183"/>
      <c r="M14" s="183">
        <f t="shared" si="2"/>
        <v>-0.01</v>
      </c>
      <c r="N14" s="183">
        <f>SUMIFS('Legacy Horizon'!K:K,'Legacy Horizon'!$P:$P,$B14)</f>
        <v>0</v>
      </c>
      <c r="O14" s="183">
        <f>SUMIFS('Legacy Horizon'!L:L,'Legacy Horizon'!$P:$P,$B14)</f>
        <v>0</v>
      </c>
      <c r="P14" s="183">
        <f t="shared" si="3"/>
        <v>-0.01</v>
      </c>
      <c r="Q14" s="184">
        <f>I14+P14</f>
        <v>-0.01</v>
      </c>
      <c r="R14" s="202"/>
    </row>
    <row r="15" spans="1:18" ht="14.4" x14ac:dyDescent="0.3">
      <c r="A15" s="181">
        <v>47</v>
      </c>
      <c r="B15" s="181">
        <v>1815</v>
      </c>
      <c r="C15" s="182" t="s">
        <v>629</v>
      </c>
      <c r="D15" s="183">
        <f>SUMIFS('Legacy Horizon'!E:E,'Legacy Horizon'!$P:$P,$B15)</f>
        <v>0</v>
      </c>
      <c r="E15" s="183"/>
      <c r="F15" s="183">
        <f t="shared" si="0"/>
        <v>0</v>
      </c>
      <c r="G15" s="183">
        <f>SUMIFS('Legacy Horizon'!F:F,'Legacy Horizon'!$P:$P,$B15)</f>
        <v>0</v>
      </c>
      <c r="H15" s="183">
        <f>SUMIFS('Legacy Horizon'!G:G,'Legacy Horizon'!$P:$P,$B15)</f>
        <v>0</v>
      </c>
      <c r="I15" s="183">
        <f t="shared" si="1"/>
        <v>0</v>
      </c>
      <c r="J15" s="185"/>
      <c r="K15" s="183">
        <f>SUMIFS('Legacy Horizon'!J:J,'Legacy Horizon'!$P:$P,$B15)</f>
        <v>0</v>
      </c>
      <c r="L15" s="183"/>
      <c r="M15" s="183">
        <f t="shared" si="2"/>
        <v>0</v>
      </c>
      <c r="N15" s="183">
        <f>SUMIFS('Legacy Horizon'!K:K,'Legacy Horizon'!$P:$P,$B15)</f>
        <v>0</v>
      </c>
      <c r="O15" s="183">
        <f>SUMIFS('Legacy Horizon'!L:L,'Legacy Horizon'!$P:$P,$B15)</f>
        <v>0</v>
      </c>
      <c r="P15" s="183">
        <f t="shared" si="3"/>
        <v>0</v>
      </c>
      <c r="Q15" s="184">
        <f>I15+P15</f>
        <v>0</v>
      </c>
      <c r="R15" s="202"/>
    </row>
    <row r="16" spans="1:18" ht="14.4" x14ac:dyDescent="0.3">
      <c r="A16" s="181">
        <v>47</v>
      </c>
      <c r="B16" s="181">
        <v>1820</v>
      </c>
      <c r="C16" s="182" t="s">
        <v>630</v>
      </c>
      <c r="D16" s="183">
        <f>SUMIFS('Legacy Horizon'!E:E,'Legacy Horizon'!$P:$P,$B16)</f>
        <v>13567439.889999989</v>
      </c>
      <c r="E16" s="183"/>
      <c r="F16" s="183">
        <f t="shared" si="0"/>
        <v>13567439.889999989</v>
      </c>
      <c r="G16" s="183">
        <f>SUMIFS('Legacy Horizon'!F:F,'Legacy Horizon'!$P:$P,$B16)</f>
        <v>136790.06</v>
      </c>
      <c r="H16" s="183">
        <f>SUMIFS('Legacy Horizon'!G:G,'Legacy Horizon'!$P:$P,$B16)</f>
        <v>0</v>
      </c>
      <c r="I16" s="183">
        <f t="shared" si="1"/>
        <v>13704229.94999999</v>
      </c>
      <c r="J16" s="185"/>
      <c r="K16" s="183">
        <f>SUMIFS('Legacy Horizon'!J:J,'Legacy Horizon'!$P:$P,$B16)</f>
        <v>-1755983.4100000006</v>
      </c>
      <c r="L16" s="183"/>
      <c r="M16" s="183">
        <f t="shared" si="2"/>
        <v>-1755983.4100000006</v>
      </c>
      <c r="N16" s="183">
        <f>SUMIFS('Legacy Horizon'!K:K,'Legacy Horizon'!$P:$P,$B16)</f>
        <v>-351164.54</v>
      </c>
      <c r="O16" s="183">
        <f>SUMIFS('Legacy Horizon'!L:L,'Legacy Horizon'!$P:$P,$B16)</f>
        <v>0</v>
      </c>
      <c r="P16" s="183">
        <f t="shared" si="3"/>
        <v>-2107147.9500000007</v>
      </c>
      <c r="Q16" s="184">
        <f>I16+P16</f>
        <v>11597081.999999989</v>
      </c>
      <c r="R16" s="202"/>
    </row>
    <row r="17" spans="1:18" ht="14.4" x14ac:dyDescent="0.3">
      <c r="A17" s="181">
        <v>47</v>
      </c>
      <c r="B17" s="181">
        <v>1830</v>
      </c>
      <c r="C17" s="182" t="s">
        <v>33</v>
      </c>
      <c r="D17" s="183">
        <f>SUMIFS('Legacy Horizon'!E:E,'Legacy Horizon'!$P:$P,$B17)</f>
        <v>98429596.899997801</v>
      </c>
      <c r="E17" s="183"/>
      <c r="F17" s="183">
        <f t="shared" si="0"/>
        <v>98429596.899997801</v>
      </c>
      <c r="G17" s="183">
        <f>SUMIFS('Legacy Horizon'!F:F,'Legacy Horizon'!$P:$P,$B17)</f>
        <v>8873556.1500000004</v>
      </c>
      <c r="H17" s="183">
        <f>SUMIFS('Legacy Horizon'!G:G,'Legacy Horizon'!$P:$P,$B17)</f>
        <v>-294271.64</v>
      </c>
      <c r="I17" s="183">
        <f t="shared" si="1"/>
        <v>107008881.40999781</v>
      </c>
      <c r="J17" s="185"/>
      <c r="K17" s="183">
        <f>SUMIFS('Legacy Horizon'!J:J,'Legacy Horizon'!$P:$P,$B17)</f>
        <v>-13021230.139999807</v>
      </c>
      <c r="L17" s="183"/>
      <c r="M17" s="183">
        <f t="shared" si="2"/>
        <v>-13021230.139999807</v>
      </c>
      <c r="N17" s="183">
        <f>SUMIFS('Legacy Horizon'!K:K,'Legacy Horizon'!$P:$P,$B17)</f>
        <v>-2604995.58</v>
      </c>
      <c r="O17" s="183">
        <f>SUMIFS('Legacy Horizon'!L:L,'Legacy Horizon'!$P:$P,$B17)</f>
        <v>58501.56</v>
      </c>
      <c r="P17" s="183">
        <f t="shared" si="3"/>
        <v>-15567724.159999806</v>
      </c>
      <c r="Q17" s="184">
        <f>I17+P17</f>
        <v>91441157.249998003</v>
      </c>
      <c r="R17" s="202"/>
    </row>
    <row r="18" spans="1:18" ht="14.4" x14ac:dyDescent="0.3">
      <c r="A18" s="181">
        <v>47</v>
      </c>
      <c r="B18" s="181">
        <v>1835</v>
      </c>
      <c r="C18" s="182" t="s">
        <v>631</v>
      </c>
      <c r="D18" s="183">
        <f>SUMIFS('Legacy Horizon'!E:E,'Legacy Horizon'!$P:$P,$B18)</f>
        <v>72291132.490000352</v>
      </c>
      <c r="E18" s="183"/>
      <c r="F18" s="183">
        <f t="shared" si="0"/>
        <v>72291132.490000352</v>
      </c>
      <c r="G18" s="183">
        <f>SUMIFS('Legacy Horizon'!F:F,'Legacy Horizon'!$P:$P,$B18)</f>
        <v>7046948.3300000001</v>
      </c>
      <c r="H18" s="183">
        <f>SUMIFS('Legacy Horizon'!G:G,'Legacy Horizon'!$P:$P,$B18)</f>
        <v>-821384.74</v>
      </c>
      <c r="I18" s="183">
        <f t="shared" si="1"/>
        <v>78516696.080000356</v>
      </c>
      <c r="J18" s="185"/>
      <c r="K18" s="183">
        <f>SUMIFS('Legacy Horizon'!J:J,'Legacy Horizon'!$P:$P,$B18)</f>
        <v>1207574.2299999669</v>
      </c>
      <c r="L18" s="183"/>
      <c r="M18" s="183">
        <f t="shared" si="2"/>
        <v>1207574.2299999669</v>
      </c>
      <c r="N18" s="183">
        <f>SUMIFS('Legacy Horizon'!K:K,'Legacy Horizon'!$P:$P,$B18)</f>
        <v>-1797222.46</v>
      </c>
      <c r="O18" s="183">
        <f>SUMIFS('Legacy Horizon'!L:L,'Legacy Horizon'!$P:$P,$B18)</f>
        <v>143279.84</v>
      </c>
      <c r="P18" s="183">
        <f t="shared" si="3"/>
        <v>-446368.39000003308</v>
      </c>
      <c r="Q18" s="184">
        <f>I18+P18</f>
        <v>78070327.690000325</v>
      </c>
      <c r="R18" s="202"/>
    </row>
    <row r="19" spans="1:18" ht="14.4" x14ac:dyDescent="0.3">
      <c r="A19" s="181">
        <v>47</v>
      </c>
      <c r="B19" s="181">
        <v>1840</v>
      </c>
      <c r="C19" s="182" t="s">
        <v>311</v>
      </c>
      <c r="D19" s="183">
        <f>SUMIFS('Legacy Horizon'!E:E,'Legacy Horizon'!$P:$P,$B19)</f>
        <v>85025607.63000001</v>
      </c>
      <c r="E19" s="183"/>
      <c r="F19" s="183">
        <f t="shared" si="0"/>
        <v>85025607.63000001</v>
      </c>
      <c r="G19" s="183">
        <f>SUMIFS('Legacy Horizon'!F:F,'Legacy Horizon'!$P:$P,$B19)</f>
        <v>2314552.7999999998</v>
      </c>
      <c r="H19" s="183">
        <f>SUMIFS('Legacy Horizon'!G:G,'Legacy Horizon'!$P:$P,$B19)</f>
        <v>-16870.25</v>
      </c>
      <c r="I19" s="183">
        <f t="shared" si="1"/>
        <v>87323290.180000007</v>
      </c>
      <c r="J19" s="185"/>
      <c r="K19" s="183">
        <f>SUMIFS('Legacy Horizon'!J:J,'Legacy Horizon'!$P:$P,$B19)</f>
        <v>-15484232.41</v>
      </c>
      <c r="L19" s="183"/>
      <c r="M19" s="183">
        <f t="shared" si="2"/>
        <v>-15484232.41</v>
      </c>
      <c r="N19" s="183">
        <f>SUMIFS('Legacy Horizon'!K:K,'Legacy Horizon'!$P:$P,$B19)</f>
        <v>-2674365.9500000002</v>
      </c>
      <c r="O19" s="183">
        <f>SUMIFS('Legacy Horizon'!L:L,'Legacy Horizon'!$P:$P,$B19)</f>
        <v>4173.3500000000004</v>
      </c>
      <c r="P19" s="183">
        <f t="shared" si="3"/>
        <v>-18154425.009999998</v>
      </c>
      <c r="Q19" s="184">
        <f>I19+P19</f>
        <v>69168865.170000017</v>
      </c>
      <c r="R19" s="202"/>
    </row>
    <row r="20" spans="1:18" ht="14.4" x14ac:dyDescent="0.3">
      <c r="A20" s="181">
        <v>47</v>
      </c>
      <c r="B20" s="181">
        <v>1845</v>
      </c>
      <c r="C20" s="182" t="s">
        <v>632</v>
      </c>
      <c r="D20" s="183">
        <f>SUMIFS('Legacy Horizon'!E:E,'Legacy Horizon'!$P:$P,$B20)</f>
        <v>147731498.42999998</v>
      </c>
      <c r="E20" s="183"/>
      <c r="F20" s="183">
        <f t="shared" si="0"/>
        <v>147731498.42999998</v>
      </c>
      <c r="G20" s="183">
        <f>SUMIFS('Legacy Horizon'!F:F,'Legacy Horizon'!$P:$P,$B20)</f>
        <v>9801846.620000001</v>
      </c>
      <c r="H20" s="183">
        <f>SUMIFS('Legacy Horizon'!G:G,'Legacy Horizon'!$P:$P,$B20)</f>
        <v>-167530.81</v>
      </c>
      <c r="I20" s="183">
        <f t="shared" si="1"/>
        <v>157365814.23999998</v>
      </c>
      <c r="J20" s="185"/>
      <c r="K20" s="183">
        <f>SUMIFS('Legacy Horizon'!J:J,'Legacy Horizon'!$P:$P,$B20)</f>
        <v>-21434846.190000005</v>
      </c>
      <c r="L20" s="183"/>
      <c r="M20" s="183">
        <f t="shared" si="2"/>
        <v>-21434846.190000005</v>
      </c>
      <c r="N20" s="183">
        <f>SUMIFS('Legacy Horizon'!K:K,'Legacy Horizon'!$P:$P,$B20)</f>
        <v>-4000975.0199999996</v>
      </c>
      <c r="O20" s="183">
        <f>SUMIFS('Legacy Horizon'!L:L,'Legacy Horizon'!$P:$P,$B20)</f>
        <v>38404.259999999995</v>
      </c>
      <c r="P20" s="183">
        <f t="shared" si="3"/>
        <v>-25397416.950000003</v>
      </c>
      <c r="Q20" s="184">
        <f>I20+P20</f>
        <v>131968397.28999998</v>
      </c>
      <c r="R20" s="202"/>
    </row>
    <row r="21" spans="1:18" ht="14.4" x14ac:dyDescent="0.3">
      <c r="A21" s="181">
        <v>47</v>
      </c>
      <c r="B21" s="181">
        <v>1850</v>
      </c>
      <c r="C21" s="182" t="s">
        <v>315</v>
      </c>
      <c r="D21" s="183">
        <f>SUMIFS('Legacy Horizon'!E:E,'Legacy Horizon'!$P:$P,$B21)</f>
        <v>89659208.120001599</v>
      </c>
      <c r="E21" s="183"/>
      <c r="F21" s="183">
        <f t="shared" si="0"/>
        <v>89659208.120001599</v>
      </c>
      <c r="G21" s="183">
        <f>SUMIFS('Legacy Horizon'!F:F,'Legacy Horizon'!$P:$P,$B21)</f>
        <v>7606469.6600000001</v>
      </c>
      <c r="H21" s="183">
        <f>SUMIFS('Legacy Horizon'!G:G,'Legacy Horizon'!$P:$P,$B21)</f>
        <v>-638341.74</v>
      </c>
      <c r="I21" s="183">
        <f t="shared" si="1"/>
        <v>96627336.040001601</v>
      </c>
      <c r="J21" s="185"/>
      <c r="K21" s="183">
        <f>SUMIFS('Legacy Horizon'!J:J,'Legacy Horizon'!$P:$P,$B21)</f>
        <v>-16727603.890000049</v>
      </c>
      <c r="L21" s="183"/>
      <c r="M21" s="183">
        <f t="shared" si="2"/>
        <v>-16727603.890000049</v>
      </c>
      <c r="N21" s="183">
        <f>SUMIFS('Legacy Horizon'!K:K,'Legacy Horizon'!$P:$P,$B21)</f>
        <v>-3110161.88</v>
      </c>
      <c r="O21" s="183">
        <f>SUMIFS('Legacy Horizon'!L:L,'Legacy Horizon'!$P:$P,$B21)</f>
        <v>174371.13999999998</v>
      </c>
      <c r="P21" s="183">
        <f t="shared" si="3"/>
        <v>-19663394.630000047</v>
      </c>
      <c r="Q21" s="184">
        <f>I21+P21</f>
        <v>76963941.410001546</v>
      </c>
      <c r="R21" s="202"/>
    </row>
    <row r="22" spans="1:18" ht="14.4" x14ac:dyDescent="0.3">
      <c r="A22" s="181">
        <v>47</v>
      </c>
      <c r="B22" s="181">
        <v>1855</v>
      </c>
      <c r="C22" s="182" t="s">
        <v>633</v>
      </c>
      <c r="D22" s="183">
        <f>SUMIFS('Legacy Horizon'!E:E,'Legacy Horizon'!$P:$P,$B22)</f>
        <v>0</v>
      </c>
      <c r="E22" s="183"/>
      <c r="F22" s="183">
        <f t="shared" si="0"/>
        <v>0</v>
      </c>
      <c r="G22" s="183">
        <f>SUMIFS('Legacy Horizon'!F:F,'Legacy Horizon'!$P:$P,$B22)</f>
        <v>0</v>
      </c>
      <c r="H22" s="183">
        <f>SUMIFS('Legacy Horizon'!G:G,'Legacy Horizon'!$P:$P,$B22)</f>
        <v>0</v>
      </c>
      <c r="I22" s="183">
        <f t="shared" si="1"/>
        <v>0</v>
      </c>
      <c r="J22" s="185"/>
      <c r="K22" s="183">
        <f>SUMIFS('Legacy Horizon'!J:J,'Legacy Horizon'!$P:$P,$B22)</f>
        <v>0</v>
      </c>
      <c r="L22" s="183"/>
      <c r="M22" s="183">
        <f t="shared" si="2"/>
        <v>0</v>
      </c>
      <c r="N22" s="183">
        <f>SUMIFS('Legacy Horizon'!K:K,'Legacy Horizon'!$P:$P,$B22)</f>
        <v>0</v>
      </c>
      <c r="O22" s="183">
        <f>SUMIFS('Legacy Horizon'!L:L,'Legacy Horizon'!$P:$P,$B22)</f>
        <v>0</v>
      </c>
      <c r="P22" s="183">
        <f t="shared" si="3"/>
        <v>0</v>
      </c>
      <c r="Q22" s="184">
        <f>I22+P22</f>
        <v>0</v>
      </c>
      <c r="R22" s="202"/>
    </row>
    <row r="23" spans="1:18" ht="14.4" x14ac:dyDescent="0.3">
      <c r="A23" s="181">
        <v>47</v>
      </c>
      <c r="B23" s="181">
        <v>1860</v>
      </c>
      <c r="C23" s="182" t="s">
        <v>43</v>
      </c>
      <c r="D23" s="183">
        <f>SUMIFS('Legacy Horizon'!E:E,'Legacy Horizon'!$P:$P,$B23)</f>
        <v>48189721.18</v>
      </c>
      <c r="E23" s="183"/>
      <c r="F23" s="183">
        <f t="shared" si="0"/>
        <v>48189721.18</v>
      </c>
      <c r="G23" s="183">
        <f>SUMIFS('Legacy Horizon'!F:F,'Legacy Horizon'!$P:$P,$B23)</f>
        <v>2434565.7799999998</v>
      </c>
      <c r="H23" s="183">
        <f>SUMIFS('Legacy Horizon'!G:G,'Legacy Horizon'!$P:$P,$B23)</f>
        <v>-297660.57</v>
      </c>
      <c r="I23" s="183">
        <f t="shared" si="1"/>
        <v>50326626.390000001</v>
      </c>
      <c r="J23" s="185"/>
      <c r="K23" s="183">
        <f>SUMIFS('Legacy Horizon'!J:J,'Legacy Horizon'!$P:$P,$B23)</f>
        <v>-24887112.539999999</v>
      </c>
      <c r="L23" s="183"/>
      <c r="M23" s="183">
        <f t="shared" si="2"/>
        <v>-24887112.539999999</v>
      </c>
      <c r="N23" s="183">
        <f>SUMIFS('Legacy Horizon'!K:K,'Legacy Horizon'!$P:$P,$B23)</f>
        <v>-3022606.59</v>
      </c>
      <c r="O23" s="183">
        <f>SUMIFS('Legacy Horizon'!L:L,'Legacy Horizon'!$P:$P,$B23)</f>
        <v>186343.55</v>
      </c>
      <c r="P23" s="183">
        <f t="shared" si="3"/>
        <v>-27723375.579999998</v>
      </c>
      <c r="Q23" s="184">
        <f>I23+P23</f>
        <v>22603250.810000002</v>
      </c>
      <c r="R23" s="202"/>
    </row>
    <row r="24" spans="1:18" ht="14.4" x14ac:dyDescent="0.3">
      <c r="A24" s="181">
        <v>47</v>
      </c>
      <c r="B24" s="181">
        <v>1865</v>
      </c>
      <c r="C24" s="182" t="s">
        <v>656</v>
      </c>
      <c r="D24" s="183">
        <f>SUMIFS('Legacy Horizon'!E:E,'Legacy Horizon'!$P:$P,$B24)</f>
        <v>0</v>
      </c>
      <c r="E24" s="183"/>
      <c r="F24" s="183">
        <f t="shared" si="0"/>
        <v>0</v>
      </c>
      <c r="G24" s="183">
        <f>SUMIFS('Legacy Horizon'!F:F,'Legacy Horizon'!$P:$P,$B24)</f>
        <v>0</v>
      </c>
      <c r="H24" s="183">
        <f>SUMIFS('Legacy Horizon'!G:G,'Legacy Horizon'!$P:$P,$B24)</f>
        <v>0</v>
      </c>
      <c r="I24" s="183">
        <f t="shared" si="1"/>
        <v>0</v>
      </c>
      <c r="J24" s="185"/>
      <c r="K24" s="183">
        <f>SUMIFS('Legacy Horizon'!J:J,'Legacy Horizon'!$P:$P,$B24)</f>
        <v>0</v>
      </c>
      <c r="L24" s="183"/>
      <c r="M24" s="183">
        <f t="shared" si="2"/>
        <v>0</v>
      </c>
      <c r="N24" s="183">
        <f>SUMIFS('Legacy Horizon'!K:K,'Legacy Horizon'!$P:$P,$B24)</f>
        <v>0</v>
      </c>
      <c r="O24" s="183">
        <f>SUMIFS('Legacy Horizon'!L:L,'Legacy Horizon'!$P:$P,$B24)</f>
        <v>0</v>
      </c>
      <c r="P24" s="183">
        <f t="shared" si="3"/>
        <v>0</v>
      </c>
      <c r="Q24" s="184">
        <f>I24+P24</f>
        <v>0</v>
      </c>
      <c r="R24" s="202"/>
    </row>
    <row r="25" spans="1:18" s="212" customFormat="1" ht="14.4" x14ac:dyDescent="0.3">
      <c r="A25" s="217">
        <v>47</v>
      </c>
      <c r="B25" s="217">
        <v>1875</v>
      </c>
      <c r="C25" s="216" t="s">
        <v>657</v>
      </c>
      <c r="D25" s="183">
        <f>SUMIFS('Legacy Horizon'!E:E,'Legacy Horizon'!$P:$P,$B25)</f>
        <v>0</v>
      </c>
      <c r="E25" s="183"/>
      <c r="F25" s="183">
        <f t="shared" si="0"/>
        <v>0</v>
      </c>
      <c r="G25" s="183">
        <f>SUMIFS('Legacy Horizon'!F:F,'Legacy Horizon'!$P:$P,$B25)</f>
        <v>0</v>
      </c>
      <c r="H25" s="183">
        <f>SUMIFS('Legacy Horizon'!G:G,'Legacy Horizon'!$P:$P,$B25)</f>
        <v>0</v>
      </c>
      <c r="I25" s="183">
        <f t="shared" si="1"/>
        <v>0</v>
      </c>
      <c r="J25" s="215"/>
      <c r="K25" s="183">
        <f>SUMIFS('Legacy Horizon'!J:J,'Legacy Horizon'!$P:$P,$B25)</f>
        <v>0</v>
      </c>
      <c r="L25" s="183"/>
      <c r="M25" s="183">
        <f t="shared" si="2"/>
        <v>0</v>
      </c>
      <c r="N25" s="183">
        <f>SUMIFS('Legacy Horizon'!K:K,'Legacy Horizon'!$P:$P,$B25)</f>
        <v>0</v>
      </c>
      <c r="O25" s="183">
        <f>SUMIFS('Legacy Horizon'!L:L,'Legacy Horizon'!$P:$P,$B25)</f>
        <v>0</v>
      </c>
      <c r="P25" s="183">
        <f t="shared" si="3"/>
        <v>0</v>
      </c>
      <c r="Q25" s="214">
        <f>I25+P25</f>
        <v>0</v>
      </c>
      <c r="R25" s="213"/>
    </row>
    <row r="26" spans="1:18" ht="14.4" x14ac:dyDescent="0.3">
      <c r="A26" s="181" t="s">
        <v>628</v>
      </c>
      <c r="B26" s="181">
        <v>1905</v>
      </c>
      <c r="C26" s="182" t="s">
        <v>92</v>
      </c>
      <c r="D26" s="183">
        <f>SUMIFS('Legacy Horizon'!E:E,'Legacy Horizon'!$P:$P,$B26)</f>
        <v>0</v>
      </c>
      <c r="E26" s="183"/>
      <c r="F26" s="183">
        <f t="shared" si="0"/>
        <v>0</v>
      </c>
      <c r="G26" s="183">
        <f>SUMIFS('Legacy Horizon'!F:F,'Legacy Horizon'!$P:$P,$B26)</f>
        <v>0</v>
      </c>
      <c r="H26" s="183">
        <f>SUMIFS('Legacy Horizon'!G:G,'Legacy Horizon'!$P:$P,$B26)</f>
        <v>0</v>
      </c>
      <c r="I26" s="183">
        <f t="shared" si="1"/>
        <v>0</v>
      </c>
      <c r="J26" s="185"/>
      <c r="K26" s="183">
        <f>SUMIFS('Legacy Horizon'!J:J,'Legacy Horizon'!$P:$P,$B26)</f>
        <v>0</v>
      </c>
      <c r="L26" s="183"/>
      <c r="M26" s="183">
        <f t="shared" si="2"/>
        <v>0</v>
      </c>
      <c r="N26" s="183">
        <f>SUMIFS('Legacy Horizon'!K:K,'Legacy Horizon'!$P:$P,$B26)</f>
        <v>0</v>
      </c>
      <c r="O26" s="183">
        <f>SUMIFS('Legacy Horizon'!L:L,'Legacy Horizon'!$P:$P,$B26)</f>
        <v>0</v>
      </c>
      <c r="P26" s="183">
        <f t="shared" si="3"/>
        <v>0</v>
      </c>
      <c r="Q26" s="184">
        <f>I26+P26</f>
        <v>0</v>
      </c>
      <c r="R26" s="202"/>
    </row>
    <row r="27" spans="1:18" ht="14.4" x14ac:dyDescent="0.3">
      <c r="A27" s="181">
        <v>47</v>
      </c>
      <c r="B27" s="181">
        <v>1908</v>
      </c>
      <c r="C27" s="182" t="s">
        <v>634</v>
      </c>
      <c r="D27" s="183">
        <f>SUMIFS('Legacy Horizon'!E:E,'Legacy Horizon'!$P:$P,$B27)</f>
        <v>32902852.830000006</v>
      </c>
      <c r="E27" s="183"/>
      <c r="F27" s="183">
        <f t="shared" si="0"/>
        <v>32902852.830000006</v>
      </c>
      <c r="G27" s="183">
        <f>SUMIFS('Legacy Horizon'!F:F,'Legacy Horizon'!$P:$P,$B27)</f>
        <v>4732782.75</v>
      </c>
      <c r="H27" s="183">
        <f>SUMIFS('Legacy Horizon'!G:G,'Legacy Horizon'!$P:$P,$B27)</f>
        <v>-1410882.02</v>
      </c>
      <c r="I27" s="183">
        <f t="shared" si="1"/>
        <v>36224753.560000002</v>
      </c>
      <c r="J27" s="185"/>
      <c r="K27" s="183">
        <f>SUMIFS('Legacy Horizon'!J:J,'Legacy Horizon'!$P:$P,$B27)</f>
        <v>-7878375.540000001</v>
      </c>
      <c r="L27" s="183"/>
      <c r="M27" s="183">
        <f t="shared" si="2"/>
        <v>-7878375.540000001</v>
      </c>
      <c r="N27" s="183">
        <f>SUMIFS('Legacy Horizon'!K:K,'Legacy Horizon'!$P:$P,$B27)</f>
        <v>-1109376.9500000002</v>
      </c>
      <c r="O27" s="183">
        <f>SUMIFS('Legacy Horizon'!L:L,'Legacy Horizon'!$P:$P,$B27)</f>
        <v>479619.7</v>
      </c>
      <c r="P27" s="183">
        <f t="shared" si="3"/>
        <v>-8508132.7900000028</v>
      </c>
      <c r="Q27" s="184">
        <f>I27+P27</f>
        <v>27716620.77</v>
      </c>
      <c r="R27" s="202"/>
    </row>
    <row r="28" spans="1:18" ht="14.4" x14ac:dyDescent="0.3">
      <c r="A28" s="181">
        <v>13</v>
      </c>
      <c r="B28" s="181">
        <v>1910</v>
      </c>
      <c r="C28" s="182" t="s">
        <v>61</v>
      </c>
      <c r="D28" s="183">
        <f>SUMIFS('Legacy Horizon'!E:E,'Legacy Horizon'!$P:$P,$B28)</f>
        <v>0</v>
      </c>
      <c r="E28" s="183"/>
      <c r="F28" s="183">
        <f t="shared" si="0"/>
        <v>0</v>
      </c>
      <c r="G28" s="183">
        <f>SUMIFS('Legacy Horizon'!F:F,'Legacy Horizon'!$P:$P,$B28)</f>
        <v>0</v>
      </c>
      <c r="H28" s="183">
        <f>SUMIFS('Legacy Horizon'!G:G,'Legacy Horizon'!$P:$P,$B28)</f>
        <v>0</v>
      </c>
      <c r="I28" s="183">
        <f t="shared" si="1"/>
        <v>0</v>
      </c>
      <c r="J28" s="185"/>
      <c r="K28" s="183">
        <f>SUMIFS('Legacy Horizon'!J:J,'Legacy Horizon'!$P:$P,$B28)</f>
        <v>0</v>
      </c>
      <c r="L28" s="183"/>
      <c r="M28" s="183">
        <f t="shared" si="2"/>
        <v>0</v>
      </c>
      <c r="N28" s="183">
        <f>SUMIFS('Legacy Horizon'!K:K,'Legacy Horizon'!$P:$P,$B28)</f>
        <v>0</v>
      </c>
      <c r="O28" s="183">
        <f>SUMIFS('Legacy Horizon'!L:L,'Legacy Horizon'!$P:$P,$B28)</f>
        <v>0</v>
      </c>
      <c r="P28" s="183">
        <f t="shared" si="3"/>
        <v>0</v>
      </c>
      <c r="Q28" s="184">
        <f>I28+P28</f>
        <v>0</v>
      </c>
      <c r="R28" s="202"/>
    </row>
    <row r="29" spans="1:18" ht="14.4" x14ac:dyDescent="0.3">
      <c r="A29" s="181">
        <v>8</v>
      </c>
      <c r="B29" s="181">
        <v>1915</v>
      </c>
      <c r="C29" s="182" t="s">
        <v>635</v>
      </c>
      <c r="D29" s="183">
        <f>SUMIFS('Legacy Horizon'!E:E,'Legacy Horizon'!$P:$P,$B29)</f>
        <v>4213379.959999999</v>
      </c>
      <c r="E29" s="183"/>
      <c r="F29" s="183">
        <f t="shared" si="0"/>
        <v>4213379.959999999</v>
      </c>
      <c r="G29" s="183">
        <f>SUMIFS('Legacy Horizon'!F:F,'Legacy Horizon'!$P:$P,$B29)</f>
        <v>350005.48</v>
      </c>
      <c r="H29" s="183">
        <f>SUMIFS('Legacy Horizon'!G:G,'Legacy Horizon'!$P:$P,$B29)</f>
        <v>0</v>
      </c>
      <c r="I29" s="183">
        <f t="shared" si="1"/>
        <v>4563385.4399999995</v>
      </c>
      <c r="J29" s="185"/>
      <c r="K29" s="183">
        <f>SUMIFS('Legacy Horizon'!J:J,'Legacy Horizon'!$P:$P,$B29)</f>
        <v>-2353932.939999999</v>
      </c>
      <c r="L29" s="183"/>
      <c r="M29" s="183">
        <f t="shared" si="2"/>
        <v>-2353932.939999999</v>
      </c>
      <c r="N29" s="183">
        <f>SUMIFS('Legacy Horizon'!K:K,'Legacy Horizon'!$P:$P,$B29)</f>
        <v>-401964.81</v>
      </c>
      <c r="O29" s="183">
        <f>SUMIFS('Legacy Horizon'!L:L,'Legacy Horizon'!$P:$P,$B29)</f>
        <v>0</v>
      </c>
      <c r="P29" s="183">
        <f t="shared" si="3"/>
        <v>-2755897.7499999991</v>
      </c>
      <c r="Q29" s="184">
        <f>I29+P29</f>
        <v>1807487.6900000004</v>
      </c>
      <c r="R29" s="202"/>
    </row>
    <row r="30" spans="1:18" ht="14.4" x14ac:dyDescent="0.3">
      <c r="A30" s="181">
        <v>10</v>
      </c>
      <c r="B30" s="181">
        <v>1920</v>
      </c>
      <c r="C30" s="182" t="s">
        <v>321</v>
      </c>
      <c r="D30" s="183">
        <f>SUMIFS('Legacy Horizon'!E:E,'Legacy Horizon'!$P:$P,$B30)</f>
        <v>4609421.1900000004</v>
      </c>
      <c r="E30" s="183"/>
      <c r="F30" s="183">
        <f t="shared" si="0"/>
        <v>4609421.1900000004</v>
      </c>
      <c r="G30" s="183">
        <f>SUMIFS('Legacy Horizon'!F:F,'Legacy Horizon'!$P:$P,$B30)</f>
        <v>94077.55</v>
      </c>
      <c r="H30" s="183">
        <f>SUMIFS('Legacy Horizon'!G:G,'Legacy Horizon'!$P:$P,$B30)</f>
        <v>0</v>
      </c>
      <c r="I30" s="183">
        <f t="shared" si="1"/>
        <v>4703498.74</v>
      </c>
      <c r="J30" s="185"/>
      <c r="K30" s="183">
        <f>SUMIFS('Legacy Horizon'!J:J,'Legacy Horizon'!$P:$P,$B30)</f>
        <v>-3603839.0799999973</v>
      </c>
      <c r="L30" s="183"/>
      <c r="M30" s="183">
        <f t="shared" si="2"/>
        <v>-3603839.0799999973</v>
      </c>
      <c r="N30" s="183">
        <f>SUMIFS('Legacy Horizon'!K:K,'Legacy Horizon'!$P:$P,$B30)</f>
        <v>-728593.76</v>
      </c>
      <c r="O30" s="183">
        <f>SUMIFS('Legacy Horizon'!L:L,'Legacy Horizon'!$P:$P,$B30)</f>
        <v>0</v>
      </c>
      <c r="P30" s="183">
        <f t="shared" si="3"/>
        <v>-4332432.8399999971</v>
      </c>
      <c r="Q30" s="184">
        <f>I30+P30</f>
        <v>371065.90000000317</v>
      </c>
      <c r="R30" s="202"/>
    </row>
    <row r="31" spans="1:18" ht="14.4" x14ac:dyDescent="0.3">
      <c r="A31" s="181">
        <v>10</v>
      </c>
      <c r="B31" s="181">
        <v>1930</v>
      </c>
      <c r="C31" s="182" t="s">
        <v>322</v>
      </c>
      <c r="D31" s="183">
        <f>SUMIFS('Legacy Horizon'!E:E,'Legacy Horizon'!$P:$P,$B31)</f>
        <v>10404468.289999994</v>
      </c>
      <c r="E31" s="183"/>
      <c r="F31" s="183">
        <f t="shared" si="0"/>
        <v>10404468.289999994</v>
      </c>
      <c r="G31" s="183">
        <f>SUMIFS('Legacy Horizon'!F:F,'Legacy Horizon'!$P:$P,$B31)</f>
        <v>1001339</v>
      </c>
      <c r="H31" s="183">
        <f>SUMIFS('Legacy Horizon'!G:G,'Legacy Horizon'!$P:$P,$B31)</f>
        <v>-25074.78</v>
      </c>
      <c r="I31" s="183">
        <f t="shared" si="1"/>
        <v>11380732.509999994</v>
      </c>
      <c r="J31" s="185"/>
      <c r="K31" s="183">
        <f>SUMIFS('Legacy Horizon'!J:J,'Legacy Horizon'!$P:$P,$B31)</f>
        <v>-7095835.2799999947</v>
      </c>
      <c r="L31" s="183"/>
      <c r="M31" s="183">
        <f t="shared" si="2"/>
        <v>-7095835.2799999947</v>
      </c>
      <c r="N31" s="183">
        <f>SUMIFS('Legacy Horizon'!K:K,'Legacy Horizon'!$P:$P,$B31)</f>
        <v>-542002.86</v>
      </c>
      <c r="O31" s="183">
        <f>SUMIFS('Legacy Horizon'!L:L,'Legacy Horizon'!$P:$P,$B31)</f>
        <v>25074.78</v>
      </c>
      <c r="P31" s="183">
        <f t="shared" si="3"/>
        <v>-7612763.3599999947</v>
      </c>
      <c r="Q31" s="184">
        <f>I31+P31</f>
        <v>3767969.1499999994</v>
      </c>
      <c r="R31" s="202"/>
    </row>
    <row r="32" spans="1:18" ht="14.4" x14ac:dyDescent="0.3">
      <c r="A32" s="181">
        <v>8</v>
      </c>
      <c r="B32" s="181">
        <v>1935</v>
      </c>
      <c r="C32" s="182" t="s">
        <v>76</v>
      </c>
      <c r="D32" s="183">
        <f>SUMIFS('Legacy Horizon'!E:E,'Legacy Horizon'!$P:$P,$B32)</f>
        <v>587343.67999999993</v>
      </c>
      <c r="E32" s="183"/>
      <c r="F32" s="183">
        <f t="shared" si="0"/>
        <v>587343.67999999993</v>
      </c>
      <c r="G32" s="183">
        <f>SUMIFS('Legacy Horizon'!F:F,'Legacy Horizon'!$P:$P,$B32)</f>
        <v>0</v>
      </c>
      <c r="H32" s="183">
        <f>SUMIFS('Legacy Horizon'!G:G,'Legacy Horizon'!$P:$P,$B32)</f>
        <v>0</v>
      </c>
      <c r="I32" s="183">
        <f t="shared" si="1"/>
        <v>587343.67999999993</v>
      </c>
      <c r="J32" s="185"/>
      <c r="K32" s="183">
        <f>SUMIFS('Legacy Horizon'!J:J,'Legacy Horizon'!$P:$P,$B32)</f>
        <v>-376282.12000000011</v>
      </c>
      <c r="L32" s="183"/>
      <c r="M32" s="183">
        <f t="shared" si="2"/>
        <v>-376282.12000000011</v>
      </c>
      <c r="N32" s="183">
        <f>SUMIFS('Legacy Horizon'!K:K,'Legacy Horizon'!$P:$P,$B32)</f>
        <v>-62229.49</v>
      </c>
      <c r="O32" s="183">
        <f>SUMIFS('Legacy Horizon'!L:L,'Legacy Horizon'!$P:$P,$B32)</f>
        <v>0</v>
      </c>
      <c r="P32" s="183">
        <f t="shared" si="3"/>
        <v>-438511.6100000001</v>
      </c>
      <c r="Q32" s="184">
        <f>I32+P32</f>
        <v>148832.06999999983</v>
      </c>
      <c r="R32" s="202"/>
    </row>
    <row r="33" spans="1:18" ht="14.4" x14ac:dyDescent="0.3">
      <c r="A33" s="181">
        <v>8</v>
      </c>
      <c r="B33" s="181">
        <v>1940</v>
      </c>
      <c r="C33" s="182" t="s">
        <v>636</v>
      </c>
      <c r="D33" s="183">
        <f>SUMIFS('Legacy Horizon'!E:E,'Legacy Horizon'!$P:$P,$B33)</f>
        <v>4256290.6100000041</v>
      </c>
      <c r="E33" s="183"/>
      <c r="F33" s="183">
        <f t="shared" si="0"/>
        <v>4256290.6100000041</v>
      </c>
      <c r="G33" s="183">
        <f>SUMIFS('Legacy Horizon'!F:F,'Legacy Horizon'!$P:$P,$B33)</f>
        <v>353057.07</v>
      </c>
      <c r="H33" s="183">
        <f>SUMIFS('Legacy Horizon'!G:G,'Legacy Horizon'!$P:$P,$B33)</f>
        <v>0</v>
      </c>
      <c r="I33" s="183">
        <f t="shared" si="1"/>
        <v>4609347.6800000044</v>
      </c>
      <c r="J33" s="185"/>
      <c r="K33" s="183">
        <f>SUMIFS('Legacy Horizon'!J:J,'Legacy Horizon'!$P:$P,$B33)</f>
        <v>-2186536.8199999994</v>
      </c>
      <c r="L33" s="183"/>
      <c r="M33" s="183">
        <f t="shared" si="2"/>
        <v>-2186536.8199999994</v>
      </c>
      <c r="N33" s="183">
        <f>SUMIFS('Legacy Horizon'!K:K,'Legacy Horizon'!$P:$P,$B33)</f>
        <v>-409287.98</v>
      </c>
      <c r="O33" s="183">
        <f>SUMIFS('Legacy Horizon'!L:L,'Legacy Horizon'!$P:$P,$B33)</f>
        <v>0</v>
      </c>
      <c r="P33" s="183">
        <f t="shared" si="3"/>
        <v>-2595824.7999999993</v>
      </c>
      <c r="Q33" s="184">
        <f>I33+P33</f>
        <v>2013522.880000005</v>
      </c>
      <c r="R33" s="202"/>
    </row>
    <row r="34" spans="1:18" ht="14.4" x14ac:dyDescent="0.3">
      <c r="A34" s="181">
        <v>8</v>
      </c>
      <c r="B34" s="181">
        <v>1945</v>
      </c>
      <c r="C34" s="182" t="s">
        <v>637</v>
      </c>
      <c r="D34" s="183">
        <f>SUMIFS('Legacy Horizon'!E:E,'Legacy Horizon'!$P:$P,$B34)</f>
        <v>1255119.1390000002</v>
      </c>
      <c r="E34" s="183"/>
      <c r="F34" s="183">
        <f t="shared" si="0"/>
        <v>1255119.1390000002</v>
      </c>
      <c r="G34" s="183">
        <f>SUMIFS('Legacy Horizon'!F:F,'Legacy Horizon'!$P:$P,$B34)</f>
        <v>108693.04</v>
      </c>
      <c r="H34" s="183">
        <f>SUMIFS('Legacy Horizon'!G:G,'Legacy Horizon'!$P:$P,$B34)</f>
        <v>0</v>
      </c>
      <c r="I34" s="183">
        <f t="shared" si="1"/>
        <v>1363812.1790000002</v>
      </c>
      <c r="J34" s="185"/>
      <c r="K34" s="183">
        <f>SUMIFS('Legacy Horizon'!J:J,'Legacy Horizon'!$P:$P,$B34)</f>
        <v>-604809.06999999972</v>
      </c>
      <c r="L34" s="183"/>
      <c r="M34" s="183">
        <f t="shared" si="2"/>
        <v>-604809.06999999972</v>
      </c>
      <c r="N34" s="183">
        <f>SUMIFS('Legacy Horizon'!K:K,'Legacy Horizon'!$P:$P,$B34)</f>
        <v>-117356.23000000001</v>
      </c>
      <c r="O34" s="183">
        <f>SUMIFS('Legacy Horizon'!L:L,'Legacy Horizon'!$P:$P,$B34)</f>
        <v>0</v>
      </c>
      <c r="P34" s="183">
        <f t="shared" si="3"/>
        <v>-722165.2999999997</v>
      </c>
      <c r="Q34" s="184">
        <f>I34+P34</f>
        <v>641646.87900000054</v>
      </c>
      <c r="R34" s="202"/>
    </row>
    <row r="35" spans="1:18" ht="14.4" x14ac:dyDescent="0.3">
      <c r="A35" s="181">
        <v>8</v>
      </c>
      <c r="B35" s="181">
        <v>1950</v>
      </c>
      <c r="C35" s="182" t="s">
        <v>276</v>
      </c>
      <c r="D35" s="183">
        <f>SUMIFS('Legacy Horizon'!E:E,'Legacy Horizon'!$P:$P,$B35)</f>
        <v>0</v>
      </c>
      <c r="E35" s="183"/>
      <c r="F35" s="183">
        <f t="shared" ref="F35:F52" si="4">D35+E35</f>
        <v>0</v>
      </c>
      <c r="G35" s="183">
        <f>SUMIFS('Legacy Horizon'!F:F,'Legacy Horizon'!$P:$P,$B35)</f>
        <v>0</v>
      </c>
      <c r="H35" s="183">
        <f>SUMIFS('Legacy Horizon'!G:G,'Legacy Horizon'!$P:$P,$B35)</f>
        <v>0</v>
      </c>
      <c r="I35" s="183">
        <f t="shared" ref="I35:I52" si="5">SUM(F35:H35)</f>
        <v>0</v>
      </c>
      <c r="J35" s="185"/>
      <c r="K35" s="183">
        <f>SUMIFS('Legacy Horizon'!J:J,'Legacy Horizon'!$P:$P,$B35)</f>
        <v>0</v>
      </c>
      <c r="L35" s="183"/>
      <c r="M35" s="183">
        <f t="shared" ref="M35:M52" si="6">SUM(K35:L35)</f>
        <v>0</v>
      </c>
      <c r="N35" s="183">
        <f>SUMIFS('Legacy Horizon'!K:K,'Legacy Horizon'!$P:$P,$B35)</f>
        <v>0</v>
      </c>
      <c r="O35" s="183">
        <f>SUMIFS('Legacy Horizon'!L:L,'Legacy Horizon'!$P:$P,$B35)</f>
        <v>0</v>
      </c>
      <c r="P35" s="183">
        <f t="shared" ref="P35:P52" si="7">K35+N35+O35</f>
        <v>0</v>
      </c>
      <c r="Q35" s="184">
        <f>I35+P35</f>
        <v>0</v>
      </c>
      <c r="R35" s="202"/>
    </row>
    <row r="36" spans="1:18" ht="14.4" x14ac:dyDescent="0.3">
      <c r="A36" s="181">
        <v>8</v>
      </c>
      <c r="B36" s="181">
        <v>1955</v>
      </c>
      <c r="C36" s="182" t="s">
        <v>278</v>
      </c>
      <c r="D36" s="183">
        <f>SUMIFS('Legacy Horizon'!E:E,'Legacy Horizon'!$P:$P,$B36)</f>
        <v>1902243.3800000008</v>
      </c>
      <c r="E36" s="183"/>
      <c r="F36" s="183">
        <f t="shared" si="4"/>
        <v>1902243.3800000008</v>
      </c>
      <c r="G36" s="183">
        <f>SUMIFS('Legacy Horizon'!F:F,'Legacy Horizon'!$P:$P,$B36)</f>
        <v>0</v>
      </c>
      <c r="H36" s="183">
        <f>SUMIFS('Legacy Horizon'!G:G,'Legacy Horizon'!$P:$P,$B36)</f>
        <v>0</v>
      </c>
      <c r="I36" s="183">
        <f t="shared" si="5"/>
        <v>1902243.3800000008</v>
      </c>
      <c r="J36" s="185"/>
      <c r="K36" s="183">
        <f>SUMIFS('Legacy Horizon'!J:J,'Legacy Horizon'!$P:$P,$B36)</f>
        <v>-1393735.320000001</v>
      </c>
      <c r="L36" s="183"/>
      <c r="M36" s="183">
        <f t="shared" si="6"/>
        <v>-1393735.320000001</v>
      </c>
      <c r="N36" s="183">
        <f>SUMIFS('Legacy Horizon'!K:K,'Legacy Horizon'!$P:$P,$B36)</f>
        <v>-126582.08</v>
      </c>
      <c r="O36" s="183">
        <f>SUMIFS('Legacy Horizon'!L:L,'Legacy Horizon'!$P:$P,$B36)</f>
        <v>0</v>
      </c>
      <c r="P36" s="183">
        <f t="shared" si="7"/>
        <v>-1520317.4000000011</v>
      </c>
      <c r="Q36" s="184">
        <f>I36+P36</f>
        <v>381925.97999999975</v>
      </c>
      <c r="R36" s="202"/>
    </row>
    <row r="37" spans="1:18" ht="14.4" x14ac:dyDescent="0.3">
      <c r="A37" s="181">
        <v>8</v>
      </c>
      <c r="B37" s="181">
        <v>1960</v>
      </c>
      <c r="C37" s="182" t="s">
        <v>638</v>
      </c>
      <c r="D37" s="183">
        <f>SUMIFS('Legacy Horizon'!E:E,'Legacy Horizon'!$P:$P,$B37)</f>
        <v>0</v>
      </c>
      <c r="E37" s="183"/>
      <c r="F37" s="183">
        <f t="shared" si="4"/>
        <v>0</v>
      </c>
      <c r="G37" s="183">
        <f>SUMIFS('Legacy Horizon'!F:F,'Legacy Horizon'!$P:$P,$B37)</f>
        <v>0</v>
      </c>
      <c r="H37" s="183">
        <f>SUMIFS('Legacy Horizon'!G:G,'Legacy Horizon'!$P:$P,$B37)</f>
        <v>0</v>
      </c>
      <c r="I37" s="183">
        <f t="shared" si="5"/>
        <v>0</v>
      </c>
      <c r="J37" s="185"/>
      <c r="K37" s="183">
        <f>SUMIFS('Legacy Horizon'!J:J,'Legacy Horizon'!$P:$P,$B37)</f>
        <v>0</v>
      </c>
      <c r="L37" s="183"/>
      <c r="M37" s="183">
        <f t="shared" si="6"/>
        <v>0</v>
      </c>
      <c r="N37" s="183">
        <f>SUMIFS('Legacy Horizon'!K:K,'Legacy Horizon'!$P:$P,$B37)</f>
        <v>0</v>
      </c>
      <c r="O37" s="183">
        <f>SUMIFS('Legacy Horizon'!L:L,'Legacy Horizon'!$P:$P,$B37)</f>
        <v>0</v>
      </c>
      <c r="P37" s="183">
        <f t="shared" si="7"/>
        <v>0</v>
      </c>
      <c r="Q37" s="184">
        <f>I37+P37</f>
        <v>0</v>
      </c>
      <c r="R37" s="202"/>
    </row>
    <row r="38" spans="1:18" ht="26.4" x14ac:dyDescent="0.3">
      <c r="A38" s="167">
        <v>47</v>
      </c>
      <c r="B38" s="181">
        <v>1970</v>
      </c>
      <c r="C38" s="182" t="s">
        <v>639</v>
      </c>
      <c r="D38" s="183">
        <f>SUMIFS('Legacy Horizon'!E:E,'Legacy Horizon'!$P:$P,$B38)</f>
        <v>312338.08</v>
      </c>
      <c r="E38" s="183"/>
      <c r="F38" s="183">
        <f t="shared" si="4"/>
        <v>312338.08</v>
      </c>
      <c r="G38" s="183">
        <f>SUMIFS('Legacy Horizon'!F:F,'Legacy Horizon'!$P:$P,$B38)</f>
        <v>0</v>
      </c>
      <c r="H38" s="183">
        <f>SUMIFS('Legacy Horizon'!G:G,'Legacy Horizon'!$P:$P,$B38)</f>
        <v>-312338.08</v>
      </c>
      <c r="I38" s="183">
        <f t="shared" si="5"/>
        <v>0</v>
      </c>
      <c r="J38" s="185"/>
      <c r="K38" s="183">
        <f>SUMIFS('Legacy Horizon'!J:J,'Legacy Horizon'!$P:$P,$B38)</f>
        <v>-312338.08</v>
      </c>
      <c r="L38" s="183"/>
      <c r="M38" s="183">
        <f t="shared" si="6"/>
        <v>-312338.08</v>
      </c>
      <c r="N38" s="183">
        <f>SUMIFS('Legacy Horizon'!K:K,'Legacy Horizon'!$P:$P,$B38)</f>
        <v>0</v>
      </c>
      <c r="O38" s="183">
        <f>SUMIFS('Legacy Horizon'!L:L,'Legacy Horizon'!$P:$P,$B38)</f>
        <v>312338.08</v>
      </c>
      <c r="P38" s="183">
        <f t="shared" si="7"/>
        <v>0</v>
      </c>
      <c r="Q38" s="184">
        <f>I38+P38</f>
        <v>0</v>
      </c>
      <c r="R38" s="202"/>
    </row>
    <row r="39" spans="1:18" ht="14.4" x14ac:dyDescent="0.3">
      <c r="A39" s="181">
        <v>47</v>
      </c>
      <c r="B39" s="181">
        <v>1975</v>
      </c>
      <c r="C39" s="182" t="s">
        <v>640</v>
      </c>
      <c r="D39" s="183">
        <f>SUMIFS('Legacy Horizon'!E:E,'Legacy Horizon'!$P:$P,$B39)</f>
        <v>0</v>
      </c>
      <c r="E39" s="183"/>
      <c r="F39" s="183">
        <f t="shared" si="4"/>
        <v>0</v>
      </c>
      <c r="G39" s="183">
        <f>SUMIFS('Legacy Horizon'!F:F,'Legacy Horizon'!$P:$P,$B39)</f>
        <v>0</v>
      </c>
      <c r="H39" s="183">
        <f>SUMIFS('Legacy Horizon'!G:G,'Legacy Horizon'!$P:$P,$B39)</f>
        <v>0</v>
      </c>
      <c r="I39" s="183">
        <f t="shared" si="5"/>
        <v>0</v>
      </c>
      <c r="J39" s="185"/>
      <c r="K39" s="183">
        <f>SUMIFS('Legacy Horizon'!J:J,'Legacy Horizon'!$P:$P,$B39)</f>
        <v>0</v>
      </c>
      <c r="L39" s="183"/>
      <c r="M39" s="183">
        <f t="shared" si="6"/>
        <v>0</v>
      </c>
      <c r="N39" s="183">
        <f>SUMIFS('Legacy Horizon'!K:K,'Legacy Horizon'!$P:$P,$B39)</f>
        <v>0</v>
      </c>
      <c r="O39" s="183">
        <f>SUMIFS('Legacy Horizon'!L:L,'Legacy Horizon'!$P:$P,$B39)</f>
        <v>0</v>
      </c>
      <c r="P39" s="183">
        <f t="shared" si="7"/>
        <v>0</v>
      </c>
      <c r="Q39" s="184">
        <f>I39+P39</f>
        <v>0</v>
      </c>
      <c r="R39" s="202"/>
    </row>
    <row r="40" spans="1:18" ht="14.4" x14ac:dyDescent="0.3">
      <c r="A40" s="181">
        <v>47</v>
      </c>
      <c r="B40" s="181">
        <v>1980</v>
      </c>
      <c r="C40" s="182" t="s">
        <v>641</v>
      </c>
      <c r="D40" s="183">
        <f>SUMIFS('Legacy Horizon'!E:E,'Legacy Horizon'!$P:$P,$B40)</f>
        <v>989705.8400000002</v>
      </c>
      <c r="E40" s="183"/>
      <c r="F40" s="183">
        <f t="shared" si="4"/>
        <v>989705.8400000002</v>
      </c>
      <c r="G40" s="183">
        <f>SUMIFS('Legacy Horizon'!F:F,'Legacy Horizon'!$P:$P,$B40)</f>
        <v>0</v>
      </c>
      <c r="H40" s="183">
        <f>SUMIFS('Legacy Horizon'!G:G,'Legacy Horizon'!$P:$P,$B40)</f>
        <v>0</v>
      </c>
      <c r="I40" s="183">
        <f t="shared" si="5"/>
        <v>989705.8400000002</v>
      </c>
      <c r="J40" s="185"/>
      <c r="K40" s="183">
        <f>SUMIFS('Legacy Horizon'!J:J,'Legacy Horizon'!$P:$P,$B40)</f>
        <v>-620448.33000000007</v>
      </c>
      <c r="L40" s="183"/>
      <c r="M40" s="183">
        <f t="shared" si="6"/>
        <v>-620448.33000000007</v>
      </c>
      <c r="N40" s="183">
        <f>SUMIFS('Legacy Horizon'!K:K,'Legacy Horizon'!$P:$P,$B40)</f>
        <v>-63889.51</v>
      </c>
      <c r="O40" s="183">
        <f>SUMIFS('Legacy Horizon'!L:L,'Legacy Horizon'!$P:$P,$B40)</f>
        <v>0</v>
      </c>
      <c r="P40" s="183">
        <f t="shared" si="7"/>
        <v>-684337.84000000008</v>
      </c>
      <c r="Q40" s="184">
        <f>I40+P40</f>
        <v>305368.00000000012</v>
      </c>
      <c r="R40" s="202"/>
    </row>
    <row r="41" spans="1:18" ht="14.4" x14ac:dyDescent="0.3">
      <c r="A41" s="181">
        <v>47</v>
      </c>
      <c r="B41" s="181">
        <v>1985</v>
      </c>
      <c r="C41" s="182" t="s">
        <v>642</v>
      </c>
      <c r="D41" s="183">
        <f>SUMIFS('Legacy Horizon'!E:E,'Legacy Horizon'!$P:$P,$B41)</f>
        <v>0</v>
      </c>
      <c r="E41" s="183"/>
      <c r="F41" s="183">
        <f t="shared" si="4"/>
        <v>0</v>
      </c>
      <c r="G41" s="183">
        <f>SUMIFS('Legacy Horizon'!F:F,'Legacy Horizon'!$P:$P,$B41)</f>
        <v>0</v>
      </c>
      <c r="H41" s="183">
        <f>SUMIFS('Legacy Horizon'!G:G,'Legacy Horizon'!$P:$P,$B41)</f>
        <v>0</v>
      </c>
      <c r="I41" s="183">
        <f t="shared" si="5"/>
        <v>0</v>
      </c>
      <c r="J41" s="185"/>
      <c r="K41" s="183">
        <f>SUMIFS('Legacy Horizon'!J:J,'Legacy Horizon'!$P:$P,$B41)</f>
        <v>0</v>
      </c>
      <c r="L41" s="183"/>
      <c r="M41" s="183">
        <f t="shared" si="6"/>
        <v>0</v>
      </c>
      <c r="N41" s="183">
        <f>SUMIFS('Legacy Horizon'!K:K,'Legacy Horizon'!$P:$P,$B41)</f>
        <v>0</v>
      </c>
      <c r="O41" s="183">
        <f>SUMIFS('Legacy Horizon'!L:L,'Legacy Horizon'!$P:$P,$B41)</f>
        <v>0</v>
      </c>
      <c r="P41" s="183">
        <f t="shared" si="7"/>
        <v>0</v>
      </c>
      <c r="Q41" s="184">
        <f>I41+P41</f>
        <v>0</v>
      </c>
      <c r="R41" s="202"/>
    </row>
    <row r="42" spans="1:18" ht="14.4" x14ac:dyDescent="0.3">
      <c r="A42" s="167">
        <v>47</v>
      </c>
      <c r="B42" s="181">
        <v>1990</v>
      </c>
      <c r="C42" s="186" t="s">
        <v>643</v>
      </c>
      <c r="D42" s="183">
        <f>SUMIFS('Legacy Horizon'!E:E,'Legacy Horizon'!$P:$P,$B42)</f>
        <v>0</v>
      </c>
      <c r="E42" s="183"/>
      <c r="F42" s="183">
        <f t="shared" si="4"/>
        <v>0</v>
      </c>
      <c r="G42" s="183">
        <f>SUMIFS('Legacy Horizon'!F:F,'Legacy Horizon'!$P:$P,$B42)</f>
        <v>0</v>
      </c>
      <c r="H42" s="183">
        <f>SUMIFS('Legacy Horizon'!G:G,'Legacy Horizon'!$P:$P,$B42)</f>
        <v>0</v>
      </c>
      <c r="I42" s="183">
        <f t="shared" si="5"/>
        <v>0</v>
      </c>
      <c r="J42" s="185"/>
      <c r="K42" s="183">
        <f>SUMIFS('Legacy Horizon'!J:J,'Legacy Horizon'!$P:$P,$B42)</f>
        <v>0</v>
      </c>
      <c r="L42" s="183"/>
      <c r="M42" s="183">
        <f t="shared" si="6"/>
        <v>0</v>
      </c>
      <c r="N42" s="183">
        <f>SUMIFS('Legacy Horizon'!K:K,'Legacy Horizon'!$P:$P,$B42)</f>
        <v>0</v>
      </c>
      <c r="O42" s="183">
        <f>SUMIFS('Legacy Horizon'!L:L,'Legacy Horizon'!$P:$P,$B42)</f>
        <v>0</v>
      </c>
      <c r="P42" s="183">
        <f t="shared" si="7"/>
        <v>0</v>
      </c>
      <c r="Q42" s="184">
        <f>I42+P42</f>
        <v>0</v>
      </c>
      <c r="R42" s="202"/>
    </row>
    <row r="43" spans="1:18" ht="14.4" x14ac:dyDescent="0.3">
      <c r="A43" s="181">
        <v>47</v>
      </c>
      <c r="B43" s="181">
        <v>1995</v>
      </c>
      <c r="C43" s="182" t="s">
        <v>644</v>
      </c>
      <c r="D43" s="183">
        <f>SUMIFS('Legacy Horizon'!E:E,'Legacy Horizon'!$P:$P,$B43)</f>
        <v>-34329664.159999974</v>
      </c>
      <c r="E43" s="183"/>
      <c r="F43" s="183">
        <f t="shared" si="4"/>
        <v>-34329664.159999974</v>
      </c>
      <c r="G43" s="183">
        <f>SUMIFS('Legacy Horizon'!F:F,'Legacy Horizon'!$P:$P,$B43)</f>
        <v>0</v>
      </c>
      <c r="H43" s="183">
        <f>SUMIFS('Legacy Horizon'!G:G,'Legacy Horizon'!$P:$P,$B43)</f>
        <v>0</v>
      </c>
      <c r="I43" s="183">
        <f t="shared" si="5"/>
        <v>-34329664.159999974</v>
      </c>
      <c r="J43" s="185"/>
      <c r="K43" s="183">
        <f>SUMIFS('Legacy Horizon'!J:J,'Legacy Horizon'!$P:$P,$B43)</f>
        <v>11231474.870000001</v>
      </c>
      <c r="L43" s="183"/>
      <c r="M43" s="183">
        <f t="shared" si="6"/>
        <v>11231474.870000001</v>
      </c>
      <c r="N43" s="183">
        <f>SUMIFS('Legacy Horizon'!K:K,'Legacy Horizon'!$P:$P,$B43)</f>
        <v>1607579.88</v>
      </c>
      <c r="O43" s="183">
        <f>SUMIFS('Legacy Horizon'!L:L,'Legacy Horizon'!$P:$P,$B43)</f>
        <v>0</v>
      </c>
      <c r="P43" s="183">
        <f t="shared" si="7"/>
        <v>12839054.75</v>
      </c>
      <c r="Q43" s="184">
        <f>I43+P43</f>
        <v>-21490609.409999974</v>
      </c>
      <c r="R43" s="202"/>
    </row>
    <row r="44" spans="1:18" ht="26.4" x14ac:dyDescent="0.3">
      <c r="A44" s="181"/>
      <c r="B44" s="181" t="s">
        <v>670</v>
      </c>
      <c r="C44" s="182" t="s">
        <v>671</v>
      </c>
      <c r="D44" s="183">
        <f>SUMIFS('Legacy Horizon'!E:E,'Legacy Horizon'!$P:$P,$B44)</f>
        <v>0</v>
      </c>
      <c r="E44" s="183"/>
      <c r="F44" s="183">
        <f t="shared" si="4"/>
        <v>0</v>
      </c>
      <c r="G44" s="183">
        <f>SUMIFS('Legacy Horizon'!F:F,'Legacy Horizon'!$P:$P,$B44)</f>
        <v>0</v>
      </c>
      <c r="H44" s="183">
        <f>SUMIFS('Legacy Horizon'!G:G,'Legacy Horizon'!$P:$P,$B44)</f>
        <v>0</v>
      </c>
      <c r="I44" s="183">
        <f t="shared" si="5"/>
        <v>0</v>
      </c>
      <c r="J44" s="185"/>
      <c r="K44" s="183">
        <f>SUMIFS('Legacy Horizon'!J:J,'Legacy Horizon'!$P:$P,$B44)</f>
        <v>0</v>
      </c>
      <c r="L44" s="183"/>
      <c r="M44" s="183">
        <f t="shared" si="6"/>
        <v>0</v>
      </c>
      <c r="N44" s="183">
        <f>SUMIFS('Legacy Horizon'!K:K,'Legacy Horizon'!$P:$P,$B44)</f>
        <v>0</v>
      </c>
      <c r="O44" s="183">
        <f>SUMIFS('Legacy Horizon'!L:L,'Legacy Horizon'!$P:$P,$B44)</f>
        <v>0</v>
      </c>
      <c r="P44" s="183">
        <f t="shared" si="7"/>
        <v>0</v>
      </c>
      <c r="Q44" s="184">
        <f>I44+P44</f>
        <v>0</v>
      </c>
      <c r="R44" s="202"/>
    </row>
    <row r="45" spans="1:18" ht="15.6" x14ac:dyDescent="0.3">
      <c r="A45" s="181">
        <v>47</v>
      </c>
      <c r="B45" s="181">
        <v>2440</v>
      </c>
      <c r="C45" s="182" t="s">
        <v>645</v>
      </c>
      <c r="D45" s="183">
        <f>SUMIFS('Legacy Horizon'!E:E,'Legacy Horizon'!$P:$P,$B45)</f>
        <v>-44196616.490000002</v>
      </c>
      <c r="E45" s="183"/>
      <c r="F45" s="183">
        <f t="shared" si="4"/>
        <v>-44196616.490000002</v>
      </c>
      <c r="G45" s="183">
        <f>SUMIFS('Legacy Horizon'!F:F,'Legacy Horizon'!$P:$P,$B45)</f>
        <v>-5996188.8899999997</v>
      </c>
      <c r="H45" s="183">
        <f>SUMIFS('Legacy Horizon'!G:G,'Legacy Horizon'!$P:$P,$B45)</f>
        <v>0</v>
      </c>
      <c r="I45" s="183">
        <f t="shared" si="5"/>
        <v>-50192805.380000003</v>
      </c>
      <c r="J45" s="185"/>
      <c r="K45" s="183">
        <f>SUMIFS('Legacy Horizon'!J:J,'Legacy Horizon'!$P:$P,$B45)</f>
        <v>1022536.9899999998</v>
      </c>
      <c r="L45" s="183"/>
      <c r="M45" s="183">
        <f t="shared" si="6"/>
        <v>1022536.9899999998</v>
      </c>
      <c r="N45" s="183">
        <f>SUMIFS('Legacy Horizon'!K:K,'Legacy Horizon'!$P:$P,$B45)</f>
        <v>1325095.7</v>
      </c>
      <c r="O45" s="183">
        <f>SUMIFS('Legacy Horizon'!L:L,'Legacy Horizon'!$P:$P,$B45)</f>
        <v>0</v>
      </c>
      <c r="P45" s="183">
        <f t="shared" si="7"/>
        <v>2347632.6899999995</v>
      </c>
      <c r="Q45" s="184">
        <f>I45+P45</f>
        <v>-47845172.690000005</v>
      </c>
      <c r="R45" s="202"/>
    </row>
    <row r="46" spans="1:18" ht="14.4" x14ac:dyDescent="0.3">
      <c r="A46" s="181"/>
      <c r="B46" s="181" t="s">
        <v>658</v>
      </c>
      <c r="C46" s="182" t="s">
        <v>659</v>
      </c>
      <c r="D46" s="183">
        <f>SUMIFS('Legacy Horizon'!E:E,'Legacy Horizon'!$P:$P,$B46)</f>
        <v>0</v>
      </c>
      <c r="E46" s="183"/>
      <c r="F46" s="183">
        <f t="shared" si="4"/>
        <v>0</v>
      </c>
      <c r="G46" s="183">
        <f>SUMIFS('Legacy Horizon'!F:F,'Legacy Horizon'!$P:$P,$B46)</f>
        <v>0</v>
      </c>
      <c r="H46" s="183">
        <f>SUMIFS('Legacy Horizon'!G:G,'Legacy Horizon'!$P:$P,$B46)</f>
        <v>0</v>
      </c>
      <c r="I46" s="183">
        <f t="shared" si="5"/>
        <v>0</v>
      </c>
      <c r="J46" s="185"/>
      <c r="K46" s="183">
        <f>SUMIFS('Legacy Horizon'!J:J,'Legacy Horizon'!$P:$P,$B46)</f>
        <v>0</v>
      </c>
      <c r="L46" s="183"/>
      <c r="M46" s="183">
        <f t="shared" si="6"/>
        <v>0</v>
      </c>
      <c r="N46" s="183">
        <f>SUMIFS('Legacy Horizon'!K:K,'Legacy Horizon'!$P:$P,$B46)</f>
        <v>0</v>
      </c>
      <c r="O46" s="183">
        <f>SUMIFS('Legacy Horizon'!L:L,'Legacy Horizon'!$P:$P,$B46)</f>
        <v>0</v>
      </c>
      <c r="P46" s="183">
        <f t="shared" si="7"/>
        <v>0</v>
      </c>
      <c r="Q46" s="184">
        <f>I46+P46</f>
        <v>0</v>
      </c>
      <c r="R46" s="202"/>
    </row>
    <row r="47" spans="1:18" ht="15.6" x14ac:dyDescent="0.3">
      <c r="A47" s="181"/>
      <c r="B47" s="181">
        <v>2005</v>
      </c>
      <c r="C47" s="182" t="s">
        <v>646</v>
      </c>
      <c r="D47" s="183">
        <f>SUMIFS('Legacy Horizon'!E:E,'Legacy Horizon'!$P:$P,$B47)</f>
        <v>1283363.3700000001</v>
      </c>
      <c r="E47" s="183"/>
      <c r="F47" s="183">
        <f t="shared" si="4"/>
        <v>1283363.3700000001</v>
      </c>
      <c r="G47" s="183">
        <f>SUMIFS('Legacy Horizon'!F:F,'Legacy Horizon'!$P:$P,$B47)</f>
        <v>0</v>
      </c>
      <c r="H47" s="183">
        <f>SUMIFS('Legacy Horizon'!G:G,'Legacy Horizon'!$P:$P,$B47)</f>
        <v>0</v>
      </c>
      <c r="I47" s="183">
        <f t="shared" si="5"/>
        <v>1283363.3700000001</v>
      </c>
      <c r="J47" s="185"/>
      <c r="K47" s="183">
        <f>SUMIFS('Legacy Horizon'!J:J,'Legacy Horizon'!$P:$P,$B47)</f>
        <v>-1098348.32</v>
      </c>
      <c r="L47" s="183"/>
      <c r="M47" s="183">
        <f t="shared" si="6"/>
        <v>-1098348.32</v>
      </c>
      <c r="N47" s="183">
        <f>SUMIFS('Legacy Horizon'!K:K,'Legacy Horizon'!$P:$P,$B47)</f>
        <v>-139109.16</v>
      </c>
      <c r="O47" s="183">
        <f>SUMIFS('Legacy Horizon'!L:L,'Legacy Horizon'!$P:$P,$B47)</f>
        <v>0</v>
      </c>
      <c r="P47" s="183">
        <f t="shared" si="7"/>
        <v>-1237457.48</v>
      </c>
      <c r="Q47" s="184">
        <f>I47+P47</f>
        <v>45905.89000000013</v>
      </c>
      <c r="R47" s="202"/>
    </row>
    <row r="48" spans="1:18" s="212" customFormat="1" ht="14.4" x14ac:dyDescent="0.3">
      <c r="A48" s="217">
        <v>45</v>
      </c>
      <c r="B48" s="217">
        <v>2040</v>
      </c>
      <c r="C48" s="216" t="s">
        <v>331</v>
      </c>
      <c r="D48" s="183">
        <f>SUMIFS('Legacy Horizon'!E:E,'Legacy Horizon'!$P:$P,$B48)</f>
        <v>0</v>
      </c>
      <c r="E48" s="183"/>
      <c r="F48" s="183">
        <f>D48+E48</f>
        <v>0</v>
      </c>
      <c r="G48" s="183">
        <f>SUMIFS('Legacy Horizon'!F:F,'Legacy Horizon'!$P:$P,$B48)</f>
        <v>0</v>
      </c>
      <c r="H48" s="183">
        <f>SUMIFS('Legacy Horizon'!G:G,'Legacy Horizon'!$P:$P,$B48)</f>
        <v>0</v>
      </c>
      <c r="I48" s="183">
        <f>SUM(F48:H48)</f>
        <v>0</v>
      </c>
      <c r="J48" s="215"/>
      <c r="K48" s="183">
        <f>SUMIFS('Legacy Horizon'!J:J,'Legacy Horizon'!$P:$P,$B48)</f>
        <v>0</v>
      </c>
      <c r="L48" s="183"/>
      <c r="M48" s="183">
        <f>SUM(K48:L48)</f>
        <v>0</v>
      </c>
      <c r="N48" s="183">
        <f>SUMIFS('Legacy Horizon'!K:K,'Legacy Horizon'!$P:$P,$B48)</f>
        <v>0</v>
      </c>
      <c r="O48" s="183">
        <f>SUMIFS('Legacy Horizon'!L:L,'Legacy Horizon'!$P:$P,$B48)</f>
        <v>0</v>
      </c>
      <c r="P48" s="183">
        <f>K48+N48+O48</f>
        <v>0</v>
      </c>
      <c r="Q48" s="214">
        <f>I48+P48</f>
        <v>0</v>
      </c>
      <c r="R48" s="213"/>
    </row>
    <row r="49" spans="1:20" s="212" customFormat="1" ht="26.4" x14ac:dyDescent="0.3">
      <c r="A49" s="217">
        <v>47</v>
      </c>
      <c r="B49" s="217">
        <v>2050</v>
      </c>
      <c r="C49" s="216" t="s">
        <v>296</v>
      </c>
      <c r="D49" s="183">
        <f>SUMIFS('Legacy Horizon'!E:E,'Legacy Horizon'!$P:$P,$B49)</f>
        <v>5372396.3700000001</v>
      </c>
      <c r="E49" s="183"/>
      <c r="F49" s="183">
        <f>D49+E49</f>
        <v>5372396.3700000001</v>
      </c>
      <c r="G49" s="183">
        <f>SUMIFS('Legacy Horizon'!F:F,'Legacy Horizon'!$P:$P,$B49)</f>
        <v>5597537.6299999999</v>
      </c>
      <c r="H49" s="183">
        <f>SUMIFS('Legacy Horizon'!G:G,'Legacy Horizon'!$P:$P,$B49)</f>
        <v>0</v>
      </c>
      <c r="I49" s="183">
        <f>SUM(F49:H49)</f>
        <v>10969934</v>
      </c>
      <c r="J49" s="215"/>
      <c r="K49" s="183">
        <f>SUMIFS('Legacy Horizon'!J:J,'Legacy Horizon'!$P:$P,$B49)</f>
        <v>0</v>
      </c>
      <c r="L49" s="183"/>
      <c r="M49" s="183">
        <f>SUM(K49:L49)</f>
        <v>0</v>
      </c>
      <c r="N49" s="183">
        <f>SUMIFS('Legacy Horizon'!K:K,'Legacy Horizon'!$P:$P,$B49)</f>
        <v>0</v>
      </c>
      <c r="O49" s="183">
        <f>SUMIFS('Legacy Horizon'!L:L,'Legacy Horizon'!$P:$P,$B49)</f>
        <v>0</v>
      </c>
      <c r="P49" s="183">
        <f>K49+N49+O49</f>
        <v>0</v>
      </c>
      <c r="Q49" s="214">
        <f>I49+P49</f>
        <v>10969934</v>
      </c>
      <c r="R49" s="213"/>
    </row>
    <row r="50" spans="1:20" ht="14.4" x14ac:dyDescent="0.3">
      <c r="A50" s="181"/>
      <c r="B50" s="181">
        <v>2075</v>
      </c>
      <c r="C50" s="182" t="s">
        <v>661</v>
      </c>
      <c r="D50" s="183">
        <f>SUMIFS('Legacy Horizon'!E:E,'Legacy Horizon'!$P:$P,$B50)</f>
        <v>0</v>
      </c>
      <c r="E50" s="183"/>
      <c r="F50" s="183">
        <f t="shared" si="4"/>
        <v>0</v>
      </c>
      <c r="G50" s="183">
        <f>SUMIFS('Legacy Horizon'!F:F,'Legacy Horizon'!$P:$P,$B50)</f>
        <v>0</v>
      </c>
      <c r="H50" s="183">
        <f>SUMIFS('Legacy Horizon'!G:G,'Legacy Horizon'!$P:$P,$B50)</f>
        <v>0</v>
      </c>
      <c r="I50" s="183">
        <f t="shared" si="5"/>
        <v>0</v>
      </c>
      <c r="J50" s="185"/>
      <c r="K50" s="183">
        <f>SUMIFS('Legacy Horizon'!J:J,'Legacy Horizon'!$P:$P,$B50)</f>
        <v>0</v>
      </c>
      <c r="L50" s="183"/>
      <c r="M50" s="183">
        <f t="shared" si="6"/>
        <v>0</v>
      </c>
      <c r="N50" s="183">
        <f>SUMIFS('Legacy Horizon'!K:K,'Legacy Horizon'!$P:$P,$B50)</f>
        <v>0</v>
      </c>
      <c r="O50" s="183">
        <f>SUMIFS('Legacy Horizon'!L:L,'Legacy Horizon'!$P:$P,$B50)</f>
        <v>0</v>
      </c>
      <c r="P50" s="183">
        <f t="shared" si="7"/>
        <v>0</v>
      </c>
      <c r="Q50" s="184">
        <f>I50+P50</f>
        <v>0</v>
      </c>
      <c r="R50" s="202"/>
    </row>
    <row r="51" spans="1:20" ht="14.4" x14ac:dyDescent="0.3">
      <c r="A51" s="187"/>
      <c r="B51" s="187">
        <v>2055</v>
      </c>
      <c r="C51" s="182" t="s">
        <v>647</v>
      </c>
      <c r="D51" s="183">
        <f>SUMIFS('Legacy Horizon'!E:E,'Legacy Horizon'!$P:$P,$B51)</f>
        <v>10068218.299999986</v>
      </c>
      <c r="E51" s="183"/>
      <c r="F51" s="183">
        <f t="shared" si="4"/>
        <v>10068218.299999986</v>
      </c>
      <c r="G51" s="183">
        <f>SUMIFS('Legacy Horizon'!F:F,'Legacy Horizon'!$P:$P,$B51)</f>
        <v>9552128.7700000014</v>
      </c>
      <c r="H51" s="183">
        <f>SUMIFS('Legacy Horizon'!G:G,'Legacy Horizon'!$P:$P,$B51)</f>
        <v>0</v>
      </c>
      <c r="I51" s="183">
        <f t="shared" si="5"/>
        <v>19620347.069999985</v>
      </c>
      <c r="J51" s="185"/>
      <c r="K51" s="183">
        <f>SUMIFS('Legacy Horizon'!J:J,'Legacy Horizon'!$P:$P,$B51)</f>
        <v>0</v>
      </c>
      <c r="L51" s="183"/>
      <c r="M51" s="183">
        <f t="shared" si="6"/>
        <v>0</v>
      </c>
      <c r="N51" s="183">
        <f>SUMIFS('Legacy Horizon'!K:K,'Legacy Horizon'!$P:$P,$B51)</f>
        <v>0</v>
      </c>
      <c r="O51" s="183">
        <f>SUMIFS('Legacy Horizon'!L:L,'Legacy Horizon'!$P:$P,$B51)</f>
        <v>0</v>
      </c>
      <c r="P51" s="183">
        <f t="shared" si="7"/>
        <v>0</v>
      </c>
      <c r="Q51" s="184">
        <f>I51+P51</f>
        <v>19620347.069999985</v>
      </c>
      <c r="R51" s="202"/>
    </row>
    <row r="52" spans="1:20" ht="14.4" x14ac:dyDescent="0.3">
      <c r="A52" s="187"/>
      <c r="B52" s="187" t="s">
        <v>665</v>
      </c>
      <c r="C52" s="182" t="s">
        <v>666</v>
      </c>
      <c r="D52" s="183">
        <f>SUMIFS('Legacy Horizon'!E:E,'Legacy Horizon'!$P:$P,$B52)</f>
        <v>0</v>
      </c>
      <c r="E52" s="183"/>
      <c r="F52" s="183">
        <f t="shared" si="4"/>
        <v>0</v>
      </c>
      <c r="G52" s="183">
        <f>SUMIFS('Legacy Horizon'!F:F,'Legacy Horizon'!$P:$P,$B52)</f>
        <v>0</v>
      </c>
      <c r="H52" s="183">
        <f>SUMIFS('Legacy Horizon'!G:G,'Legacy Horizon'!$P:$P,$B52)</f>
        <v>0</v>
      </c>
      <c r="I52" s="183">
        <f t="shared" si="5"/>
        <v>0</v>
      </c>
      <c r="J52" s="185"/>
      <c r="K52" s="183">
        <f>SUMIFS('Legacy Horizon'!J:J,'Legacy Horizon'!$P:$P,$B52)</f>
        <v>0</v>
      </c>
      <c r="L52" s="183"/>
      <c r="M52" s="183">
        <f t="shared" si="6"/>
        <v>0</v>
      </c>
      <c r="N52" s="183">
        <f>SUMIFS('Legacy Horizon'!K:K,'Legacy Horizon'!$P:$P,$B52)</f>
        <v>0</v>
      </c>
      <c r="O52" s="183">
        <f>SUMIFS('Legacy Horizon'!L:L,'Legacy Horizon'!$P:$P,$B52)</f>
        <v>0</v>
      </c>
      <c r="P52" s="183">
        <f t="shared" si="7"/>
        <v>0</v>
      </c>
      <c r="Q52" s="184">
        <f>I52+P52</f>
        <v>0</v>
      </c>
      <c r="R52" s="202"/>
    </row>
    <row r="53" spans="1:20" x14ac:dyDescent="0.25">
      <c r="A53" s="187"/>
      <c r="B53" s="187"/>
      <c r="C53" s="188" t="s">
        <v>648</v>
      </c>
      <c r="D53" s="210">
        <f t="shared" ref="D53:I53" si="8">SUM(D9:D52)</f>
        <v>600454950.51899981</v>
      </c>
      <c r="E53" s="210">
        <f t="shared" si="8"/>
        <v>0</v>
      </c>
      <c r="F53" s="210">
        <f t="shared" si="8"/>
        <v>600454950.51899981</v>
      </c>
      <c r="G53" s="210">
        <f t="shared" si="8"/>
        <v>54191352.810000002</v>
      </c>
      <c r="H53" s="210">
        <f t="shared" si="8"/>
        <v>-3999176.3</v>
      </c>
      <c r="I53" s="210">
        <f t="shared" si="8"/>
        <v>650647127.02899981</v>
      </c>
      <c r="J53" s="211"/>
      <c r="K53" s="210">
        <f t="shared" ref="K53:Q53" si="9">SUM(K9:K52)</f>
        <v>-128305466.23999988</v>
      </c>
      <c r="L53" s="210">
        <f t="shared" si="9"/>
        <v>0</v>
      </c>
      <c r="M53" s="210">
        <f t="shared" si="9"/>
        <v>-128305466.23999988</v>
      </c>
      <c r="N53" s="210">
        <f t="shared" si="9"/>
        <v>-21660126.349999998</v>
      </c>
      <c r="O53" s="210">
        <f t="shared" si="9"/>
        <v>1422106.26</v>
      </c>
      <c r="P53" s="210">
        <f t="shared" si="9"/>
        <v>-148543486.32999992</v>
      </c>
      <c r="Q53" s="210">
        <f t="shared" si="9"/>
        <v>502103640.69899976</v>
      </c>
      <c r="R53" s="202"/>
      <c r="T53" s="193"/>
    </row>
    <row r="54" spans="1:20" ht="26.4" x14ac:dyDescent="0.3">
      <c r="A54" s="187"/>
      <c r="B54" s="181" t="s">
        <v>672</v>
      </c>
      <c r="C54" s="182" t="s">
        <v>668</v>
      </c>
      <c r="D54" s="183">
        <f t="shared" ref="D54:I54" si="10">-D8</f>
        <v>0</v>
      </c>
      <c r="E54" s="183">
        <f t="shared" si="10"/>
        <v>0</v>
      </c>
      <c r="F54" s="183">
        <f t="shared" si="10"/>
        <v>0</v>
      </c>
      <c r="G54" s="183">
        <f t="shared" si="10"/>
        <v>0</v>
      </c>
      <c r="H54" s="183">
        <f t="shared" si="10"/>
        <v>0</v>
      </c>
      <c r="I54" s="183">
        <f t="shared" si="10"/>
        <v>0</v>
      </c>
      <c r="J54" s="178"/>
      <c r="K54" s="183">
        <f t="shared" ref="K54:K61" si="11">P54-O54-N54</f>
        <v>0</v>
      </c>
      <c r="L54" s="183">
        <f>-L8</f>
        <v>0</v>
      </c>
      <c r="M54" s="183">
        <f>-M8</f>
        <v>0</v>
      </c>
      <c r="N54" s="183">
        <f>-N8</f>
        <v>0</v>
      </c>
      <c r="O54" s="183">
        <f>-O8</f>
        <v>0</v>
      </c>
      <c r="P54" s="183">
        <f>-P8</f>
        <v>0</v>
      </c>
      <c r="Q54" s="184">
        <f>I54+P54</f>
        <v>0</v>
      </c>
      <c r="R54" s="202"/>
    </row>
    <row r="55" spans="1:20" ht="26.4" x14ac:dyDescent="0.3">
      <c r="A55" s="187"/>
      <c r="B55" s="187">
        <v>2075</v>
      </c>
      <c r="C55" s="208" t="s">
        <v>669</v>
      </c>
      <c r="D55" s="183">
        <f t="shared" ref="D55:I55" si="12">-D50</f>
        <v>0</v>
      </c>
      <c r="E55" s="183">
        <f t="shared" si="12"/>
        <v>0</v>
      </c>
      <c r="F55" s="183">
        <f t="shared" si="12"/>
        <v>0</v>
      </c>
      <c r="G55" s="183">
        <f t="shared" si="12"/>
        <v>0</v>
      </c>
      <c r="H55" s="183">
        <f t="shared" si="12"/>
        <v>0</v>
      </c>
      <c r="I55" s="183">
        <f t="shared" si="12"/>
        <v>0</v>
      </c>
      <c r="J55" s="178"/>
      <c r="K55" s="183">
        <f t="shared" si="11"/>
        <v>0</v>
      </c>
      <c r="L55" s="183">
        <f t="shared" ref="L55:P55" si="13">-L50</f>
        <v>0</v>
      </c>
      <c r="M55" s="183">
        <f t="shared" si="13"/>
        <v>0</v>
      </c>
      <c r="N55" s="183">
        <f t="shared" si="13"/>
        <v>0</v>
      </c>
      <c r="O55" s="183">
        <f t="shared" si="13"/>
        <v>0</v>
      </c>
      <c r="P55" s="183">
        <f t="shared" si="13"/>
        <v>0</v>
      </c>
      <c r="Q55" s="184">
        <f>I55+P55</f>
        <v>0</v>
      </c>
      <c r="R55" s="202"/>
    </row>
    <row r="56" spans="1:20" ht="16.05" customHeight="1" x14ac:dyDescent="0.3">
      <c r="A56" s="187"/>
      <c r="B56" s="187">
        <v>1865</v>
      </c>
      <c r="C56" s="208" t="s">
        <v>662</v>
      </c>
      <c r="D56" s="183">
        <f t="shared" ref="D56:I57" si="14">-D24</f>
        <v>0</v>
      </c>
      <c r="E56" s="183">
        <f t="shared" si="14"/>
        <v>0</v>
      </c>
      <c r="F56" s="183">
        <f t="shared" si="14"/>
        <v>0</v>
      </c>
      <c r="G56" s="183">
        <f t="shared" si="14"/>
        <v>0</v>
      </c>
      <c r="H56" s="183">
        <f t="shared" si="14"/>
        <v>0</v>
      </c>
      <c r="I56" s="183">
        <f t="shared" si="14"/>
        <v>0</v>
      </c>
      <c r="J56" s="178"/>
      <c r="K56" s="183">
        <f t="shared" si="11"/>
        <v>0</v>
      </c>
      <c r="L56" s="183">
        <f t="shared" ref="L56:P57" si="15">-L24</f>
        <v>0</v>
      </c>
      <c r="M56" s="183">
        <f t="shared" si="15"/>
        <v>0</v>
      </c>
      <c r="N56" s="183">
        <f t="shared" si="15"/>
        <v>0</v>
      </c>
      <c r="O56" s="183">
        <f t="shared" si="15"/>
        <v>0</v>
      </c>
      <c r="P56" s="183">
        <f t="shared" si="15"/>
        <v>0</v>
      </c>
      <c r="Q56" s="184">
        <f>I56+P56</f>
        <v>0</v>
      </c>
      <c r="R56" s="202"/>
    </row>
    <row r="57" spans="1:20" ht="14.4" x14ac:dyDescent="0.3">
      <c r="A57" s="187"/>
      <c r="B57" s="187">
        <v>1875</v>
      </c>
      <c r="C57" s="208" t="s">
        <v>663</v>
      </c>
      <c r="D57" s="183">
        <f t="shared" si="14"/>
        <v>0</v>
      </c>
      <c r="E57" s="183">
        <f t="shared" si="14"/>
        <v>0</v>
      </c>
      <c r="F57" s="183">
        <f t="shared" si="14"/>
        <v>0</v>
      </c>
      <c r="G57" s="183">
        <f t="shared" si="14"/>
        <v>0</v>
      </c>
      <c r="H57" s="183">
        <f t="shared" si="14"/>
        <v>0</v>
      </c>
      <c r="I57" s="183">
        <f t="shared" si="14"/>
        <v>0</v>
      </c>
      <c r="J57" s="178"/>
      <c r="K57" s="183">
        <f t="shared" si="11"/>
        <v>0</v>
      </c>
      <c r="L57" s="183">
        <f t="shared" si="15"/>
        <v>0</v>
      </c>
      <c r="M57" s="183">
        <f t="shared" si="15"/>
        <v>0</v>
      </c>
      <c r="N57" s="183">
        <f t="shared" si="15"/>
        <v>0</v>
      </c>
      <c r="O57" s="183">
        <f t="shared" si="15"/>
        <v>0</v>
      </c>
      <c r="P57" s="183">
        <f t="shared" si="15"/>
        <v>0</v>
      </c>
      <c r="Q57" s="184">
        <f>I57+P57</f>
        <v>0</v>
      </c>
      <c r="R57" s="202"/>
    </row>
    <row r="58" spans="1:20" ht="26.4" x14ac:dyDescent="0.3">
      <c r="A58" s="187"/>
      <c r="B58" s="187" t="s">
        <v>670</v>
      </c>
      <c r="C58" s="208" t="s">
        <v>671</v>
      </c>
      <c r="D58" s="183">
        <f t="shared" ref="D58:I58" si="16">-D44</f>
        <v>0</v>
      </c>
      <c r="E58" s="183">
        <f t="shared" si="16"/>
        <v>0</v>
      </c>
      <c r="F58" s="183">
        <f t="shared" si="16"/>
        <v>0</v>
      </c>
      <c r="G58" s="183">
        <f t="shared" si="16"/>
        <v>0</v>
      </c>
      <c r="H58" s="183">
        <f t="shared" si="16"/>
        <v>0</v>
      </c>
      <c r="I58" s="183">
        <f t="shared" si="16"/>
        <v>0</v>
      </c>
      <c r="J58" s="178"/>
      <c r="K58" s="183">
        <f t="shared" si="11"/>
        <v>0</v>
      </c>
      <c r="L58" s="183">
        <f t="shared" ref="L58:Q58" si="17">-L44</f>
        <v>0</v>
      </c>
      <c r="M58" s="183">
        <f t="shared" si="17"/>
        <v>0</v>
      </c>
      <c r="N58" s="183">
        <f t="shared" si="17"/>
        <v>0</v>
      </c>
      <c r="O58" s="183">
        <f t="shared" si="17"/>
        <v>0</v>
      </c>
      <c r="P58" s="183">
        <f t="shared" si="17"/>
        <v>0</v>
      </c>
      <c r="Q58" s="183">
        <f t="shared" si="17"/>
        <v>0</v>
      </c>
      <c r="R58" s="202"/>
    </row>
    <row r="59" spans="1:20" ht="26.4" x14ac:dyDescent="0.3">
      <c r="A59" s="187"/>
      <c r="B59" s="187" t="s">
        <v>658</v>
      </c>
      <c r="C59" s="208" t="s">
        <v>664</v>
      </c>
      <c r="D59" s="183">
        <f t="shared" ref="D59:I59" si="18">-D46</f>
        <v>0</v>
      </c>
      <c r="E59" s="183">
        <f t="shared" si="18"/>
        <v>0</v>
      </c>
      <c r="F59" s="183">
        <f t="shared" si="18"/>
        <v>0</v>
      </c>
      <c r="G59" s="183">
        <f t="shared" si="18"/>
        <v>0</v>
      </c>
      <c r="H59" s="183">
        <f t="shared" si="18"/>
        <v>0</v>
      </c>
      <c r="I59" s="183">
        <f t="shared" si="18"/>
        <v>0</v>
      </c>
      <c r="J59" s="178"/>
      <c r="K59" s="183">
        <f t="shared" si="11"/>
        <v>0</v>
      </c>
      <c r="L59" s="183">
        <f>-L46</f>
        <v>0</v>
      </c>
      <c r="M59" s="183">
        <f>-M46</f>
        <v>0</v>
      </c>
      <c r="N59" s="183">
        <f>-N46</f>
        <v>0</v>
      </c>
      <c r="O59" s="183">
        <f>-O46</f>
        <v>0</v>
      </c>
      <c r="P59" s="183">
        <f>-P46</f>
        <v>0</v>
      </c>
      <c r="Q59" s="184">
        <f>I59+P59</f>
        <v>0</v>
      </c>
      <c r="R59" s="202"/>
    </row>
    <row r="60" spans="1:20" ht="14.4" x14ac:dyDescent="0.3">
      <c r="A60" s="187"/>
      <c r="B60" s="187">
        <v>2055</v>
      </c>
      <c r="C60" s="194" t="s">
        <v>647</v>
      </c>
      <c r="D60" s="183">
        <f t="shared" ref="D60:I61" si="19">-D51</f>
        <v>-10068218.299999986</v>
      </c>
      <c r="E60" s="183">
        <f t="shared" si="19"/>
        <v>0</v>
      </c>
      <c r="F60" s="183">
        <f t="shared" si="19"/>
        <v>-10068218.299999986</v>
      </c>
      <c r="G60" s="183">
        <f t="shared" si="19"/>
        <v>-9552128.7700000014</v>
      </c>
      <c r="H60" s="183">
        <f t="shared" si="19"/>
        <v>0</v>
      </c>
      <c r="I60" s="183">
        <f t="shared" si="19"/>
        <v>-19620347.069999985</v>
      </c>
      <c r="J60" s="185"/>
      <c r="K60" s="183">
        <f t="shared" si="11"/>
        <v>0</v>
      </c>
      <c r="L60" s="183">
        <f t="shared" ref="L60:P61" si="20">-L51</f>
        <v>0</v>
      </c>
      <c r="M60" s="183">
        <f t="shared" si="20"/>
        <v>0</v>
      </c>
      <c r="N60" s="183">
        <f t="shared" si="20"/>
        <v>0</v>
      </c>
      <c r="O60" s="183">
        <f t="shared" si="20"/>
        <v>0</v>
      </c>
      <c r="P60" s="183">
        <f t="shared" si="20"/>
        <v>0</v>
      </c>
      <c r="Q60" s="184">
        <f>I60+P60</f>
        <v>-19620347.069999985</v>
      </c>
      <c r="R60" s="202"/>
    </row>
    <row r="61" spans="1:20" ht="14.4" x14ac:dyDescent="0.3">
      <c r="A61" s="187"/>
      <c r="B61" s="187" t="s">
        <v>665</v>
      </c>
      <c r="C61" s="194" t="s">
        <v>666</v>
      </c>
      <c r="D61" s="183">
        <f t="shared" si="19"/>
        <v>0</v>
      </c>
      <c r="E61" s="183">
        <f t="shared" si="19"/>
        <v>0</v>
      </c>
      <c r="F61" s="183">
        <f t="shared" si="19"/>
        <v>0</v>
      </c>
      <c r="G61" s="183">
        <f t="shared" si="19"/>
        <v>0</v>
      </c>
      <c r="H61" s="183">
        <f t="shared" si="19"/>
        <v>0</v>
      </c>
      <c r="I61" s="183">
        <f t="shared" si="19"/>
        <v>0</v>
      </c>
      <c r="J61" s="185"/>
      <c r="K61" s="183">
        <f t="shared" si="11"/>
        <v>0</v>
      </c>
      <c r="L61" s="183">
        <f t="shared" si="20"/>
        <v>0</v>
      </c>
      <c r="M61" s="183">
        <f t="shared" si="20"/>
        <v>0</v>
      </c>
      <c r="N61" s="183">
        <f t="shared" si="20"/>
        <v>0</v>
      </c>
      <c r="O61" s="183">
        <f t="shared" si="20"/>
        <v>0</v>
      </c>
      <c r="P61" s="183">
        <f t="shared" si="20"/>
        <v>0</v>
      </c>
      <c r="Q61" s="184">
        <f>I61+P61</f>
        <v>0</v>
      </c>
      <c r="R61" s="202"/>
    </row>
    <row r="62" spans="1:20" x14ac:dyDescent="0.25">
      <c r="A62" s="187"/>
      <c r="B62" s="187"/>
      <c r="C62" s="191" t="s">
        <v>649</v>
      </c>
      <c r="D62" s="189">
        <f t="shared" ref="D62:I62" si="21">SUM(D53:D61)</f>
        <v>590386732.21899986</v>
      </c>
      <c r="E62" s="189">
        <f t="shared" si="21"/>
        <v>0</v>
      </c>
      <c r="F62" s="189">
        <f t="shared" si="21"/>
        <v>590386732.21899986</v>
      </c>
      <c r="G62" s="189">
        <f t="shared" si="21"/>
        <v>44639224.039999999</v>
      </c>
      <c r="H62" s="189">
        <f t="shared" si="21"/>
        <v>-3999176.3</v>
      </c>
      <c r="I62" s="189">
        <f t="shared" si="21"/>
        <v>631026779.95899987</v>
      </c>
      <c r="J62" s="189">
        <f>SUM(J60:J60)</f>
        <v>0</v>
      </c>
      <c r="K62" s="189">
        <f t="shared" ref="K62:Q62" si="22">SUM(K53:K61)</f>
        <v>-128305466.23999988</v>
      </c>
      <c r="L62" s="189">
        <f t="shared" si="22"/>
        <v>0</v>
      </c>
      <c r="M62" s="189">
        <f t="shared" si="22"/>
        <v>-128305466.23999988</v>
      </c>
      <c r="N62" s="189">
        <f t="shared" si="22"/>
        <v>-21660126.349999998</v>
      </c>
      <c r="O62" s="189">
        <f t="shared" si="22"/>
        <v>1422106.26</v>
      </c>
      <c r="P62" s="189">
        <f t="shared" si="22"/>
        <v>-148543486.32999992</v>
      </c>
      <c r="Q62" s="189">
        <f t="shared" si="22"/>
        <v>482483293.62899977</v>
      </c>
      <c r="R62" s="203"/>
    </row>
    <row r="63" spans="1:20" ht="16.2" x14ac:dyDescent="0.3">
      <c r="A63" s="187"/>
      <c r="B63" s="187"/>
      <c r="C63" s="340" t="s">
        <v>650</v>
      </c>
      <c r="D63" s="341"/>
      <c r="E63" s="341"/>
      <c r="F63" s="341"/>
      <c r="G63" s="341"/>
      <c r="H63" s="341"/>
      <c r="I63" s="341"/>
      <c r="J63" s="341"/>
      <c r="K63" s="342"/>
      <c r="L63" s="206"/>
      <c r="M63" s="206"/>
      <c r="N63" s="190"/>
      <c r="P63" s="192"/>
      <c r="Q63" s="193"/>
      <c r="R63" s="193"/>
    </row>
    <row r="64" spans="1:20" ht="14.4" x14ac:dyDescent="0.3">
      <c r="A64" s="187"/>
      <c r="B64" s="187"/>
      <c r="C64" s="340" t="s">
        <v>651</v>
      </c>
      <c r="D64" s="341"/>
      <c r="E64" s="341"/>
      <c r="F64" s="341"/>
      <c r="G64" s="341"/>
      <c r="H64" s="341"/>
      <c r="I64" s="341"/>
      <c r="J64" s="341"/>
      <c r="K64" s="342"/>
      <c r="L64" s="206"/>
      <c r="M64" s="206"/>
      <c r="N64" s="189">
        <f>N62+N63</f>
        <v>-21660126.349999998</v>
      </c>
      <c r="P64" s="192"/>
      <c r="Q64" s="193"/>
      <c r="R64" s="193"/>
    </row>
    <row r="65" spans="1:17" x14ac:dyDescent="0.25">
      <c r="Q65" s="204"/>
    </row>
    <row r="66" spans="1:17" x14ac:dyDescent="0.25">
      <c r="K66" s="168" t="s">
        <v>652</v>
      </c>
    </row>
    <row r="67" spans="1:17" ht="14.4" x14ac:dyDescent="0.3">
      <c r="A67" s="187">
        <v>10</v>
      </c>
      <c r="B67" s="187">
        <v>1930</v>
      </c>
      <c r="C67" s="194" t="s">
        <v>653</v>
      </c>
      <c r="D67" s="195"/>
      <c r="E67" s="195"/>
      <c r="F67" s="195"/>
      <c r="G67" s="195"/>
      <c r="H67" s="195"/>
      <c r="I67" s="195"/>
      <c r="J67" s="195"/>
      <c r="K67" s="195" t="s">
        <v>653</v>
      </c>
      <c r="L67" s="195"/>
      <c r="M67" s="195"/>
      <c r="N67" s="195"/>
      <c r="O67" s="205">
        <f>SUMIFS($N$9:$N$52,$B$9:$B$52,B67)</f>
        <v>-542002.86</v>
      </c>
    </row>
    <row r="68" spans="1:17" ht="14.4" x14ac:dyDescent="0.3">
      <c r="A68" s="187">
        <v>8</v>
      </c>
      <c r="B68" s="187">
        <v>1940</v>
      </c>
      <c r="C68" s="194" t="s">
        <v>76</v>
      </c>
      <c r="D68" s="195"/>
      <c r="E68" s="195"/>
      <c r="F68" s="195"/>
      <c r="G68" s="195"/>
      <c r="H68" s="195"/>
      <c r="I68" s="195"/>
      <c r="J68" s="195"/>
      <c r="K68" s="195" t="s">
        <v>76</v>
      </c>
      <c r="L68" s="195"/>
      <c r="M68" s="195"/>
      <c r="N68" s="195"/>
      <c r="O68" s="205">
        <f>SUMIFS($N$9:$N$52,$B$9:$B$52,B68)</f>
        <v>-409287.98</v>
      </c>
    </row>
    <row r="69" spans="1:17" ht="14.4" x14ac:dyDescent="0.3">
      <c r="A69" s="187">
        <v>47</v>
      </c>
      <c r="B69" s="187"/>
      <c r="C69" s="194" t="s">
        <v>378</v>
      </c>
      <c r="D69" s="195"/>
      <c r="E69" s="195"/>
      <c r="F69" s="195"/>
      <c r="G69" s="195"/>
      <c r="H69" s="195"/>
      <c r="I69" s="195"/>
      <c r="J69" s="195"/>
      <c r="K69" s="195" t="s">
        <v>378</v>
      </c>
      <c r="L69" s="195"/>
      <c r="M69" s="195"/>
      <c r="N69" s="195"/>
      <c r="O69" s="205">
        <v>0</v>
      </c>
      <c r="Q69" s="193"/>
    </row>
    <row r="70" spans="1:17" x14ac:dyDescent="0.25">
      <c r="K70" s="338" t="s">
        <v>654</v>
      </c>
      <c r="L70" s="339"/>
      <c r="M70" s="339"/>
      <c r="N70" s="339"/>
      <c r="O70" s="196">
        <f>N64-O67-O68-O69</f>
        <v>-20708835.509999998</v>
      </c>
    </row>
    <row r="71" spans="1:17" x14ac:dyDescent="0.25">
      <c r="G71" s="199"/>
      <c r="H71" s="201"/>
    </row>
  </sheetData>
  <autoFilter ref="A7:T64" xr:uid="{B93293D4-C344-4BDD-844C-B7165BD20062}"/>
  <mergeCells count="4">
    <mergeCell ref="D6:I6"/>
    <mergeCell ref="C63:K63"/>
    <mergeCell ref="C64:K64"/>
    <mergeCell ref="K70:N70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H3" xr:uid="{80B4E42D-DD7C-4300-883D-91ED9A0C29C0}">
      <formula1>"CGAAP, MIFRS,USGAAP, ASPE"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F5E5-CE7D-4804-974E-4771673D2D06}">
  <sheetPr codeName="Sheet21">
    <tabColor rgb="FFCCCCFF"/>
  </sheetPr>
  <dimension ref="A1:W135"/>
  <sheetViews>
    <sheetView zoomScale="90" zoomScaleNormal="90" workbookViewId="0">
      <pane xSplit="5" ySplit="8" topLeftCell="F107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RowHeight="14.4" outlineLevelCol="1" x14ac:dyDescent="0.3"/>
  <cols>
    <col min="1" max="2" width="9.77734375" customWidth="1"/>
    <col min="3" max="3" width="10.21875" customWidth="1"/>
    <col min="4" max="4" width="6.44140625" customWidth="1"/>
    <col min="5" max="5" width="30.21875" bestFit="1" customWidth="1"/>
    <col min="6" max="6" width="21" customWidth="1"/>
    <col min="7" max="7" width="17.21875" bestFit="1" customWidth="1"/>
    <col min="8" max="9" width="13.21875" bestFit="1" customWidth="1"/>
    <col min="10" max="10" width="16.77734375" bestFit="1" customWidth="1"/>
    <col min="11" max="11" width="8.21875" customWidth="1" outlineLevel="1"/>
    <col min="12" max="12" width="0.77734375" customWidth="1" outlineLevel="1"/>
    <col min="13" max="13" width="7.44140625" customWidth="1" outlineLevel="1"/>
    <col min="14" max="14" width="25" customWidth="1" outlineLevel="1"/>
    <col min="15" max="15" width="15.21875" customWidth="1" outlineLevel="1"/>
    <col min="16" max="16" width="14.44140625" customWidth="1" outlineLevel="1"/>
    <col min="17" max="17" width="12.77734375" customWidth="1" outlineLevel="1"/>
    <col min="18" max="18" width="13.21875" customWidth="1" outlineLevel="1"/>
    <col min="19" max="19" width="15.21875" customWidth="1" outlineLevel="1"/>
    <col min="20" max="20" width="17.21875" customWidth="1" outlineLevel="1"/>
  </cols>
  <sheetData>
    <row r="1" spans="1:23" ht="15" thickBot="1" x14ac:dyDescent="0.35"/>
    <row r="2" spans="1:23" x14ac:dyDescent="0.3">
      <c r="A2" s="345" t="s">
        <v>463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3" x14ac:dyDescent="0.3">
      <c r="A3" s="347" t="s">
        <v>464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</row>
    <row r="4" spans="1:23" ht="15" thickBot="1" x14ac:dyDescent="0.35">
      <c r="A4" s="349" t="s">
        <v>609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</row>
    <row r="5" spans="1:23" x14ac:dyDescent="0.3">
      <c r="A5" s="65"/>
      <c r="B5" s="65"/>
      <c r="C5" s="66"/>
      <c r="D5" s="66"/>
      <c r="E5" s="65"/>
      <c r="F5" s="65"/>
      <c r="G5" s="65"/>
      <c r="H5" s="65"/>
      <c r="I5" s="65"/>
      <c r="J5" s="67"/>
      <c r="K5" s="65"/>
      <c r="L5" s="65"/>
      <c r="M5" s="65"/>
      <c r="N5" s="65"/>
      <c r="O5" s="65"/>
      <c r="P5" s="67"/>
      <c r="Q5" s="65"/>
      <c r="R5" s="65"/>
      <c r="S5" s="68"/>
      <c r="T5" s="69"/>
    </row>
    <row r="6" spans="1:23" x14ac:dyDescent="0.3">
      <c r="A6" s="351" t="s">
        <v>1</v>
      </c>
      <c r="B6" s="352"/>
      <c r="C6" s="352"/>
      <c r="D6" s="352"/>
      <c r="E6" s="352"/>
      <c r="F6" s="352"/>
      <c r="G6" s="352"/>
      <c r="H6" s="352"/>
      <c r="I6" s="352"/>
      <c r="J6" s="353"/>
      <c r="K6" s="354" t="s">
        <v>2</v>
      </c>
      <c r="L6" s="355"/>
      <c r="M6" s="355"/>
      <c r="N6" s="355"/>
      <c r="O6" s="355"/>
      <c r="P6" s="355"/>
      <c r="Q6" s="355"/>
      <c r="R6" s="355"/>
      <c r="S6" s="356"/>
      <c r="T6" s="70" t="s">
        <v>3</v>
      </c>
    </row>
    <row r="7" spans="1:23" x14ac:dyDescent="0.3">
      <c r="A7" s="71"/>
      <c r="B7" s="36"/>
      <c r="C7" s="36"/>
      <c r="D7" s="36" t="s">
        <v>465</v>
      </c>
      <c r="E7" s="36"/>
      <c r="F7" s="36" t="s">
        <v>4</v>
      </c>
      <c r="G7" s="72" t="s">
        <v>5</v>
      </c>
      <c r="H7" s="36" t="s">
        <v>466</v>
      </c>
      <c r="I7" s="36"/>
      <c r="J7" s="73" t="s">
        <v>6</v>
      </c>
      <c r="K7" s="74"/>
      <c r="L7" s="74"/>
      <c r="M7" s="74"/>
      <c r="N7" s="74"/>
      <c r="O7" s="74" t="s">
        <v>4</v>
      </c>
      <c r="P7" s="75"/>
      <c r="Q7" s="74" t="s">
        <v>466</v>
      </c>
      <c r="R7" s="74"/>
      <c r="S7" s="76" t="s">
        <v>6</v>
      </c>
      <c r="T7" s="77" t="s">
        <v>7</v>
      </c>
      <c r="U7" t="s">
        <v>700</v>
      </c>
    </row>
    <row r="8" spans="1:23" x14ac:dyDescent="0.3">
      <c r="A8" s="78" t="s">
        <v>467</v>
      </c>
      <c r="B8" s="41" t="s">
        <v>468</v>
      </c>
      <c r="C8" s="41" t="s">
        <v>469</v>
      </c>
      <c r="D8" s="41" t="s">
        <v>470</v>
      </c>
      <c r="E8" s="41" t="s">
        <v>471</v>
      </c>
      <c r="F8" s="41" t="s">
        <v>9</v>
      </c>
      <c r="G8" s="78"/>
      <c r="H8" s="41" t="s">
        <v>472</v>
      </c>
      <c r="I8" s="41" t="s">
        <v>10</v>
      </c>
      <c r="J8" s="79" t="s">
        <v>9</v>
      </c>
      <c r="K8" s="80" t="s">
        <v>473</v>
      </c>
      <c r="L8" s="80"/>
      <c r="M8" s="80" t="s">
        <v>468</v>
      </c>
      <c r="N8" s="80" t="s">
        <v>471</v>
      </c>
      <c r="O8" s="80" t="s">
        <v>9</v>
      </c>
      <c r="P8" s="81" t="s">
        <v>5</v>
      </c>
      <c r="Q8" s="80" t="s">
        <v>472</v>
      </c>
      <c r="R8" s="80" t="s">
        <v>10</v>
      </c>
      <c r="S8" s="82" t="s">
        <v>9</v>
      </c>
      <c r="T8" s="83" t="s">
        <v>12</v>
      </c>
      <c r="U8" t="s">
        <v>675</v>
      </c>
    </row>
    <row r="9" spans="1:23" x14ac:dyDescent="0.3">
      <c r="A9" s="84"/>
      <c r="B9" s="85"/>
      <c r="C9" s="86"/>
      <c r="D9" s="86"/>
      <c r="E9" s="85"/>
      <c r="F9" s="85"/>
      <c r="G9" s="85"/>
      <c r="H9" s="85"/>
      <c r="I9" s="85"/>
      <c r="J9" s="87"/>
      <c r="K9" s="85"/>
      <c r="L9" s="85"/>
      <c r="M9" s="85"/>
      <c r="N9" s="85"/>
      <c r="O9" s="85"/>
      <c r="P9" s="85"/>
      <c r="Q9" s="85"/>
      <c r="R9" s="85"/>
      <c r="S9" s="87"/>
      <c r="T9" s="88"/>
      <c r="U9">
        <v>0</v>
      </c>
      <c r="W9" s="328"/>
    </row>
    <row r="10" spans="1:23" x14ac:dyDescent="0.3">
      <c r="A10" s="89" t="s">
        <v>91</v>
      </c>
      <c r="B10" s="90" t="s">
        <v>474</v>
      </c>
      <c r="C10" s="91" t="s">
        <v>448</v>
      </c>
      <c r="D10" s="91">
        <v>93</v>
      </c>
      <c r="E10" s="92" t="s">
        <v>92</v>
      </c>
      <c r="F10" s="93">
        <v>9862444.8399999999</v>
      </c>
      <c r="G10" s="93">
        <v>0</v>
      </c>
      <c r="H10" s="93">
        <v>0</v>
      </c>
      <c r="I10" s="93">
        <v>0</v>
      </c>
      <c r="J10" s="94">
        <f t="shared" ref="J10:J55" si="0">SUM(F10:I10)</f>
        <v>9862444.8399999999</v>
      </c>
      <c r="K10" s="97"/>
      <c r="L10" s="97"/>
      <c r="M10" s="97"/>
      <c r="N10" s="95"/>
      <c r="O10" s="93">
        <v>0</v>
      </c>
      <c r="P10" s="93">
        <v>0</v>
      </c>
      <c r="Q10" s="93">
        <v>0</v>
      </c>
      <c r="R10" s="93">
        <v>0</v>
      </c>
      <c r="S10" s="94">
        <f>SUM(O10:R10)</f>
        <v>0</v>
      </c>
      <c r="T10" s="96">
        <f t="shared" ref="T10:T55" si="1">J10+S10</f>
        <v>9862444.8399999999</v>
      </c>
      <c r="U10">
        <v>1805</v>
      </c>
      <c r="W10" s="328"/>
    </row>
    <row r="11" spans="1:23" x14ac:dyDescent="0.3">
      <c r="A11" s="89" t="s">
        <v>93</v>
      </c>
      <c r="B11" s="90" t="s">
        <v>475</v>
      </c>
      <c r="C11" s="91">
        <v>60</v>
      </c>
      <c r="D11" s="91">
        <v>1</v>
      </c>
      <c r="E11" s="92" t="s">
        <v>94</v>
      </c>
      <c r="F11" s="93">
        <v>24600173.09</v>
      </c>
      <c r="G11" s="93">
        <v>588377.68000000005</v>
      </c>
      <c r="H11" s="93">
        <v>0</v>
      </c>
      <c r="I11" s="93">
        <v>0</v>
      </c>
      <c r="J11" s="94">
        <f t="shared" si="0"/>
        <v>25188550.77</v>
      </c>
      <c r="K11" s="97" t="s">
        <v>476</v>
      </c>
      <c r="L11" s="97"/>
      <c r="M11" s="97" t="s">
        <v>475</v>
      </c>
      <c r="N11" s="95" t="s">
        <v>477</v>
      </c>
      <c r="O11" s="93">
        <v>-3176286.3</v>
      </c>
      <c r="P11" s="93">
        <v>-543114.65</v>
      </c>
      <c r="Q11" s="93">
        <v>0</v>
      </c>
      <c r="R11" s="93">
        <v>0</v>
      </c>
      <c r="S11" s="94">
        <f t="shared" ref="S11:S55" si="2">SUM(O11:R11)</f>
        <v>-3719400.9499999997</v>
      </c>
      <c r="T11" s="96">
        <f t="shared" si="1"/>
        <v>21469149.82</v>
      </c>
      <c r="U11">
        <v>1808</v>
      </c>
      <c r="W11" s="328"/>
    </row>
    <row r="12" spans="1:23" x14ac:dyDescent="0.3">
      <c r="A12" s="89" t="s">
        <v>93</v>
      </c>
      <c r="B12" s="90" t="s">
        <v>478</v>
      </c>
      <c r="C12" s="91">
        <v>20</v>
      </c>
      <c r="D12" s="91">
        <v>1</v>
      </c>
      <c r="E12" s="92" t="s">
        <v>95</v>
      </c>
      <c r="F12" s="93">
        <v>19374576.199999996</v>
      </c>
      <c r="G12" s="93">
        <v>4823363.6000000006</v>
      </c>
      <c r="H12" s="93">
        <v>-427174.58</v>
      </c>
      <c r="I12" s="93">
        <v>-186288.36000000002</v>
      </c>
      <c r="J12" s="94">
        <f t="shared" si="0"/>
        <v>23584476.859999999</v>
      </c>
      <c r="K12" s="97" t="s">
        <v>476</v>
      </c>
      <c r="L12" s="97"/>
      <c r="M12" s="97" t="s">
        <v>478</v>
      </c>
      <c r="N12" s="95" t="s">
        <v>479</v>
      </c>
      <c r="O12" s="93">
        <v>-4873554.05</v>
      </c>
      <c r="P12" s="93">
        <v>-1141939.58</v>
      </c>
      <c r="Q12" s="93">
        <v>138784.71</v>
      </c>
      <c r="R12" s="93">
        <v>186288.36000000002</v>
      </c>
      <c r="S12" s="94">
        <f t="shared" si="2"/>
        <v>-5690420.5599999996</v>
      </c>
      <c r="T12" s="96">
        <f t="shared" si="1"/>
        <v>17894056.300000001</v>
      </c>
      <c r="U12">
        <v>1808</v>
      </c>
      <c r="W12" s="328"/>
    </row>
    <row r="13" spans="1:23" x14ac:dyDescent="0.3">
      <c r="A13" s="89" t="s">
        <v>96</v>
      </c>
      <c r="B13" s="90" t="s">
        <v>474</v>
      </c>
      <c r="C13" s="91">
        <v>40</v>
      </c>
      <c r="D13" s="91">
        <v>47</v>
      </c>
      <c r="E13" s="92" t="s">
        <v>97</v>
      </c>
      <c r="F13" s="93">
        <v>79732456.210000023</v>
      </c>
      <c r="G13" s="93">
        <v>4291191.54</v>
      </c>
      <c r="H13" s="93">
        <v>0</v>
      </c>
      <c r="I13" s="93">
        <v>0</v>
      </c>
      <c r="J13" s="94">
        <f t="shared" si="0"/>
        <v>84023647.75000003</v>
      </c>
      <c r="K13" s="97" t="s">
        <v>480</v>
      </c>
      <c r="L13" s="97"/>
      <c r="M13" s="97" t="s">
        <v>474</v>
      </c>
      <c r="N13" s="95" t="s">
        <v>481</v>
      </c>
      <c r="O13" s="93">
        <v>-13645569.739999998</v>
      </c>
      <c r="P13" s="93">
        <v>-2434890.61</v>
      </c>
      <c r="Q13" s="93">
        <v>0</v>
      </c>
      <c r="R13" s="93">
        <v>0</v>
      </c>
      <c r="S13" s="94">
        <f t="shared" si="2"/>
        <v>-16080460.349999998</v>
      </c>
      <c r="T13" s="96">
        <f t="shared" si="1"/>
        <v>67943187.400000036</v>
      </c>
      <c r="U13">
        <v>1820</v>
      </c>
      <c r="W13" s="328"/>
    </row>
    <row r="14" spans="1:23" x14ac:dyDescent="0.3">
      <c r="A14" s="89" t="s">
        <v>98</v>
      </c>
      <c r="B14" s="90" t="s">
        <v>474</v>
      </c>
      <c r="C14" s="91">
        <v>25</v>
      </c>
      <c r="D14" s="91">
        <v>47</v>
      </c>
      <c r="E14" s="92" t="s">
        <v>99</v>
      </c>
      <c r="F14" s="93">
        <v>8913684.4799999986</v>
      </c>
      <c r="G14" s="93">
        <v>72579.23</v>
      </c>
      <c r="H14" s="93">
        <v>0</v>
      </c>
      <c r="I14" s="93">
        <v>0</v>
      </c>
      <c r="J14" s="94">
        <f t="shared" si="0"/>
        <v>8986263.709999999</v>
      </c>
      <c r="K14" s="97" t="s">
        <v>482</v>
      </c>
      <c r="L14" s="97"/>
      <c r="M14" s="97" t="s">
        <v>474</v>
      </c>
      <c r="N14" s="95" t="s">
        <v>483</v>
      </c>
      <c r="O14" s="93">
        <v>-2869549</v>
      </c>
      <c r="P14" s="93">
        <v>-392658.28</v>
      </c>
      <c r="Q14" s="93">
        <v>0</v>
      </c>
      <c r="R14" s="93">
        <v>0</v>
      </c>
      <c r="S14" s="94">
        <f t="shared" si="2"/>
        <v>-3262207.2800000003</v>
      </c>
      <c r="T14" s="96">
        <f t="shared" si="1"/>
        <v>5724056.4299999988</v>
      </c>
      <c r="U14">
        <v>1835</v>
      </c>
      <c r="W14" s="328"/>
    </row>
    <row r="15" spans="1:23" x14ac:dyDescent="0.3">
      <c r="A15" s="89" t="s">
        <v>100</v>
      </c>
      <c r="B15" s="90" t="s">
        <v>474</v>
      </c>
      <c r="C15" s="91">
        <v>15</v>
      </c>
      <c r="D15" s="91">
        <v>47</v>
      </c>
      <c r="E15" s="92" t="s">
        <v>101</v>
      </c>
      <c r="F15" s="93">
        <v>11085602.569999998</v>
      </c>
      <c r="G15" s="93">
        <v>955798.58000000007</v>
      </c>
      <c r="H15" s="93">
        <v>0</v>
      </c>
      <c r="I15" s="93">
        <v>0</v>
      </c>
      <c r="J15" s="94">
        <f t="shared" si="0"/>
        <v>12041401.149999999</v>
      </c>
      <c r="K15" s="97" t="s">
        <v>484</v>
      </c>
      <c r="L15" s="97"/>
      <c r="M15" s="97" t="s">
        <v>474</v>
      </c>
      <c r="N15" s="95" t="s">
        <v>485</v>
      </c>
      <c r="O15" s="93">
        <v>-4365173.6899999995</v>
      </c>
      <c r="P15" s="93">
        <v>-780976.35</v>
      </c>
      <c r="Q15" s="93">
        <v>0</v>
      </c>
      <c r="R15" s="93">
        <v>0</v>
      </c>
      <c r="S15" s="94">
        <f t="shared" si="2"/>
        <v>-5146150.0399999991</v>
      </c>
      <c r="T15" s="96">
        <f t="shared" si="1"/>
        <v>6895251.1099999994</v>
      </c>
      <c r="U15">
        <v>1980</v>
      </c>
      <c r="W15" s="328"/>
    </row>
    <row r="16" spans="1:23" x14ac:dyDescent="0.3">
      <c r="A16" s="89" t="s">
        <v>102</v>
      </c>
      <c r="B16" s="90" t="s">
        <v>474</v>
      </c>
      <c r="C16" s="91">
        <v>45</v>
      </c>
      <c r="D16" s="91">
        <v>47</v>
      </c>
      <c r="E16" s="92" t="s">
        <v>103</v>
      </c>
      <c r="F16" s="93">
        <v>44571326.399999999</v>
      </c>
      <c r="G16" s="93">
        <v>2771585.5300000003</v>
      </c>
      <c r="H16" s="93">
        <v>-124455.7</v>
      </c>
      <c r="I16" s="93">
        <v>0</v>
      </c>
      <c r="J16" s="94">
        <f t="shared" si="0"/>
        <v>47218456.229999997</v>
      </c>
      <c r="K16" s="97" t="s">
        <v>486</v>
      </c>
      <c r="L16" s="97"/>
      <c r="M16" s="97" t="s">
        <v>474</v>
      </c>
      <c r="N16" s="95" t="s">
        <v>487</v>
      </c>
      <c r="O16" s="93">
        <v>-5927047.8200000012</v>
      </c>
      <c r="P16" s="93">
        <v>-1139543.6800000002</v>
      </c>
      <c r="Q16" s="93">
        <v>29203.85</v>
      </c>
      <c r="R16" s="93">
        <v>0</v>
      </c>
      <c r="S16" s="94">
        <f t="shared" si="2"/>
        <v>-7037387.6500000022</v>
      </c>
      <c r="T16" s="96">
        <f t="shared" si="1"/>
        <v>40181068.579999998</v>
      </c>
      <c r="U16">
        <v>1830</v>
      </c>
      <c r="W16" s="328"/>
    </row>
    <row r="17" spans="1:23" x14ac:dyDescent="0.3">
      <c r="A17" s="89" t="s">
        <v>104</v>
      </c>
      <c r="B17" s="90" t="s">
        <v>474</v>
      </c>
      <c r="C17" s="91">
        <v>55</v>
      </c>
      <c r="D17" s="91">
        <v>47</v>
      </c>
      <c r="E17" s="92" t="s">
        <v>105</v>
      </c>
      <c r="F17" s="93">
        <v>89398730.420000017</v>
      </c>
      <c r="G17" s="93">
        <v>6738614.1299999999</v>
      </c>
      <c r="H17" s="93">
        <v>-28665.71</v>
      </c>
      <c r="I17" s="93">
        <v>0</v>
      </c>
      <c r="J17" s="94">
        <f t="shared" si="0"/>
        <v>96108678.840000018</v>
      </c>
      <c r="K17" s="97" t="s">
        <v>488</v>
      </c>
      <c r="L17" s="97"/>
      <c r="M17" s="97" t="s">
        <v>474</v>
      </c>
      <c r="N17" s="95" t="s">
        <v>489</v>
      </c>
      <c r="O17" s="93">
        <v>-10160126.27</v>
      </c>
      <c r="P17" s="93">
        <v>-1851160.55</v>
      </c>
      <c r="Q17" s="93">
        <v>5512.02</v>
      </c>
      <c r="R17" s="93">
        <v>0</v>
      </c>
      <c r="S17" s="94">
        <f t="shared" si="2"/>
        <v>-12005774.800000001</v>
      </c>
      <c r="T17" s="96">
        <f t="shared" si="1"/>
        <v>84102904.040000021</v>
      </c>
      <c r="U17">
        <v>1830</v>
      </c>
      <c r="W17" s="328"/>
    </row>
    <row r="18" spans="1:23" x14ac:dyDescent="0.3">
      <c r="A18" s="89" t="s">
        <v>106</v>
      </c>
      <c r="B18" s="90" t="s">
        <v>474</v>
      </c>
      <c r="C18" s="91">
        <v>45</v>
      </c>
      <c r="D18" s="91">
        <v>47</v>
      </c>
      <c r="E18" s="92" t="s">
        <v>107</v>
      </c>
      <c r="F18" s="93">
        <v>24127176.489999998</v>
      </c>
      <c r="G18" s="93">
        <v>3026032.09</v>
      </c>
      <c r="H18" s="93">
        <v>-235746.02000000002</v>
      </c>
      <c r="I18" s="93">
        <v>0</v>
      </c>
      <c r="J18" s="94">
        <f t="shared" si="0"/>
        <v>26917462.559999999</v>
      </c>
      <c r="K18" s="97" t="s">
        <v>490</v>
      </c>
      <c r="L18" s="97"/>
      <c r="M18" s="97" t="s">
        <v>474</v>
      </c>
      <c r="N18" s="95" t="s">
        <v>491</v>
      </c>
      <c r="O18" s="93">
        <v>-2550050.9900000002</v>
      </c>
      <c r="P18" s="93">
        <v>-612625.87</v>
      </c>
      <c r="Q18" s="93">
        <v>58126.97</v>
      </c>
      <c r="R18" s="93">
        <v>0</v>
      </c>
      <c r="S18" s="94">
        <f t="shared" si="2"/>
        <v>-3104549.89</v>
      </c>
      <c r="T18" s="96">
        <f t="shared" si="1"/>
        <v>23812912.669999998</v>
      </c>
      <c r="U18">
        <v>1850</v>
      </c>
      <c r="W18" s="328"/>
    </row>
    <row r="19" spans="1:23" x14ac:dyDescent="0.3">
      <c r="A19" s="89" t="s">
        <v>108</v>
      </c>
      <c r="B19" s="90" t="s">
        <v>474</v>
      </c>
      <c r="C19" s="91">
        <v>40</v>
      </c>
      <c r="D19" s="91">
        <v>47</v>
      </c>
      <c r="E19" s="92" t="s">
        <v>109</v>
      </c>
      <c r="F19" s="93">
        <v>24414994.549999997</v>
      </c>
      <c r="G19" s="93">
        <v>2067175.44</v>
      </c>
      <c r="H19" s="93">
        <v>-96935.2</v>
      </c>
      <c r="I19" s="93">
        <v>0</v>
      </c>
      <c r="J19" s="94">
        <f t="shared" si="0"/>
        <v>26385234.789999999</v>
      </c>
      <c r="K19" s="97" t="s">
        <v>492</v>
      </c>
      <c r="L19" s="97"/>
      <c r="M19" s="97" t="s">
        <v>474</v>
      </c>
      <c r="N19" s="95" t="s">
        <v>493</v>
      </c>
      <c r="O19" s="93">
        <v>-3788088.57</v>
      </c>
      <c r="P19" s="93">
        <v>-719402.84000000008</v>
      </c>
      <c r="Q19" s="93">
        <v>24607.06</v>
      </c>
      <c r="R19" s="93">
        <v>0</v>
      </c>
      <c r="S19" s="94">
        <f t="shared" si="2"/>
        <v>-4482884.3500000006</v>
      </c>
      <c r="T19" s="96">
        <f t="shared" si="1"/>
        <v>21902350.439999998</v>
      </c>
      <c r="U19">
        <v>1835</v>
      </c>
      <c r="W19" s="328"/>
    </row>
    <row r="20" spans="1:23" x14ac:dyDescent="0.3">
      <c r="A20" s="89" t="s">
        <v>110</v>
      </c>
      <c r="B20" s="90" t="s">
        <v>474</v>
      </c>
      <c r="C20" s="91">
        <v>10</v>
      </c>
      <c r="D20" s="91">
        <v>47</v>
      </c>
      <c r="E20" s="92" t="s">
        <v>111</v>
      </c>
      <c r="F20" s="93">
        <v>809054.12000000011</v>
      </c>
      <c r="G20" s="93">
        <v>57019.39</v>
      </c>
      <c r="H20" s="93">
        <v>-3347.78</v>
      </c>
      <c r="I20" s="93">
        <v>0</v>
      </c>
      <c r="J20" s="94">
        <f t="shared" si="0"/>
        <v>862725.7300000001</v>
      </c>
      <c r="K20" s="97" t="s">
        <v>494</v>
      </c>
      <c r="L20" s="97"/>
      <c r="M20" s="97" t="s">
        <v>474</v>
      </c>
      <c r="N20" s="95" t="s">
        <v>495</v>
      </c>
      <c r="O20" s="93">
        <v>-463927.82</v>
      </c>
      <c r="P20" s="93">
        <v>-68530.83</v>
      </c>
      <c r="Q20" s="93">
        <v>2243.08</v>
      </c>
      <c r="R20" s="93">
        <v>0</v>
      </c>
      <c r="S20" s="94">
        <f t="shared" si="2"/>
        <v>-530215.57000000007</v>
      </c>
      <c r="T20" s="96">
        <f t="shared" si="1"/>
        <v>332510.16000000003</v>
      </c>
      <c r="U20">
        <v>1980</v>
      </c>
      <c r="W20" s="328"/>
    </row>
    <row r="21" spans="1:23" x14ac:dyDescent="0.3">
      <c r="A21" s="89" t="s">
        <v>112</v>
      </c>
      <c r="B21" s="90" t="s">
        <v>474</v>
      </c>
      <c r="C21" s="91">
        <v>40</v>
      </c>
      <c r="D21" s="91">
        <v>47</v>
      </c>
      <c r="E21" s="92" t="s">
        <v>113</v>
      </c>
      <c r="F21" s="93">
        <v>228018225.58999997</v>
      </c>
      <c r="G21" s="93">
        <v>14159920</v>
      </c>
      <c r="H21" s="93">
        <v>-415323.98</v>
      </c>
      <c r="I21" s="93">
        <v>0</v>
      </c>
      <c r="J21" s="94">
        <f t="shared" si="0"/>
        <v>241762821.60999998</v>
      </c>
      <c r="K21" s="97" t="s">
        <v>496</v>
      </c>
      <c r="L21" s="97"/>
      <c r="M21" s="97" t="s">
        <v>474</v>
      </c>
      <c r="N21" s="95" t="s">
        <v>497</v>
      </c>
      <c r="O21" s="93">
        <v>-40148249.870000012</v>
      </c>
      <c r="P21" s="93">
        <v>-7299849.8000000007</v>
      </c>
      <c r="Q21" s="93">
        <v>254937.66</v>
      </c>
      <c r="R21" s="93">
        <v>0</v>
      </c>
      <c r="S21" s="94">
        <f t="shared" si="2"/>
        <v>-47193162.01000002</v>
      </c>
      <c r="T21" s="96">
        <f t="shared" si="1"/>
        <v>194569659.59999996</v>
      </c>
      <c r="U21">
        <v>1845</v>
      </c>
      <c r="W21" s="328"/>
    </row>
    <row r="22" spans="1:23" x14ac:dyDescent="0.3">
      <c r="A22" s="89" t="s">
        <v>114</v>
      </c>
      <c r="B22" s="90" t="s">
        <v>474</v>
      </c>
      <c r="C22" s="91">
        <v>35</v>
      </c>
      <c r="D22" s="91">
        <v>47</v>
      </c>
      <c r="E22" s="92" t="s">
        <v>115</v>
      </c>
      <c r="F22" s="93">
        <v>80466855.390000001</v>
      </c>
      <c r="G22" s="93">
        <v>8680905.9100000001</v>
      </c>
      <c r="H22" s="93">
        <v>-1206826.0900000001</v>
      </c>
      <c r="I22" s="93">
        <v>0</v>
      </c>
      <c r="J22" s="94">
        <f t="shared" si="0"/>
        <v>87940935.209999993</v>
      </c>
      <c r="K22" s="97" t="s">
        <v>498</v>
      </c>
      <c r="L22" s="97"/>
      <c r="M22" s="97" t="s">
        <v>474</v>
      </c>
      <c r="N22" s="95" t="s">
        <v>499</v>
      </c>
      <c r="O22" s="93">
        <v>-15561316.02</v>
      </c>
      <c r="P22" s="93">
        <v>-2944119.26</v>
      </c>
      <c r="Q22" s="93">
        <v>456717.30000000005</v>
      </c>
      <c r="R22" s="93">
        <v>0</v>
      </c>
      <c r="S22" s="94">
        <f t="shared" si="2"/>
        <v>-18048717.98</v>
      </c>
      <c r="T22" s="96">
        <f t="shared" si="1"/>
        <v>69892217.229999989</v>
      </c>
      <c r="U22">
        <v>1850</v>
      </c>
      <c r="W22" s="328"/>
    </row>
    <row r="23" spans="1:23" x14ac:dyDescent="0.3">
      <c r="A23" s="89" t="s">
        <v>116</v>
      </c>
      <c r="B23" s="90" t="s">
        <v>474</v>
      </c>
      <c r="C23" s="91">
        <v>50</v>
      </c>
      <c r="D23" s="91">
        <v>47</v>
      </c>
      <c r="E23" s="92" t="s">
        <v>117</v>
      </c>
      <c r="F23" s="93">
        <v>59502510.119999997</v>
      </c>
      <c r="G23" s="93">
        <v>4619096.2700000005</v>
      </c>
      <c r="H23" s="93">
        <v>-19715.77</v>
      </c>
      <c r="I23" s="93">
        <v>0</v>
      </c>
      <c r="J23" s="94">
        <f t="shared" si="0"/>
        <v>64101890.619999997</v>
      </c>
      <c r="K23" s="97" t="s">
        <v>498</v>
      </c>
      <c r="L23" s="97"/>
      <c r="M23" s="97" t="s">
        <v>474</v>
      </c>
      <c r="N23" s="95" t="s">
        <v>499</v>
      </c>
      <c r="O23" s="93">
        <v>-7536297.6299999999</v>
      </c>
      <c r="P23" s="93">
        <v>-1424835.35</v>
      </c>
      <c r="Q23" s="93">
        <v>3575.2500000000005</v>
      </c>
      <c r="R23" s="93">
        <v>0</v>
      </c>
      <c r="S23" s="94">
        <f t="shared" si="2"/>
        <v>-8957557.7300000004</v>
      </c>
      <c r="T23" s="96">
        <f t="shared" si="1"/>
        <v>55144332.890000001</v>
      </c>
      <c r="U23">
        <v>1840</v>
      </c>
      <c r="W23" s="328"/>
    </row>
    <row r="24" spans="1:23" x14ac:dyDescent="0.3">
      <c r="A24" s="89" t="s">
        <v>118</v>
      </c>
      <c r="B24" s="90" t="s">
        <v>474</v>
      </c>
      <c r="C24" s="91">
        <v>20</v>
      </c>
      <c r="D24" s="91">
        <v>47</v>
      </c>
      <c r="E24" s="92" t="s">
        <v>119</v>
      </c>
      <c r="F24" s="93">
        <v>12593291.450000001</v>
      </c>
      <c r="G24" s="93">
        <v>1148801.58</v>
      </c>
      <c r="H24" s="93">
        <v>-119829.34</v>
      </c>
      <c r="I24" s="93">
        <v>0</v>
      </c>
      <c r="J24" s="94">
        <f t="shared" si="0"/>
        <v>13622263.690000001</v>
      </c>
      <c r="K24" s="97" t="s">
        <v>500</v>
      </c>
      <c r="L24" s="97"/>
      <c r="M24" s="97" t="s">
        <v>474</v>
      </c>
      <c r="N24" s="95" t="s">
        <v>501</v>
      </c>
      <c r="O24" s="93">
        <v>-5187894.1100000013</v>
      </c>
      <c r="P24" s="93">
        <v>-682339.07000000007</v>
      </c>
      <c r="Q24" s="93">
        <v>72483.3</v>
      </c>
      <c r="R24" s="93">
        <v>0</v>
      </c>
      <c r="S24" s="94">
        <f t="shared" si="2"/>
        <v>-5797749.8800000018</v>
      </c>
      <c r="T24" s="96">
        <f t="shared" si="1"/>
        <v>7824513.8099999996</v>
      </c>
      <c r="U24">
        <v>1840</v>
      </c>
      <c r="W24" s="328"/>
    </row>
    <row r="25" spans="1:23" x14ac:dyDescent="0.3">
      <c r="A25" s="89" t="s">
        <v>120</v>
      </c>
      <c r="B25" s="90" t="s">
        <v>474</v>
      </c>
      <c r="C25" s="91">
        <v>25</v>
      </c>
      <c r="D25" s="91">
        <v>47</v>
      </c>
      <c r="E25" s="92" t="s">
        <v>121</v>
      </c>
      <c r="F25" s="93">
        <v>3637314.9199999995</v>
      </c>
      <c r="G25" s="93">
        <v>468397.37</v>
      </c>
      <c r="H25" s="93">
        <v>-63130.82</v>
      </c>
      <c r="I25" s="93">
        <v>0</v>
      </c>
      <c r="J25" s="94">
        <f t="shared" si="0"/>
        <v>4042581.4699999997</v>
      </c>
      <c r="K25" s="97" t="s">
        <v>502</v>
      </c>
      <c r="L25" s="97"/>
      <c r="M25" s="97" t="s">
        <v>474</v>
      </c>
      <c r="N25" s="95" t="s">
        <v>503</v>
      </c>
      <c r="O25" s="93">
        <v>-1083735.9100000001</v>
      </c>
      <c r="P25" s="93">
        <v>-175011.96</v>
      </c>
      <c r="Q25" s="93">
        <v>38868.75</v>
      </c>
      <c r="R25" s="93">
        <v>0</v>
      </c>
      <c r="S25" s="94">
        <f t="shared" si="2"/>
        <v>-1219879.1200000001</v>
      </c>
      <c r="T25" s="96">
        <f t="shared" si="1"/>
        <v>2822702.3499999996</v>
      </c>
      <c r="U25">
        <v>1845</v>
      </c>
      <c r="W25" s="328"/>
    </row>
    <row r="26" spans="1:23" x14ac:dyDescent="0.3">
      <c r="A26" s="89" t="s">
        <v>122</v>
      </c>
      <c r="B26" s="90" t="s">
        <v>474</v>
      </c>
      <c r="C26" s="91">
        <v>35</v>
      </c>
      <c r="D26" s="91">
        <v>47</v>
      </c>
      <c r="E26" s="92" t="s">
        <v>123</v>
      </c>
      <c r="F26" s="93">
        <v>14157279.550000001</v>
      </c>
      <c r="G26" s="93">
        <v>2737445.39</v>
      </c>
      <c r="H26" s="93">
        <v>0</v>
      </c>
      <c r="I26" s="93">
        <v>0</v>
      </c>
      <c r="J26" s="94">
        <f t="shared" si="0"/>
        <v>16894724.940000001</v>
      </c>
      <c r="K26" s="97" t="s">
        <v>504</v>
      </c>
      <c r="L26" s="97"/>
      <c r="M26" s="97" t="s">
        <v>474</v>
      </c>
      <c r="N26" s="95" t="s">
        <v>505</v>
      </c>
      <c r="O26" s="93">
        <v>-923502.02</v>
      </c>
      <c r="P26" s="93">
        <v>-569615.65999999992</v>
      </c>
      <c r="Q26" s="93">
        <v>0</v>
      </c>
      <c r="R26" s="93">
        <v>0</v>
      </c>
      <c r="S26" s="94">
        <f t="shared" si="2"/>
        <v>-1493117.68</v>
      </c>
      <c r="T26" s="96">
        <f t="shared" si="1"/>
        <v>15401607.260000002</v>
      </c>
      <c r="U26">
        <v>1845</v>
      </c>
      <c r="W26" s="328"/>
    </row>
    <row r="27" spans="1:23" x14ac:dyDescent="0.3">
      <c r="A27" s="89">
        <v>120250</v>
      </c>
      <c r="B27" s="90"/>
      <c r="C27" s="91">
        <v>35</v>
      </c>
      <c r="D27" s="91">
        <v>47</v>
      </c>
      <c r="E27" s="92" t="s">
        <v>124</v>
      </c>
      <c r="F27" s="93">
        <v>624217.53999999992</v>
      </c>
      <c r="G27" s="93">
        <v>127623.86</v>
      </c>
      <c r="H27" s="93">
        <v>0</v>
      </c>
      <c r="I27" s="93">
        <v>0</v>
      </c>
      <c r="J27" s="94">
        <f t="shared" si="0"/>
        <v>751841.39999999991</v>
      </c>
      <c r="K27" s="97" t="s">
        <v>506</v>
      </c>
      <c r="L27" s="97"/>
      <c r="M27" s="97"/>
      <c r="N27" s="95" t="s">
        <v>507</v>
      </c>
      <c r="O27" s="93">
        <v>-36514.160000000003</v>
      </c>
      <c r="P27" s="93">
        <v>-19657.990000000002</v>
      </c>
      <c r="Q27" s="93">
        <v>0</v>
      </c>
      <c r="R27" s="93">
        <v>0</v>
      </c>
      <c r="S27" s="94">
        <f t="shared" si="2"/>
        <v>-56172.150000000009</v>
      </c>
      <c r="T27" s="96">
        <f t="shared" si="1"/>
        <v>695669.24999999988</v>
      </c>
      <c r="U27">
        <v>1860</v>
      </c>
      <c r="W27" s="328"/>
    </row>
    <row r="28" spans="1:23" x14ac:dyDescent="0.3">
      <c r="A28" s="89" t="s">
        <v>125</v>
      </c>
      <c r="B28" s="90" t="s">
        <v>474</v>
      </c>
      <c r="C28" s="91">
        <v>25</v>
      </c>
      <c r="D28" s="91">
        <v>47</v>
      </c>
      <c r="E28" s="92" t="s">
        <v>126</v>
      </c>
      <c r="F28" s="93">
        <v>3880062.2999999993</v>
      </c>
      <c r="G28" s="93">
        <v>0</v>
      </c>
      <c r="H28" s="93">
        <v>0</v>
      </c>
      <c r="I28" s="93">
        <v>0</v>
      </c>
      <c r="J28" s="94">
        <f t="shared" si="0"/>
        <v>3880062.2999999993</v>
      </c>
      <c r="K28" s="97" t="s">
        <v>504</v>
      </c>
      <c r="L28" s="97"/>
      <c r="M28" s="97" t="s">
        <v>474</v>
      </c>
      <c r="N28" s="95" t="s">
        <v>505</v>
      </c>
      <c r="O28" s="93">
        <v>-1173210.7100000002</v>
      </c>
      <c r="P28" s="93">
        <v>-175620.32</v>
      </c>
      <c r="Q28" s="93">
        <v>0</v>
      </c>
      <c r="R28" s="93">
        <v>0</v>
      </c>
      <c r="S28" s="94">
        <f t="shared" si="2"/>
        <v>-1348831.0300000003</v>
      </c>
      <c r="T28" s="96">
        <f t="shared" si="1"/>
        <v>2531231.2699999991</v>
      </c>
      <c r="U28">
        <v>1860</v>
      </c>
      <c r="W28" s="328"/>
    </row>
    <row r="29" spans="1:23" x14ac:dyDescent="0.3">
      <c r="A29" s="89" t="s">
        <v>125</v>
      </c>
      <c r="B29" s="90" t="s">
        <v>508</v>
      </c>
      <c r="C29" s="91">
        <v>25</v>
      </c>
      <c r="D29" s="91">
        <v>47</v>
      </c>
      <c r="E29" s="92" t="s">
        <v>126</v>
      </c>
      <c r="F29" s="93">
        <v>0</v>
      </c>
      <c r="G29" s="93">
        <v>0</v>
      </c>
      <c r="H29" s="93">
        <v>0</v>
      </c>
      <c r="I29" s="93">
        <v>0</v>
      </c>
      <c r="J29" s="94">
        <f t="shared" si="0"/>
        <v>0</v>
      </c>
      <c r="K29" s="97"/>
      <c r="L29" s="97"/>
      <c r="M29" s="97"/>
      <c r="N29" s="95"/>
      <c r="O29" s="93">
        <v>0</v>
      </c>
      <c r="P29" s="93">
        <v>0</v>
      </c>
      <c r="Q29" s="93">
        <v>0</v>
      </c>
      <c r="R29" s="93">
        <v>0</v>
      </c>
      <c r="S29" s="94">
        <f t="shared" si="2"/>
        <v>0</v>
      </c>
      <c r="T29" s="96">
        <f t="shared" si="1"/>
        <v>0</v>
      </c>
      <c r="U29">
        <v>1860</v>
      </c>
      <c r="W29" s="328"/>
    </row>
    <row r="30" spans="1:23" x14ac:dyDescent="0.3">
      <c r="A30" s="89" t="s">
        <v>127</v>
      </c>
      <c r="B30" s="90" t="s">
        <v>474</v>
      </c>
      <c r="C30" s="91">
        <v>25</v>
      </c>
      <c r="D30" s="91">
        <v>47</v>
      </c>
      <c r="E30" s="92" t="s">
        <v>128</v>
      </c>
      <c r="F30" s="93">
        <v>6514571.1100000003</v>
      </c>
      <c r="G30" s="93">
        <v>67762</v>
      </c>
      <c r="H30" s="93">
        <v>0</v>
      </c>
      <c r="I30" s="93">
        <v>0</v>
      </c>
      <c r="J30" s="94">
        <f t="shared" si="0"/>
        <v>6582333.1100000003</v>
      </c>
      <c r="K30" s="97" t="s">
        <v>509</v>
      </c>
      <c r="L30" s="97"/>
      <c r="M30" s="97" t="s">
        <v>474</v>
      </c>
      <c r="N30" s="95" t="s">
        <v>510</v>
      </c>
      <c r="O30" s="93">
        <v>-1512579.1800000002</v>
      </c>
      <c r="P30" s="93">
        <v>-274892.41000000003</v>
      </c>
      <c r="Q30" s="93">
        <v>0</v>
      </c>
      <c r="R30" s="93">
        <v>0</v>
      </c>
      <c r="S30" s="94">
        <f t="shared" si="2"/>
        <v>-1787471.5900000003</v>
      </c>
      <c r="T30" s="96">
        <f t="shared" si="1"/>
        <v>4794861.5199999996</v>
      </c>
      <c r="U30">
        <v>1860</v>
      </c>
      <c r="W30" s="328"/>
    </row>
    <row r="31" spans="1:23" x14ac:dyDescent="0.3">
      <c r="A31" s="89" t="s">
        <v>129</v>
      </c>
      <c r="B31" s="90" t="s">
        <v>474</v>
      </c>
      <c r="C31" s="91">
        <v>15</v>
      </c>
      <c r="D31" s="91">
        <v>47</v>
      </c>
      <c r="E31" s="92" t="s">
        <v>45</v>
      </c>
      <c r="F31" s="93">
        <v>33346911.689999998</v>
      </c>
      <c r="G31" s="93">
        <v>5076212.68</v>
      </c>
      <c r="H31" s="93">
        <v>0</v>
      </c>
      <c r="I31" s="93">
        <v>0</v>
      </c>
      <c r="J31" s="94">
        <f t="shared" si="0"/>
        <v>38423124.369999997</v>
      </c>
      <c r="K31" s="97" t="s">
        <v>511</v>
      </c>
      <c r="L31" s="97"/>
      <c r="M31" s="97" t="s">
        <v>474</v>
      </c>
      <c r="N31" s="95" t="s">
        <v>512</v>
      </c>
      <c r="O31" s="93">
        <v>-14862506.950000001</v>
      </c>
      <c r="P31" s="93">
        <v>-4623263.6500000004</v>
      </c>
      <c r="Q31" s="93">
        <v>0</v>
      </c>
      <c r="R31" s="93">
        <v>0</v>
      </c>
      <c r="S31" s="94">
        <f t="shared" si="2"/>
        <v>-19485770.600000001</v>
      </c>
      <c r="T31" s="96">
        <f t="shared" si="1"/>
        <v>18937353.769999996</v>
      </c>
      <c r="U31">
        <v>1860</v>
      </c>
      <c r="W31" s="328"/>
    </row>
    <row r="32" spans="1:23" x14ac:dyDescent="0.3">
      <c r="A32" s="89" t="s">
        <v>129</v>
      </c>
      <c r="B32" s="90" t="s">
        <v>513</v>
      </c>
      <c r="C32" s="91">
        <v>15</v>
      </c>
      <c r="D32" s="91">
        <v>47</v>
      </c>
      <c r="E32" s="92" t="s">
        <v>130</v>
      </c>
      <c r="F32" s="93">
        <v>2941497.3899999997</v>
      </c>
      <c r="G32" s="93">
        <v>20867.2</v>
      </c>
      <c r="H32" s="93">
        <v>0</v>
      </c>
      <c r="I32" s="93">
        <v>0</v>
      </c>
      <c r="J32" s="94">
        <f t="shared" si="0"/>
        <v>2962364.59</v>
      </c>
      <c r="K32" s="97" t="s">
        <v>514</v>
      </c>
      <c r="L32" s="97"/>
      <c r="M32" s="97" t="s">
        <v>474</v>
      </c>
      <c r="N32" s="95" t="s">
        <v>515</v>
      </c>
      <c r="O32" s="93">
        <v>-342631.79000000004</v>
      </c>
      <c r="P32" s="93">
        <v>-196795.39</v>
      </c>
      <c r="Q32" s="93">
        <v>0</v>
      </c>
      <c r="R32" s="93">
        <v>0</v>
      </c>
      <c r="S32" s="94">
        <f t="shared" si="2"/>
        <v>-539427.18000000005</v>
      </c>
      <c r="T32" s="96">
        <f t="shared" si="1"/>
        <v>2422937.4099999997</v>
      </c>
      <c r="U32">
        <v>1860</v>
      </c>
      <c r="W32" s="328"/>
    </row>
    <row r="33" spans="1:23" x14ac:dyDescent="0.3">
      <c r="A33" s="89" t="s">
        <v>129</v>
      </c>
      <c r="B33" s="90" t="s">
        <v>508</v>
      </c>
      <c r="C33" s="91">
        <v>15</v>
      </c>
      <c r="D33" s="91">
        <v>47</v>
      </c>
      <c r="E33" s="92" t="s">
        <v>130</v>
      </c>
      <c r="F33" s="93">
        <v>0</v>
      </c>
      <c r="G33" s="93">
        <v>0</v>
      </c>
      <c r="H33" s="93">
        <v>0</v>
      </c>
      <c r="I33" s="93">
        <v>0</v>
      </c>
      <c r="J33" s="94">
        <f t="shared" si="0"/>
        <v>0</v>
      </c>
      <c r="K33" s="97"/>
      <c r="L33" s="97"/>
      <c r="M33" s="97"/>
      <c r="N33" s="95"/>
      <c r="O33" s="93">
        <v>0</v>
      </c>
      <c r="P33" s="93">
        <v>0</v>
      </c>
      <c r="Q33" s="93">
        <v>0</v>
      </c>
      <c r="R33" s="93">
        <v>0</v>
      </c>
      <c r="S33" s="94">
        <f t="shared" si="2"/>
        <v>0</v>
      </c>
      <c r="T33" s="96">
        <f t="shared" si="1"/>
        <v>0</v>
      </c>
      <c r="U33">
        <v>1860</v>
      </c>
      <c r="W33" s="328"/>
    </row>
    <row r="34" spans="1:23" x14ac:dyDescent="0.3">
      <c r="A34" s="89" t="s">
        <v>129</v>
      </c>
      <c r="B34" s="90" t="s">
        <v>516</v>
      </c>
      <c r="C34" s="91">
        <v>15</v>
      </c>
      <c r="D34" s="91">
        <v>47</v>
      </c>
      <c r="E34" s="92" t="s">
        <v>131</v>
      </c>
      <c r="F34" s="93">
        <v>657370.26</v>
      </c>
      <c r="G34" s="93">
        <v>0</v>
      </c>
      <c r="H34" s="93">
        <v>0</v>
      </c>
      <c r="I34" s="93">
        <v>0</v>
      </c>
      <c r="J34" s="94">
        <f t="shared" si="0"/>
        <v>657370.26</v>
      </c>
      <c r="K34" s="97" t="s">
        <v>514</v>
      </c>
      <c r="L34" s="97"/>
      <c r="M34" s="97" t="s">
        <v>513</v>
      </c>
      <c r="N34" s="95" t="s">
        <v>517</v>
      </c>
      <c r="O34" s="93">
        <v>-252856.27</v>
      </c>
      <c r="P34" s="93">
        <v>-43824.69</v>
      </c>
      <c r="Q34" s="93">
        <v>0</v>
      </c>
      <c r="R34" s="93">
        <v>0</v>
      </c>
      <c r="S34" s="94">
        <f t="shared" si="2"/>
        <v>-296680.95999999996</v>
      </c>
      <c r="T34" s="96">
        <f t="shared" si="1"/>
        <v>360689.30000000005</v>
      </c>
      <c r="U34">
        <v>1860</v>
      </c>
      <c r="W34" s="328"/>
    </row>
    <row r="35" spans="1:23" x14ac:dyDescent="0.3">
      <c r="A35" s="89" t="s">
        <v>129</v>
      </c>
      <c r="B35" s="90" t="s">
        <v>518</v>
      </c>
      <c r="C35" s="91">
        <v>15</v>
      </c>
      <c r="D35" s="91">
        <v>47</v>
      </c>
      <c r="E35" s="92" t="s">
        <v>132</v>
      </c>
      <c r="F35" s="93">
        <v>1012555.94</v>
      </c>
      <c r="G35" s="93">
        <v>-1012555.9400000001</v>
      </c>
      <c r="H35" s="93">
        <v>0</v>
      </c>
      <c r="I35" s="93">
        <v>0</v>
      </c>
      <c r="J35" s="94">
        <f t="shared" si="0"/>
        <v>-1.1641532182693481E-10</v>
      </c>
      <c r="K35" s="97" t="s">
        <v>514</v>
      </c>
      <c r="L35" s="97"/>
      <c r="M35" s="97" t="s">
        <v>516</v>
      </c>
      <c r="N35" s="95" t="s">
        <v>519</v>
      </c>
      <c r="O35" s="93">
        <v>-481334.28000000014</v>
      </c>
      <c r="P35" s="93">
        <v>481334.28</v>
      </c>
      <c r="Q35" s="93">
        <v>0</v>
      </c>
      <c r="R35" s="93">
        <v>0</v>
      </c>
      <c r="S35" s="94">
        <f t="shared" si="2"/>
        <v>-1.1641532182693481E-10</v>
      </c>
      <c r="T35" s="96">
        <f t="shared" si="1"/>
        <v>-2.3283064365386963E-10</v>
      </c>
      <c r="U35">
        <v>1860</v>
      </c>
      <c r="W35" s="328"/>
    </row>
    <row r="36" spans="1:23" x14ac:dyDescent="0.3">
      <c r="A36" s="89" t="s">
        <v>129</v>
      </c>
      <c r="B36" s="90" t="s">
        <v>520</v>
      </c>
      <c r="C36" s="91">
        <v>15</v>
      </c>
      <c r="D36" s="91">
        <v>47</v>
      </c>
      <c r="E36" s="92" t="s">
        <v>133</v>
      </c>
      <c r="F36" s="93">
        <v>8187444.9700000007</v>
      </c>
      <c r="G36" s="93">
        <v>-82078.740000000005</v>
      </c>
      <c r="H36" s="93">
        <v>0</v>
      </c>
      <c r="I36" s="93">
        <v>0</v>
      </c>
      <c r="J36" s="94">
        <f t="shared" si="0"/>
        <v>8105366.2300000004</v>
      </c>
      <c r="K36" s="97" t="s">
        <v>514</v>
      </c>
      <c r="L36" s="97"/>
      <c r="M36" s="97" t="s">
        <v>518</v>
      </c>
      <c r="N36" s="95" t="s">
        <v>521</v>
      </c>
      <c r="O36" s="93">
        <v>-2860691.08</v>
      </c>
      <c r="P36" s="93">
        <v>-566952.82000000007</v>
      </c>
      <c r="Q36" s="93">
        <v>0</v>
      </c>
      <c r="R36" s="93">
        <v>0</v>
      </c>
      <c r="S36" s="94">
        <f t="shared" si="2"/>
        <v>-3427643.9000000004</v>
      </c>
      <c r="T36" s="96">
        <f t="shared" si="1"/>
        <v>4677722.33</v>
      </c>
      <c r="U36">
        <v>1860</v>
      </c>
      <c r="W36" s="328"/>
    </row>
    <row r="37" spans="1:23" x14ac:dyDescent="0.3">
      <c r="A37" s="89" t="s">
        <v>134</v>
      </c>
      <c r="B37" s="90" t="s">
        <v>474</v>
      </c>
      <c r="C37" s="91">
        <v>15</v>
      </c>
      <c r="D37" s="91">
        <v>47</v>
      </c>
      <c r="E37" s="92" t="s">
        <v>135</v>
      </c>
      <c r="F37" s="93">
        <v>1526382.7500000002</v>
      </c>
      <c r="G37" s="93">
        <v>283060.58</v>
      </c>
      <c r="H37" s="93">
        <v>0</v>
      </c>
      <c r="I37" s="93">
        <v>0</v>
      </c>
      <c r="J37" s="94">
        <f t="shared" si="0"/>
        <v>1809443.3300000003</v>
      </c>
      <c r="K37" s="97" t="s">
        <v>514</v>
      </c>
      <c r="L37" s="97"/>
      <c r="M37" s="97" t="s">
        <v>520</v>
      </c>
      <c r="N37" s="95" t="s">
        <v>522</v>
      </c>
      <c r="O37" s="93">
        <v>-326759.08999999997</v>
      </c>
      <c r="P37" s="93">
        <v>-111245.29000000001</v>
      </c>
      <c r="Q37" s="93">
        <v>0</v>
      </c>
      <c r="R37" s="93">
        <v>0</v>
      </c>
      <c r="S37" s="94">
        <f t="shared" si="2"/>
        <v>-438004.38</v>
      </c>
      <c r="T37" s="96">
        <f t="shared" si="1"/>
        <v>1371438.9500000002</v>
      </c>
      <c r="U37">
        <v>1531</v>
      </c>
      <c r="W37" s="328"/>
    </row>
    <row r="38" spans="1:23" x14ac:dyDescent="0.3">
      <c r="A38" s="89" t="s">
        <v>134</v>
      </c>
      <c r="B38" s="90" t="s">
        <v>508</v>
      </c>
      <c r="C38" s="91">
        <v>15</v>
      </c>
      <c r="D38" s="91">
        <v>47</v>
      </c>
      <c r="E38" s="92" t="s">
        <v>135</v>
      </c>
      <c r="F38" s="93">
        <v>0</v>
      </c>
      <c r="G38" s="93">
        <v>0</v>
      </c>
      <c r="H38" s="93">
        <v>0</v>
      </c>
      <c r="I38" s="93">
        <v>0</v>
      </c>
      <c r="J38" s="94">
        <f t="shared" si="0"/>
        <v>0</v>
      </c>
      <c r="K38" s="97" t="s">
        <v>514</v>
      </c>
      <c r="L38" s="97"/>
      <c r="M38" s="97" t="s">
        <v>520</v>
      </c>
      <c r="N38" s="95" t="s">
        <v>522</v>
      </c>
      <c r="O38" s="93">
        <v>0</v>
      </c>
      <c r="P38" s="93">
        <v>0</v>
      </c>
      <c r="Q38" s="93">
        <v>0</v>
      </c>
      <c r="R38" s="93">
        <v>0</v>
      </c>
      <c r="S38" s="94">
        <f t="shared" si="2"/>
        <v>0</v>
      </c>
      <c r="T38" s="96">
        <f t="shared" si="1"/>
        <v>0</v>
      </c>
      <c r="U38">
        <v>1531</v>
      </c>
      <c r="W38" s="328"/>
    </row>
    <row r="39" spans="1:23" x14ac:dyDescent="0.3">
      <c r="A39" s="89" t="s">
        <v>136</v>
      </c>
      <c r="B39" s="90" t="s">
        <v>474</v>
      </c>
      <c r="C39" s="91">
        <v>10</v>
      </c>
      <c r="D39" s="91">
        <v>8</v>
      </c>
      <c r="E39" s="92" t="s">
        <v>137</v>
      </c>
      <c r="F39" s="93">
        <v>5562803.9900000002</v>
      </c>
      <c r="G39" s="93">
        <v>-330584.75</v>
      </c>
      <c r="H39" s="93">
        <v>0</v>
      </c>
      <c r="I39" s="93"/>
      <c r="J39" s="94">
        <f t="shared" si="0"/>
        <v>5232219.24</v>
      </c>
      <c r="K39" s="97" t="s">
        <v>523</v>
      </c>
      <c r="L39" s="97"/>
      <c r="M39" s="97" t="s">
        <v>474</v>
      </c>
      <c r="N39" s="95" t="s">
        <v>524</v>
      </c>
      <c r="O39" s="93">
        <v>-3506542.7100000009</v>
      </c>
      <c r="P39" s="93">
        <v>162750.14000000001</v>
      </c>
      <c r="Q39" s="93">
        <v>0</v>
      </c>
      <c r="R39" s="93"/>
      <c r="S39" s="94">
        <f t="shared" si="2"/>
        <v>-3343792.5700000008</v>
      </c>
      <c r="T39" s="96">
        <f t="shared" si="1"/>
        <v>1888426.6699999995</v>
      </c>
      <c r="U39">
        <v>1915</v>
      </c>
      <c r="W39" s="328"/>
    </row>
    <row r="40" spans="1:23" x14ac:dyDescent="0.3">
      <c r="A40" s="89" t="s">
        <v>138</v>
      </c>
      <c r="B40" s="90" t="s">
        <v>525</v>
      </c>
      <c r="C40" s="91">
        <v>4</v>
      </c>
      <c r="D40" s="91" t="s">
        <v>526</v>
      </c>
      <c r="E40" s="92" t="s">
        <v>139</v>
      </c>
      <c r="F40" s="93">
        <v>599158.2300000001</v>
      </c>
      <c r="G40" s="93">
        <v>60311.91</v>
      </c>
      <c r="H40" s="93">
        <v>0</v>
      </c>
      <c r="I40" s="93"/>
      <c r="J40" s="94">
        <f t="shared" si="0"/>
        <v>659470.14000000013</v>
      </c>
      <c r="K40" s="97" t="s">
        <v>527</v>
      </c>
      <c r="L40" s="97"/>
      <c r="M40" s="97" t="s">
        <v>525</v>
      </c>
      <c r="N40" s="95" t="s">
        <v>528</v>
      </c>
      <c r="O40" s="93">
        <v>-480084.24000000005</v>
      </c>
      <c r="P40" s="93">
        <v>-39895.33</v>
      </c>
      <c r="Q40" s="93">
        <v>0</v>
      </c>
      <c r="R40" s="93"/>
      <c r="S40" s="94">
        <f t="shared" si="2"/>
        <v>-519979.57000000007</v>
      </c>
      <c r="T40" s="96">
        <f t="shared" si="1"/>
        <v>139490.57000000007</v>
      </c>
      <c r="U40">
        <v>1930</v>
      </c>
      <c r="W40" s="328"/>
    </row>
    <row r="41" spans="1:23" x14ac:dyDescent="0.3">
      <c r="A41" s="89" t="s">
        <v>138</v>
      </c>
      <c r="B41" s="90" t="s">
        <v>529</v>
      </c>
      <c r="C41" s="91">
        <v>12</v>
      </c>
      <c r="D41" s="91">
        <v>10</v>
      </c>
      <c r="E41" s="92" t="s">
        <v>140</v>
      </c>
      <c r="F41" s="93">
        <v>6280095.6899999995</v>
      </c>
      <c r="G41" s="93">
        <v>301138.56999999995</v>
      </c>
      <c r="H41" s="93">
        <v>0</v>
      </c>
      <c r="I41" s="93"/>
      <c r="J41" s="94">
        <f t="shared" si="0"/>
        <v>6581234.2599999998</v>
      </c>
      <c r="K41" s="97" t="s">
        <v>527</v>
      </c>
      <c r="L41" s="97"/>
      <c r="M41" s="97" t="s">
        <v>529</v>
      </c>
      <c r="N41" s="95" t="s">
        <v>530</v>
      </c>
      <c r="O41" s="93">
        <v>-2750564.99</v>
      </c>
      <c r="P41" s="93">
        <v>-333617.11</v>
      </c>
      <c r="Q41" s="93">
        <v>0</v>
      </c>
      <c r="R41" s="93">
        <v>0</v>
      </c>
      <c r="S41" s="94">
        <f t="shared" si="2"/>
        <v>-3084182.1</v>
      </c>
      <c r="T41" s="96">
        <f t="shared" si="1"/>
        <v>3497052.1599999997</v>
      </c>
      <c r="U41">
        <v>1930</v>
      </c>
      <c r="W41" s="328"/>
    </row>
    <row r="42" spans="1:23" x14ac:dyDescent="0.3">
      <c r="A42" s="89" t="s">
        <v>138</v>
      </c>
      <c r="B42" s="90" t="s">
        <v>531</v>
      </c>
      <c r="C42" s="91">
        <v>8</v>
      </c>
      <c r="D42" s="91">
        <v>10</v>
      </c>
      <c r="E42" s="92" t="s">
        <v>141</v>
      </c>
      <c r="F42" s="93">
        <v>5785834.2999999989</v>
      </c>
      <c r="G42" s="93">
        <v>445018.69</v>
      </c>
      <c r="H42" s="93">
        <v>0</v>
      </c>
      <c r="I42" s="93"/>
      <c r="J42" s="94">
        <f t="shared" si="0"/>
        <v>6230852.9899999993</v>
      </c>
      <c r="K42" s="97" t="s">
        <v>527</v>
      </c>
      <c r="L42" s="97"/>
      <c r="M42" s="97" t="s">
        <v>531</v>
      </c>
      <c r="N42" s="95" t="s">
        <v>532</v>
      </c>
      <c r="O42" s="93">
        <v>-3787119.7399999993</v>
      </c>
      <c r="P42" s="93">
        <v>-558309.97</v>
      </c>
      <c r="Q42" s="93">
        <v>0</v>
      </c>
      <c r="R42" s="93"/>
      <c r="S42" s="94">
        <f t="shared" si="2"/>
        <v>-4345429.709999999</v>
      </c>
      <c r="T42" s="96">
        <f t="shared" si="1"/>
        <v>1885423.2800000003</v>
      </c>
      <c r="U42">
        <v>1930</v>
      </c>
      <c r="W42" s="328"/>
    </row>
    <row r="43" spans="1:23" x14ac:dyDescent="0.3">
      <c r="A43" s="89" t="s">
        <v>138</v>
      </c>
      <c r="B43" s="90" t="s">
        <v>533</v>
      </c>
      <c r="C43" s="91">
        <v>15</v>
      </c>
      <c r="D43" s="91">
        <v>10</v>
      </c>
      <c r="E43" s="92" t="s">
        <v>142</v>
      </c>
      <c r="F43" s="93">
        <v>1354578.31</v>
      </c>
      <c r="G43" s="93">
        <v>0</v>
      </c>
      <c r="H43" s="93">
        <v>0</v>
      </c>
      <c r="I43" s="93"/>
      <c r="J43" s="94">
        <f t="shared" si="0"/>
        <v>1354578.31</v>
      </c>
      <c r="K43" s="97" t="s">
        <v>527</v>
      </c>
      <c r="L43" s="97"/>
      <c r="M43" s="97" t="s">
        <v>533</v>
      </c>
      <c r="N43" s="95" t="s">
        <v>534</v>
      </c>
      <c r="O43" s="93">
        <v>-606229.64</v>
      </c>
      <c r="P43" s="93">
        <v>-83828.160000000003</v>
      </c>
      <c r="Q43" s="93">
        <v>0</v>
      </c>
      <c r="R43" s="93"/>
      <c r="S43" s="94">
        <f t="shared" si="2"/>
        <v>-690057.8</v>
      </c>
      <c r="T43" s="96">
        <f t="shared" si="1"/>
        <v>664520.51</v>
      </c>
      <c r="U43">
        <v>1930</v>
      </c>
      <c r="W43" s="328"/>
    </row>
    <row r="44" spans="1:23" x14ac:dyDescent="0.3">
      <c r="A44" s="89" t="s">
        <v>138</v>
      </c>
      <c r="B44" s="90" t="s">
        <v>535</v>
      </c>
      <c r="C44" s="91">
        <v>5</v>
      </c>
      <c r="D44" s="91">
        <v>10</v>
      </c>
      <c r="E44" s="92" t="s">
        <v>143</v>
      </c>
      <c r="F44" s="93">
        <v>1484557.56</v>
      </c>
      <c r="G44" s="93">
        <v>682964.72</v>
      </c>
      <c r="H44" s="93">
        <v>0</v>
      </c>
      <c r="I44" s="93"/>
      <c r="J44" s="94">
        <f t="shared" si="0"/>
        <v>2167522.2800000003</v>
      </c>
      <c r="K44" s="97" t="s">
        <v>527</v>
      </c>
      <c r="L44" s="97"/>
      <c r="M44" s="97" t="s">
        <v>535</v>
      </c>
      <c r="N44" s="95" t="s">
        <v>536</v>
      </c>
      <c r="O44" s="93">
        <v>-1228205.8400000001</v>
      </c>
      <c r="P44" s="93">
        <v>-188402.62</v>
      </c>
      <c r="Q44" s="93">
        <v>0</v>
      </c>
      <c r="R44" s="93"/>
      <c r="S44" s="94">
        <f t="shared" si="2"/>
        <v>-1416608.46</v>
      </c>
      <c r="T44" s="96">
        <f t="shared" si="1"/>
        <v>750913.8200000003</v>
      </c>
      <c r="U44">
        <v>1930</v>
      </c>
      <c r="W44" s="328"/>
    </row>
    <row r="45" spans="1:23" x14ac:dyDescent="0.3">
      <c r="A45" s="89" t="s">
        <v>144</v>
      </c>
      <c r="B45" s="90" t="s">
        <v>474</v>
      </c>
      <c r="C45" s="91">
        <v>10</v>
      </c>
      <c r="D45" s="91">
        <v>8</v>
      </c>
      <c r="E45" s="92" t="s">
        <v>145</v>
      </c>
      <c r="F45" s="93">
        <v>2010082.6</v>
      </c>
      <c r="G45" s="93">
        <v>42591.76999999999</v>
      </c>
      <c r="H45" s="93">
        <v>0</v>
      </c>
      <c r="I45" s="93"/>
      <c r="J45" s="94">
        <f t="shared" si="0"/>
        <v>2052674.37</v>
      </c>
      <c r="K45" s="97" t="s">
        <v>537</v>
      </c>
      <c r="L45" s="97"/>
      <c r="M45" s="97" t="s">
        <v>474</v>
      </c>
      <c r="N45" s="95" t="s">
        <v>538</v>
      </c>
      <c r="O45" s="93">
        <v>-1060829.1900000002</v>
      </c>
      <c r="P45" s="93">
        <v>-70604.260000000009</v>
      </c>
      <c r="Q45" s="93">
        <v>0</v>
      </c>
      <c r="R45" s="93"/>
      <c r="S45" s="94">
        <f t="shared" si="2"/>
        <v>-1131433.4500000002</v>
      </c>
      <c r="T45" s="96">
        <f t="shared" si="1"/>
        <v>921240.91999999993</v>
      </c>
      <c r="U45">
        <v>1940</v>
      </c>
      <c r="W45" s="328"/>
    </row>
    <row r="46" spans="1:23" x14ac:dyDescent="0.3">
      <c r="A46" s="89" t="s">
        <v>146</v>
      </c>
      <c r="B46" s="90" t="s">
        <v>474</v>
      </c>
      <c r="C46" s="91">
        <v>3</v>
      </c>
      <c r="D46" s="91" t="s">
        <v>539</v>
      </c>
      <c r="E46" s="92" t="s">
        <v>147</v>
      </c>
      <c r="F46" s="93">
        <v>-89294.319999999949</v>
      </c>
      <c r="G46" s="93">
        <v>0</v>
      </c>
      <c r="H46" s="93">
        <v>0</v>
      </c>
      <c r="I46" s="93">
        <v>-381717.75</v>
      </c>
      <c r="J46" s="94">
        <f t="shared" si="0"/>
        <v>-471012.06999999995</v>
      </c>
      <c r="K46" s="97" t="s">
        <v>540</v>
      </c>
      <c r="L46" s="97"/>
      <c r="M46" s="97" t="s">
        <v>474</v>
      </c>
      <c r="N46" s="95" t="s">
        <v>541</v>
      </c>
      <c r="O46" s="93">
        <v>265667.33000000019</v>
      </c>
      <c r="P46" s="93">
        <v>-125483.70000000001</v>
      </c>
      <c r="Q46" s="93">
        <v>0</v>
      </c>
      <c r="R46" s="93">
        <v>381717.75</v>
      </c>
      <c r="S46" s="94">
        <f t="shared" si="2"/>
        <v>521901.38000000018</v>
      </c>
      <c r="T46" s="96">
        <f t="shared" si="1"/>
        <v>50889.310000000231</v>
      </c>
      <c r="U46">
        <v>1920</v>
      </c>
      <c r="W46" s="328"/>
    </row>
    <row r="47" spans="1:23" x14ac:dyDescent="0.3">
      <c r="A47" s="89" t="s">
        <v>148</v>
      </c>
      <c r="B47" s="90" t="s">
        <v>474</v>
      </c>
      <c r="C47" s="91">
        <v>5</v>
      </c>
      <c r="D47" s="91" t="s">
        <v>539</v>
      </c>
      <c r="E47" s="92" t="s">
        <v>149</v>
      </c>
      <c r="F47" s="93">
        <v>3979671.810000001</v>
      </c>
      <c r="G47" s="93">
        <v>-718083</v>
      </c>
      <c r="H47" s="93">
        <v>0</v>
      </c>
      <c r="I47" s="93">
        <v>-105804.75</v>
      </c>
      <c r="J47" s="94">
        <f t="shared" si="0"/>
        <v>3155784.060000001</v>
      </c>
      <c r="K47" s="97" t="s">
        <v>542</v>
      </c>
      <c r="L47" s="97"/>
      <c r="M47" s="97" t="s">
        <v>474</v>
      </c>
      <c r="N47" s="95" t="s">
        <v>543</v>
      </c>
      <c r="O47" s="93">
        <v>-2898006.7799999989</v>
      </c>
      <c r="P47" s="93">
        <v>275662.71000000002</v>
      </c>
      <c r="Q47" s="93">
        <v>0</v>
      </c>
      <c r="R47" s="93">
        <v>90450.27</v>
      </c>
      <c r="S47" s="94">
        <f t="shared" si="2"/>
        <v>-2531893.7999999989</v>
      </c>
      <c r="T47" s="96">
        <f t="shared" si="1"/>
        <v>623890.2600000021</v>
      </c>
      <c r="U47">
        <v>1920</v>
      </c>
      <c r="W47" s="328"/>
    </row>
    <row r="48" spans="1:23" x14ac:dyDescent="0.3">
      <c r="A48" s="89" t="s">
        <v>150</v>
      </c>
      <c r="B48" s="90" t="s">
        <v>474</v>
      </c>
      <c r="C48" s="91">
        <v>10</v>
      </c>
      <c r="D48" s="91" t="s">
        <v>539</v>
      </c>
      <c r="E48" s="92" t="s">
        <v>151</v>
      </c>
      <c r="F48" s="93">
        <v>174922.52000000005</v>
      </c>
      <c r="G48" s="93">
        <v>0</v>
      </c>
      <c r="H48" s="93">
        <v>0</v>
      </c>
      <c r="I48" s="93">
        <v>0</v>
      </c>
      <c r="J48" s="94">
        <f t="shared" si="0"/>
        <v>174922.52000000005</v>
      </c>
      <c r="K48" s="97" t="s">
        <v>544</v>
      </c>
      <c r="L48" s="97"/>
      <c r="M48" s="97" t="s">
        <v>474</v>
      </c>
      <c r="N48" s="95" t="s">
        <v>545</v>
      </c>
      <c r="O48" s="93">
        <v>-172699.77000000002</v>
      </c>
      <c r="P48" s="93">
        <v>-1563.5900000000001</v>
      </c>
      <c r="Q48" s="93">
        <v>0</v>
      </c>
      <c r="R48" s="93">
        <v>0</v>
      </c>
      <c r="S48" s="94">
        <f t="shared" si="2"/>
        <v>-174263.36000000002</v>
      </c>
      <c r="T48" s="96">
        <f t="shared" si="1"/>
        <v>659.1600000000326</v>
      </c>
      <c r="U48">
        <v>1920</v>
      </c>
      <c r="W48" s="328"/>
    </row>
    <row r="49" spans="1:23" x14ac:dyDescent="0.3">
      <c r="A49" s="89" t="s">
        <v>106</v>
      </c>
      <c r="B49" s="90" t="s">
        <v>546</v>
      </c>
      <c r="C49" s="91" t="s">
        <v>448</v>
      </c>
      <c r="D49" s="91">
        <v>47</v>
      </c>
      <c r="E49" s="92" t="s">
        <v>152</v>
      </c>
      <c r="F49" s="93">
        <v>1603209.9900000002</v>
      </c>
      <c r="G49" s="93">
        <v>332920.34000000003</v>
      </c>
      <c r="H49" s="93">
        <v>-65513.74</v>
      </c>
      <c r="I49" s="93">
        <v>0</v>
      </c>
      <c r="J49" s="94">
        <f t="shared" si="0"/>
        <v>1870616.5900000003</v>
      </c>
      <c r="K49" s="97"/>
      <c r="L49" s="97"/>
      <c r="M49" s="97"/>
      <c r="N49" s="95"/>
      <c r="O49" s="93">
        <v>0</v>
      </c>
      <c r="P49" s="93">
        <v>0</v>
      </c>
      <c r="Q49" s="93">
        <v>65513.74</v>
      </c>
      <c r="R49" s="93">
        <v>0</v>
      </c>
      <c r="S49" s="94">
        <f t="shared" si="2"/>
        <v>65513.74</v>
      </c>
      <c r="T49" s="96">
        <f t="shared" si="1"/>
        <v>1936130.3300000003</v>
      </c>
      <c r="U49">
        <v>1850</v>
      </c>
      <c r="W49" s="328"/>
    </row>
    <row r="50" spans="1:23" x14ac:dyDescent="0.3">
      <c r="A50" s="89" t="s">
        <v>114</v>
      </c>
      <c r="B50" s="90" t="s">
        <v>546</v>
      </c>
      <c r="C50" s="91" t="s">
        <v>448</v>
      </c>
      <c r="D50" s="91">
        <v>47</v>
      </c>
      <c r="E50" s="92" t="s">
        <v>153</v>
      </c>
      <c r="F50" s="93">
        <v>2974413.41</v>
      </c>
      <c r="G50" s="93">
        <v>1473227.94</v>
      </c>
      <c r="H50" s="93">
        <v>-54476.36</v>
      </c>
      <c r="I50" s="93">
        <v>0</v>
      </c>
      <c r="J50" s="94">
        <f t="shared" si="0"/>
        <v>4393164.9899999993</v>
      </c>
      <c r="K50" s="97"/>
      <c r="L50" s="97"/>
      <c r="M50" s="97"/>
      <c r="N50" s="95"/>
      <c r="O50" s="93">
        <v>0</v>
      </c>
      <c r="P50" s="93">
        <v>0</v>
      </c>
      <c r="Q50" s="93">
        <v>30055.919999999998</v>
      </c>
      <c r="R50" s="93">
        <v>0</v>
      </c>
      <c r="S50" s="94">
        <f t="shared" si="2"/>
        <v>30055.919999999998</v>
      </c>
      <c r="T50" s="96">
        <f t="shared" si="1"/>
        <v>4423220.9099999992</v>
      </c>
      <c r="U50">
        <v>1850</v>
      </c>
      <c r="W50" s="328"/>
    </row>
    <row r="51" spans="1:23" x14ac:dyDescent="0.3">
      <c r="A51" s="89" t="s">
        <v>120</v>
      </c>
      <c r="B51" s="90" t="s">
        <v>546</v>
      </c>
      <c r="C51" s="91" t="s">
        <v>448</v>
      </c>
      <c r="D51" s="91">
        <v>47</v>
      </c>
      <c r="E51" s="92" t="s">
        <v>154</v>
      </c>
      <c r="F51" s="93">
        <v>181757.74</v>
      </c>
      <c r="G51" s="93">
        <v>366172.23</v>
      </c>
      <c r="H51" s="93">
        <v>-76741.100000000006</v>
      </c>
      <c r="I51" s="93">
        <v>0</v>
      </c>
      <c r="J51" s="94">
        <f t="shared" si="0"/>
        <v>471188.87</v>
      </c>
      <c r="K51" s="97"/>
      <c r="L51" s="97"/>
      <c r="M51" s="97"/>
      <c r="N51" s="95"/>
      <c r="O51" s="93">
        <v>3107.4900000000002</v>
      </c>
      <c r="P51" s="93">
        <v>0</v>
      </c>
      <c r="Q51" s="93">
        <v>76741.100000000006</v>
      </c>
      <c r="R51" s="93">
        <v>0</v>
      </c>
      <c r="S51" s="94">
        <f t="shared" si="2"/>
        <v>79848.590000000011</v>
      </c>
      <c r="T51" s="96">
        <f t="shared" si="1"/>
        <v>551037.46</v>
      </c>
      <c r="U51">
        <v>1845</v>
      </c>
      <c r="W51" s="328"/>
    </row>
    <row r="52" spans="1:23" x14ac:dyDescent="0.3">
      <c r="A52" s="89" t="s">
        <v>122</v>
      </c>
      <c r="B52" s="90" t="s">
        <v>546</v>
      </c>
      <c r="C52" s="91" t="s">
        <v>448</v>
      </c>
      <c r="D52" s="91">
        <v>47</v>
      </c>
      <c r="E52" s="92" t="s">
        <v>155</v>
      </c>
      <c r="F52" s="93">
        <v>2177570.6399999997</v>
      </c>
      <c r="G52" s="93">
        <v>378804.52</v>
      </c>
      <c r="H52" s="93">
        <v>-191947.11000000002</v>
      </c>
      <c r="I52" s="93">
        <v>0</v>
      </c>
      <c r="J52" s="94">
        <f t="shared" si="0"/>
        <v>2364428.0499999998</v>
      </c>
      <c r="K52" s="97"/>
      <c r="L52" s="97"/>
      <c r="M52" s="97"/>
      <c r="N52" s="95"/>
      <c r="O52" s="93">
        <v>124396.1</v>
      </c>
      <c r="P52" s="93">
        <v>0</v>
      </c>
      <c r="Q52" s="93">
        <v>0</v>
      </c>
      <c r="R52" s="93">
        <v>191947.11000000002</v>
      </c>
      <c r="S52" s="94">
        <f t="shared" si="2"/>
        <v>316343.21000000002</v>
      </c>
      <c r="T52" s="96">
        <f t="shared" si="1"/>
        <v>2680771.2599999998</v>
      </c>
      <c r="U52">
        <v>1845</v>
      </c>
      <c r="W52" s="328"/>
    </row>
    <row r="53" spans="1:23" x14ac:dyDescent="0.3">
      <c r="A53" s="283" t="s">
        <v>698</v>
      </c>
      <c r="B53" s="90" t="s">
        <v>546</v>
      </c>
      <c r="C53" s="91" t="s">
        <v>448</v>
      </c>
      <c r="D53" s="91">
        <v>47</v>
      </c>
      <c r="E53" s="92" t="s">
        <v>156</v>
      </c>
      <c r="F53" s="93">
        <v>175435.33999999991</v>
      </c>
      <c r="G53" s="93">
        <v>-4847.05</v>
      </c>
      <c r="H53" s="93">
        <v>-142230.42000000001</v>
      </c>
      <c r="I53" s="93">
        <v>0</v>
      </c>
      <c r="J53" s="94">
        <f t="shared" si="0"/>
        <v>28357.869999999908</v>
      </c>
      <c r="K53" s="97"/>
      <c r="L53" s="97"/>
      <c r="M53" s="97"/>
      <c r="N53" s="95"/>
      <c r="O53" s="93">
        <v>138702.05000000002</v>
      </c>
      <c r="P53" s="93">
        <v>0</v>
      </c>
      <c r="Q53" s="93">
        <v>0</v>
      </c>
      <c r="R53" s="93">
        <v>142230.42000000001</v>
      </c>
      <c r="S53" s="94">
        <f t="shared" si="2"/>
        <v>280932.47000000003</v>
      </c>
      <c r="T53" s="96">
        <f t="shared" si="1"/>
        <v>309290.33999999997</v>
      </c>
      <c r="U53">
        <v>1860</v>
      </c>
      <c r="W53" s="328"/>
    </row>
    <row r="54" spans="1:23" x14ac:dyDescent="0.3">
      <c r="A54" s="89" t="s">
        <v>125</v>
      </c>
      <c r="B54" s="90" t="s">
        <v>546</v>
      </c>
      <c r="C54" s="91" t="s">
        <v>448</v>
      </c>
      <c r="D54" s="91">
        <v>47</v>
      </c>
      <c r="E54" s="92" t="s">
        <v>157</v>
      </c>
      <c r="F54" s="93">
        <v>-1293932.93</v>
      </c>
      <c r="G54" s="93">
        <v>27874.14</v>
      </c>
      <c r="H54" s="93">
        <v>-521051.36</v>
      </c>
      <c r="I54" s="93">
        <v>0</v>
      </c>
      <c r="J54" s="94">
        <f t="shared" si="0"/>
        <v>-1787110.15</v>
      </c>
      <c r="K54" s="97"/>
      <c r="L54" s="97"/>
      <c r="M54" s="97"/>
      <c r="N54" s="95"/>
      <c r="O54" s="93">
        <v>1345251.52</v>
      </c>
      <c r="P54" s="93">
        <v>0</v>
      </c>
      <c r="Q54" s="93">
        <v>0</v>
      </c>
      <c r="R54" s="93">
        <v>521051.36</v>
      </c>
      <c r="S54" s="94">
        <f t="shared" si="2"/>
        <v>1866302.88</v>
      </c>
      <c r="T54" s="96">
        <f t="shared" si="1"/>
        <v>79192.729999999981</v>
      </c>
      <c r="U54">
        <v>1860</v>
      </c>
      <c r="W54" s="328"/>
    </row>
    <row r="55" spans="1:23" x14ac:dyDescent="0.3">
      <c r="A55" s="89" t="s">
        <v>129</v>
      </c>
      <c r="B55" s="90" t="s">
        <v>546</v>
      </c>
      <c r="C55" s="91" t="s">
        <v>448</v>
      </c>
      <c r="D55" s="91">
        <v>47</v>
      </c>
      <c r="E55" s="92" t="s">
        <v>158</v>
      </c>
      <c r="F55" s="93">
        <v>847767.23</v>
      </c>
      <c r="G55" s="93">
        <v>470359.25</v>
      </c>
      <c r="H55" s="93">
        <v>0</v>
      </c>
      <c r="I55" s="93">
        <v>0</v>
      </c>
      <c r="J55" s="94">
        <f t="shared" si="0"/>
        <v>1318126.48</v>
      </c>
      <c r="K55" s="97"/>
      <c r="L55" s="97"/>
      <c r="M55" s="97"/>
      <c r="N55" s="95"/>
      <c r="O55" s="93">
        <v>161205.02000000002</v>
      </c>
      <c r="P55" s="93">
        <v>0</v>
      </c>
      <c r="Q55" s="93">
        <v>0</v>
      </c>
      <c r="R55" s="93">
        <v>0</v>
      </c>
      <c r="S55" s="94">
        <f t="shared" si="2"/>
        <v>161205.02000000002</v>
      </c>
      <c r="T55" s="96">
        <f t="shared" si="1"/>
        <v>1479331.5</v>
      </c>
      <c r="U55">
        <v>1860</v>
      </c>
      <c r="W55" s="328"/>
    </row>
    <row r="56" spans="1:23" x14ac:dyDescent="0.3">
      <c r="A56" s="99" t="s">
        <v>547</v>
      </c>
      <c r="B56" s="100"/>
      <c r="C56" s="101"/>
      <c r="D56" s="102"/>
      <c r="E56" s="103"/>
      <c r="F56" s="104">
        <f t="shared" ref="F56:K56" si="3">SUM(F10:F55)</f>
        <v>827765342.44999993</v>
      </c>
      <c r="G56" s="104">
        <f t="shared" si="3"/>
        <v>65215064.650000006</v>
      </c>
      <c r="H56" s="104">
        <f t="shared" si="3"/>
        <v>-3793111.0799999996</v>
      </c>
      <c r="I56" s="104">
        <f t="shared" si="3"/>
        <v>-673810.86</v>
      </c>
      <c r="J56" s="104">
        <f t="shared" si="3"/>
        <v>888513485.16000009</v>
      </c>
      <c r="K56" s="104">
        <f t="shared" si="3"/>
        <v>0</v>
      </c>
      <c r="L56" s="104"/>
      <c r="M56" s="104">
        <f t="shared" ref="M56:T56" si="4">SUM(M10:M55)</f>
        <v>0</v>
      </c>
      <c r="N56" s="104">
        <f t="shared" si="4"/>
        <v>0</v>
      </c>
      <c r="O56" s="104">
        <f t="shared" si="4"/>
        <v>-158561406.70999998</v>
      </c>
      <c r="P56" s="104">
        <f t="shared" si="4"/>
        <v>-29274824.509999998</v>
      </c>
      <c r="Q56" s="104">
        <f t="shared" si="4"/>
        <v>1257370.7100000002</v>
      </c>
      <c r="R56" s="104">
        <f t="shared" si="4"/>
        <v>1513685.27</v>
      </c>
      <c r="S56" s="104">
        <f t="shared" si="4"/>
        <v>-185065175.24000007</v>
      </c>
      <c r="T56" s="104">
        <f t="shared" si="4"/>
        <v>703448309.91999984</v>
      </c>
      <c r="U56" t="s">
        <v>692</v>
      </c>
      <c r="W56" s="328"/>
    </row>
    <row r="57" spans="1:23" x14ac:dyDescent="0.3">
      <c r="A57" s="84" t="s">
        <v>548</v>
      </c>
      <c r="B57" s="105"/>
      <c r="C57" s="106"/>
      <c r="D57" s="91"/>
      <c r="E57" s="107"/>
      <c r="F57" s="93">
        <v>0</v>
      </c>
      <c r="G57" s="93">
        <v>0</v>
      </c>
      <c r="H57" s="93">
        <v>0</v>
      </c>
      <c r="I57" s="93">
        <v>0</v>
      </c>
      <c r="J57" s="94">
        <v>0</v>
      </c>
      <c r="K57" s="97"/>
      <c r="L57" s="97"/>
      <c r="M57" s="97"/>
      <c r="N57" s="95"/>
      <c r="O57" s="93">
        <v>0</v>
      </c>
      <c r="P57" s="93">
        <v>0</v>
      </c>
      <c r="Q57" s="93">
        <v>0</v>
      </c>
      <c r="R57" s="93">
        <v>-2846470</v>
      </c>
      <c r="S57" s="94">
        <v>0</v>
      </c>
      <c r="T57" s="96">
        <v>702910988.90999997</v>
      </c>
      <c r="U57" t="s">
        <v>692</v>
      </c>
      <c r="W57" s="328"/>
    </row>
    <row r="58" spans="1:23" x14ac:dyDescent="0.3">
      <c r="A58" s="108" t="s">
        <v>159</v>
      </c>
      <c r="B58" s="109"/>
      <c r="C58" s="110"/>
      <c r="D58" s="110">
        <v>95</v>
      </c>
      <c r="E58" s="111" t="s">
        <v>160</v>
      </c>
      <c r="F58" s="93">
        <v>897070.73</v>
      </c>
      <c r="G58" s="93">
        <v>-487038.44</v>
      </c>
      <c r="H58" s="93">
        <v>0</v>
      </c>
      <c r="I58" s="93">
        <v>0</v>
      </c>
      <c r="J58" s="94">
        <f t="shared" ref="J58:J76" si="5">SUM(F58:I58)</f>
        <v>410032.29</v>
      </c>
      <c r="K58" s="97"/>
      <c r="L58" s="97"/>
      <c r="M58" s="97"/>
      <c r="N58" s="95"/>
      <c r="O58" s="93">
        <v>0</v>
      </c>
      <c r="P58" s="93">
        <v>0</v>
      </c>
      <c r="Q58" s="93">
        <v>0</v>
      </c>
      <c r="R58" s="93">
        <v>0</v>
      </c>
      <c r="S58" s="94"/>
      <c r="T58" s="96">
        <f t="shared" ref="T58:T76" si="6">J58+S58</f>
        <v>410032.29</v>
      </c>
      <c r="U58">
        <v>2055</v>
      </c>
      <c r="W58" s="328"/>
    </row>
    <row r="59" spans="1:23" x14ac:dyDescent="0.3">
      <c r="A59" s="108" t="s">
        <v>161</v>
      </c>
      <c r="B59" s="109"/>
      <c r="C59" s="110"/>
      <c r="D59" s="110">
        <v>95</v>
      </c>
      <c r="E59" s="111" t="s">
        <v>162</v>
      </c>
      <c r="F59" s="93">
        <v>797768.23</v>
      </c>
      <c r="G59" s="93">
        <v>-241493.23</v>
      </c>
      <c r="H59" s="93">
        <v>0</v>
      </c>
      <c r="I59" s="93">
        <v>0</v>
      </c>
      <c r="J59" s="94">
        <f t="shared" si="5"/>
        <v>556275</v>
      </c>
      <c r="K59" s="97"/>
      <c r="L59" s="97"/>
      <c r="M59" s="97"/>
      <c r="N59" s="95"/>
      <c r="O59" s="93">
        <v>0</v>
      </c>
      <c r="P59" s="93">
        <v>0</v>
      </c>
      <c r="Q59" s="93">
        <v>0</v>
      </c>
      <c r="R59" s="93">
        <v>0</v>
      </c>
      <c r="S59" s="94"/>
      <c r="T59" s="96">
        <f t="shared" si="6"/>
        <v>556275</v>
      </c>
      <c r="U59">
        <v>2055</v>
      </c>
      <c r="W59" s="328"/>
    </row>
    <row r="60" spans="1:23" x14ac:dyDescent="0.3">
      <c r="A60" s="108" t="s">
        <v>163</v>
      </c>
      <c r="B60" s="109"/>
      <c r="C60" s="110"/>
      <c r="D60" s="110">
        <v>95</v>
      </c>
      <c r="E60" s="111" t="s">
        <v>164</v>
      </c>
      <c r="F60" s="93">
        <v>3122001.4400000004</v>
      </c>
      <c r="G60" s="93">
        <v>-88679.1</v>
      </c>
      <c r="H60" s="93">
        <v>0</v>
      </c>
      <c r="I60" s="93">
        <v>0</v>
      </c>
      <c r="J60" s="94">
        <f t="shared" si="5"/>
        <v>3033322.3400000003</v>
      </c>
      <c r="K60" s="97"/>
      <c r="L60" s="97"/>
      <c r="M60" s="97"/>
      <c r="N60" s="95"/>
      <c r="O60" s="93">
        <v>0</v>
      </c>
      <c r="P60" s="93">
        <v>0</v>
      </c>
      <c r="Q60" s="93">
        <v>0</v>
      </c>
      <c r="R60" s="93">
        <v>0</v>
      </c>
      <c r="S60" s="94"/>
      <c r="T60" s="96">
        <f t="shared" si="6"/>
        <v>3033322.3400000003</v>
      </c>
      <c r="U60">
        <v>2055</v>
      </c>
      <c r="W60" s="328"/>
    </row>
    <row r="61" spans="1:23" x14ac:dyDescent="0.3">
      <c r="A61" s="108" t="s">
        <v>165</v>
      </c>
      <c r="B61" s="109"/>
      <c r="C61" s="110"/>
      <c r="D61" s="110">
        <v>95</v>
      </c>
      <c r="E61" s="111" t="s">
        <v>166</v>
      </c>
      <c r="F61" s="93">
        <v>2358100.38</v>
      </c>
      <c r="G61" s="93">
        <v>4894064.46</v>
      </c>
      <c r="H61" s="93">
        <v>0</v>
      </c>
      <c r="I61" s="93">
        <v>0</v>
      </c>
      <c r="J61" s="94">
        <f t="shared" si="5"/>
        <v>7252164.8399999999</v>
      </c>
      <c r="K61" s="97"/>
      <c r="L61" s="97"/>
      <c r="M61" s="97"/>
      <c r="N61" s="95"/>
      <c r="O61" s="93">
        <v>0</v>
      </c>
      <c r="P61" s="93">
        <v>0</v>
      </c>
      <c r="Q61" s="93">
        <v>0</v>
      </c>
      <c r="R61" s="93">
        <v>0</v>
      </c>
      <c r="S61" s="94"/>
      <c r="T61" s="96">
        <f t="shared" si="6"/>
        <v>7252164.8399999999</v>
      </c>
      <c r="U61">
        <v>2055</v>
      </c>
      <c r="W61" s="328"/>
    </row>
    <row r="62" spans="1:23" x14ac:dyDescent="0.3">
      <c r="A62" s="108" t="s">
        <v>167</v>
      </c>
      <c r="B62" s="109"/>
      <c r="C62" s="110"/>
      <c r="D62" s="110">
        <v>95</v>
      </c>
      <c r="E62" s="111" t="s">
        <v>168</v>
      </c>
      <c r="F62" s="93">
        <v>14262.75</v>
      </c>
      <c r="G62" s="93">
        <v>-13383.75</v>
      </c>
      <c r="H62" s="93">
        <v>0</v>
      </c>
      <c r="I62" s="93">
        <v>0</v>
      </c>
      <c r="J62" s="94">
        <f t="shared" si="5"/>
        <v>879</v>
      </c>
      <c r="K62" s="97"/>
      <c r="L62" s="97"/>
      <c r="M62" s="97"/>
      <c r="N62" s="95"/>
      <c r="O62" s="93">
        <v>0</v>
      </c>
      <c r="P62" s="93">
        <v>0</v>
      </c>
      <c r="Q62" s="93">
        <v>0</v>
      </c>
      <c r="R62" s="93">
        <v>0</v>
      </c>
      <c r="S62" s="94"/>
      <c r="T62" s="96">
        <f t="shared" si="6"/>
        <v>879</v>
      </c>
      <c r="U62">
        <v>2055</v>
      </c>
      <c r="W62" s="328"/>
    </row>
    <row r="63" spans="1:23" x14ac:dyDescent="0.3">
      <c r="A63" s="108" t="s">
        <v>169</v>
      </c>
      <c r="B63" s="109"/>
      <c r="C63" s="110"/>
      <c r="D63" s="110">
        <v>95</v>
      </c>
      <c r="E63" s="111" t="s">
        <v>170</v>
      </c>
      <c r="F63" s="93">
        <v>604590.23</v>
      </c>
      <c r="G63" s="93">
        <v>-358374.36</v>
      </c>
      <c r="H63" s="93">
        <v>0</v>
      </c>
      <c r="I63" s="93">
        <v>0</v>
      </c>
      <c r="J63" s="94">
        <f t="shared" si="5"/>
        <v>246215.87</v>
      </c>
      <c r="K63" s="97"/>
      <c r="L63" s="97"/>
      <c r="M63" s="97"/>
      <c r="N63" s="95"/>
      <c r="O63" s="93">
        <v>0</v>
      </c>
      <c r="P63" s="93">
        <v>0</v>
      </c>
      <c r="Q63" s="93">
        <v>0</v>
      </c>
      <c r="R63" s="93">
        <v>0</v>
      </c>
      <c r="S63" s="94"/>
      <c r="T63" s="96">
        <f t="shared" si="6"/>
        <v>246215.87</v>
      </c>
      <c r="U63">
        <v>2055</v>
      </c>
      <c r="W63" s="328"/>
    </row>
    <row r="64" spans="1:23" x14ac:dyDescent="0.3">
      <c r="A64" s="112" t="s">
        <v>171</v>
      </c>
      <c r="B64" s="3"/>
      <c r="C64" s="113"/>
      <c r="D64" s="113">
        <v>95</v>
      </c>
      <c r="E64" s="114" t="s">
        <v>172</v>
      </c>
      <c r="F64" s="93">
        <v>0</v>
      </c>
      <c r="G64" s="93">
        <v>0</v>
      </c>
      <c r="H64" s="93">
        <v>0</v>
      </c>
      <c r="I64" s="93">
        <v>0</v>
      </c>
      <c r="J64" s="94">
        <f t="shared" si="5"/>
        <v>0</v>
      </c>
      <c r="K64" s="97"/>
      <c r="L64" s="97"/>
      <c r="M64" s="97"/>
      <c r="N64" s="95"/>
      <c r="O64" s="93">
        <v>0</v>
      </c>
      <c r="P64" s="93">
        <v>0</v>
      </c>
      <c r="Q64" s="93">
        <v>0</v>
      </c>
      <c r="R64" s="93">
        <v>0</v>
      </c>
      <c r="S64" s="94"/>
      <c r="T64" s="96">
        <f t="shared" si="6"/>
        <v>0</v>
      </c>
      <c r="U64">
        <v>2055</v>
      </c>
      <c r="W64" s="328"/>
    </row>
    <row r="65" spans="1:23" x14ac:dyDescent="0.3">
      <c r="A65" s="108" t="s">
        <v>173</v>
      </c>
      <c r="B65" s="109"/>
      <c r="C65" s="110"/>
      <c r="D65" s="110">
        <v>95</v>
      </c>
      <c r="E65" s="111" t="s">
        <v>174</v>
      </c>
      <c r="F65" s="93">
        <v>0</v>
      </c>
      <c r="G65" s="93">
        <v>0</v>
      </c>
      <c r="H65" s="93">
        <v>0</v>
      </c>
      <c r="I65" s="93">
        <v>0</v>
      </c>
      <c r="J65" s="94">
        <f t="shared" si="5"/>
        <v>0</v>
      </c>
      <c r="K65" s="97"/>
      <c r="L65" s="97"/>
      <c r="M65" s="97"/>
      <c r="N65" s="95"/>
      <c r="O65" s="93">
        <v>0</v>
      </c>
      <c r="P65" s="93">
        <v>0</v>
      </c>
      <c r="Q65" s="93">
        <v>0</v>
      </c>
      <c r="R65" s="93">
        <v>0</v>
      </c>
      <c r="S65" s="94"/>
      <c r="T65" s="96">
        <f t="shared" si="6"/>
        <v>0</v>
      </c>
      <c r="U65">
        <v>2055</v>
      </c>
      <c r="W65" s="328"/>
    </row>
    <row r="66" spans="1:23" x14ac:dyDescent="0.3">
      <c r="A66" s="108" t="s">
        <v>175</v>
      </c>
      <c r="B66" s="109"/>
      <c r="C66" s="110"/>
      <c r="D66" s="110">
        <v>95</v>
      </c>
      <c r="E66" s="111" t="s">
        <v>176</v>
      </c>
      <c r="F66" s="93">
        <v>0</v>
      </c>
      <c r="G66" s="93">
        <v>0</v>
      </c>
      <c r="H66" s="93">
        <v>0</v>
      </c>
      <c r="I66" s="93">
        <v>0</v>
      </c>
      <c r="J66" s="94">
        <f t="shared" si="5"/>
        <v>0</v>
      </c>
      <c r="K66" s="97"/>
      <c r="L66" s="97"/>
      <c r="M66" s="97"/>
      <c r="N66" s="95"/>
      <c r="O66" s="93">
        <v>0</v>
      </c>
      <c r="P66" s="93">
        <v>0</v>
      </c>
      <c r="Q66" s="93">
        <v>0</v>
      </c>
      <c r="R66" s="93">
        <v>0</v>
      </c>
      <c r="S66" s="94"/>
      <c r="T66" s="96">
        <f t="shared" si="6"/>
        <v>0</v>
      </c>
      <c r="U66">
        <v>2055</v>
      </c>
      <c r="W66" s="328"/>
    </row>
    <row r="67" spans="1:23" x14ac:dyDescent="0.3">
      <c r="A67" s="108" t="s">
        <v>177</v>
      </c>
      <c r="B67" s="109"/>
      <c r="C67" s="110"/>
      <c r="D67" s="110">
        <v>95</v>
      </c>
      <c r="E67" s="111" t="s">
        <v>178</v>
      </c>
      <c r="F67" s="93">
        <v>153844.67000000001</v>
      </c>
      <c r="G67" s="93">
        <v>-150273.76</v>
      </c>
      <c r="H67" s="93">
        <v>0</v>
      </c>
      <c r="I67" s="93">
        <v>0</v>
      </c>
      <c r="J67" s="94">
        <f t="shared" si="5"/>
        <v>3570.9100000000035</v>
      </c>
      <c r="K67" s="97"/>
      <c r="L67" s="97"/>
      <c r="M67" s="97"/>
      <c r="N67" s="95"/>
      <c r="O67" s="93">
        <v>0</v>
      </c>
      <c r="P67" s="93">
        <v>0</v>
      </c>
      <c r="Q67" s="93">
        <v>0</v>
      </c>
      <c r="R67" s="93">
        <v>0</v>
      </c>
      <c r="S67" s="94"/>
      <c r="T67" s="96">
        <f t="shared" si="6"/>
        <v>3570.9100000000035</v>
      </c>
      <c r="U67">
        <v>2055</v>
      </c>
      <c r="W67" s="328"/>
    </row>
    <row r="68" spans="1:23" x14ac:dyDescent="0.3">
      <c r="A68" s="108" t="s">
        <v>179</v>
      </c>
      <c r="B68" s="109"/>
      <c r="C68" s="110"/>
      <c r="D68" s="110">
        <v>95</v>
      </c>
      <c r="E68" s="111" t="s">
        <v>180</v>
      </c>
      <c r="F68" s="93">
        <v>0</v>
      </c>
      <c r="G68" s="93">
        <v>0</v>
      </c>
      <c r="H68" s="93">
        <v>0</v>
      </c>
      <c r="I68" s="93">
        <v>0</v>
      </c>
      <c r="J68" s="94">
        <f t="shared" si="5"/>
        <v>0</v>
      </c>
      <c r="K68" s="97"/>
      <c r="L68" s="97"/>
      <c r="M68" s="97"/>
      <c r="N68" s="95"/>
      <c r="O68" s="93">
        <v>0</v>
      </c>
      <c r="P68" s="93">
        <v>0</v>
      </c>
      <c r="Q68" s="93">
        <v>0</v>
      </c>
      <c r="R68" s="93">
        <v>0</v>
      </c>
      <c r="S68" s="94"/>
      <c r="T68" s="96">
        <f t="shared" si="6"/>
        <v>0</v>
      </c>
      <c r="U68">
        <v>2055</v>
      </c>
      <c r="W68" s="328"/>
    </row>
    <row r="69" spans="1:23" x14ac:dyDescent="0.3">
      <c r="A69" s="108" t="s">
        <v>181</v>
      </c>
      <c r="B69" s="109"/>
      <c r="C69" s="110"/>
      <c r="D69" s="110">
        <v>91</v>
      </c>
      <c r="E69" s="111" t="s">
        <v>182</v>
      </c>
      <c r="F69" s="93">
        <v>7549.130000000001</v>
      </c>
      <c r="G69" s="93">
        <v>-393.41</v>
      </c>
      <c r="H69" s="93">
        <v>0</v>
      </c>
      <c r="I69" s="93">
        <v>0</v>
      </c>
      <c r="J69" s="94">
        <f t="shared" si="5"/>
        <v>7155.7200000000012</v>
      </c>
      <c r="K69" s="97"/>
      <c r="L69" s="97"/>
      <c r="M69" s="97"/>
      <c r="N69" s="95"/>
      <c r="O69" s="93">
        <v>0</v>
      </c>
      <c r="P69" s="93">
        <v>0</v>
      </c>
      <c r="Q69" s="93">
        <v>0</v>
      </c>
      <c r="R69" s="93">
        <v>0</v>
      </c>
      <c r="S69" s="94"/>
      <c r="T69" s="96">
        <f t="shared" si="6"/>
        <v>7155.7200000000012</v>
      </c>
      <c r="U69">
        <v>2055</v>
      </c>
      <c r="W69" s="328"/>
    </row>
    <row r="70" spans="1:23" x14ac:dyDescent="0.3">
      <c r="A70" s="108" t="s">
        <v>183</v>
      </c>
      <c r="B70" s="109"/>
      <c r="C70" s="110"/>
      <c r="D70" s="110">
        <v>91</v>
      </c>
      <c r="E70" s="111" t="s">
        <v>184</v>
      </c>
      <c r="F70" s="93">
        <v>20586.54</v>
      </c>
      <c r="G70" s="93">
        <v>10313.23</v>
      </c>
      <c r="H70" s="93">
        <v>0</v>
      </c>
      <c r="I70" s="93">
        <v>0</v>
      </c>
      <c r="J70" s="94">
        <f t="shared" si="5"/>
        <v>30899.77</v>
      </c>
      <c r="K70" s="97"/>
      <c r="L70" s="97"/>
      <c r="M70" s="97"/>
      <c r="N70" s="95"/>
      <c r="O70" s="93">
        <v>0</v>
      </c>
      <c r="P70" s="93">
        <v>0</v>
      </c>
      <c r="Q70" s="93">
        <v>0</v>
      </c>
      <c r="R70" s="93">
        <v>0</v>
      </c>
      <c r="S70" s="94"/>
      <c r="T70" s="96">
        <f t="shared" si="6"/>
        <v>30899.77</v>
      </c>
      <c r="U70">
        <v>2055</v>
      </c>
      <c r="W70" s="328"/>
    </row>
    <row r="71" spans="1:23" x14ac:dyDescent="0.3">
      <c r="A71" s="108" t="s">
        <v>185</v>
      </c>
      <c r="B71" s="109"/>
      <c r="C71" s="110"/>
      <c r="D71" s="110">
        <v>91</v>
      </c>
      <c r="E71" s="111" t="s">
        <v>186</v>
      </c>
      <c r="F71" s="93">
        <v>50794.12</v>
      </c>
      <c r="G71" s="93">
        <v>35156.21</v>
      </c>
      <c r="H71" s="93">
        <v>0</v>
      </c>
      <c r="I71" s="93">
        <v>0</v>
      </c>
      <c r="J71" s="94">
        <f t="shared" si="5"/>
        <v>85950.33</v>
      </c>
      <c r="K71" s="97"/>
      <c r="L71" s="97"/>
      <c r="M71" s="97"/>
      <c r="N71" s="95"/>
      <c r="O71" s="93">
        <v>0</v>
      </c>
      <c r="P71" s="93">
        <v>0</v>
      </c>
      <c r="Q71" s="93">
        <v>0</v>
      </c>
      <c r="R71" s="93">
        <v>0</v>
      </c>
      <c r="S71" s="94"/>
      <c r="T71" s="96">
        <f t="shared" si="6"/>
        <v>85950.33</v>
      </c>
      <c r="U71">
        <v>2055</v>
      </c>
      <c r="W71" s="328"/>
    </row>
    <row r="72" spans="1:23" x14ac:dyDescent="0.3">
      <c r="A72" s="108" t="s">
        <v>187</v>
      </c>
      <c r="B72" s="109"/>
      <c r="C72" s="110"/>
      <c r="D72" s="110">
        <v>91</v>
      </c>
      <c r="E72" s="111" t="s">
        <v>188</v>
      </c>
      <c r="F72" s="93">
        <v>23</v>
      </c>
      <c r="G72" s="93">
        <v>-21.55</v>
      </c>
      <c r="H72" s="93">
        <v>0</v>
      </c>
      <c r="I72" s="93">
        <v>0</v>
      </c>
      <c r="J72" s="94">
        <f t="shared" si="5"/>
        <v>1.4499999999999993</v>
      </c>
      <c r="K72" s="97"/>
      <c r="L72" s="97"/>
      <c r="M72" s="97"/>
      <c r="N72" s="95"/>
      <c r="O72" s="93">
        <v>0</v>
      </c>
      <c r="P72" s="93">
        <v>0</v>
      </c>
      <c r="Q72" s="93">
        <v>0</v>
      </c>
      <c r="R72" s="93">
        <v>0</v>
      </c>
      <c r="S72" s="94"/>
      <c r="T72" s="96">
        <f t="shared" si="6"/>
        <v>1.4499999999999993</v>
      </c>
      <c r="U72">
        <v>2055</v>
      </c>
      <c r="W72" s="328"/>
    </row>
    <row r="73" spans="1:23" x14ac:dyDescent="0.3">
      <c r="A73" s="108" t="s">
        <v>189</v>
      </c>
      <c r="B73" s="109"/>
      <c r="C73" s="110"/>
      <c r="D73" s="110">
        <v>91</v>
      </c>
      <c r="E73" s="111" t="s">
        <v>190</v>
      </c>
      <c r="F73" s="93">
        <v>0</v>
      </c>
      <c r="G73" s="93">
        <v>3368.41</v>
      </c>
      <c r="H73" s="93">
        <v>0</v>
      </c>
      <c r="I73" s="93">
        <v>0</v>
      </c>
      <c r="J73" s="94">
        <f t="shared" si="5"/>
        <v>3368.41</v>
      </c>
      <c r="K73" s="97"/>
      <c r="L73" s="97"/>
      <c r="M73" s="97"/>
      <c r="N73" s="95"/>
      <c r="O73" s="93">
        <v>0</v>
      </c>
      <c r="P73" s="93">
        <v>0</v>
      </c>
      <c r="Q73" s="93">
        <v>0</v>
      </c>
      <c r="R73" s="93">
        <v>0</v>
      </c>
      <c r="S73" s="94"/>
      <c r="T73" s="96">
        <f t="shared" si="6"/>
        <v>3368.41</v>
      </c>
      <c r="U73">
        <v>2055</v>
      </c>
      <c r="W73" s="328"/>
    </row>
    <row r="74" spans="1:23" x14ac:dyDescent="0.3">
      <c r="A74" s="108" t="s">
        <v>191</v>
      </c>
      <c r="B74" s="109"/>
      <c r="C74" s="110"/>
      <c r="D74" s="110">
        <v>91</v>
      </c>
      <c r="E74" s="111" t="s">
        <v>192</v>
      </c>
      <c r="F74" s="93">
        <v>0</v>
      </c>
      <c r="G74" s="93">
        <v>0</v>
      </c>
      <c r="H74" s="93">
        <v>0</v>
      </c>
      <c r="I74" s="93">
        <v>0</v>
      </c>
      <c r="J74" s="94">
        <f t="shared" si="5"/>
        <v>0</v>
      </c>
      <c r="K74" s="97"/>
      <c r="L74" s="97"/>
      <c r="M74" s="97"/>
      <c r="N74" s="95"/>
      <c r="O74" s="93">
        <v>0</v>
      </c>
      <c r="P74" s="93">
        <v>0</v>
      </c>
      <c r="Q74" s="93">
        <v>0</v>
      </c>
      <c r="R74" s="93">
        <v>0</v>
      </c>
      <c r="S74" s="94"/>
      <c r="T74" s="96">
        <f t="shared" si="6"/>
        <v>0</v>
      </c>
      <c r="U74">
        <v>2055</v>
      </c>
      <c r="W74" s="328"/>
    </row>
    <row r="75" spans="1:23" x14ac:dyDescent="0.3">
      <c r="A75" s="108" t="s">
        <v>193</v>
      </c>
      <c r="B75" s="109"/>
      <c r="C75" s="110"/>
      <c r="D75" s="110">
        <v>91</v>
      </c>
      <c r="E75" s="111" t="s">
        <v>194</v>
      </c>
      <c r="F75" s="93">
        <v>16276.580000000002</v>
      </c>
      <c r="G75" s="93">
        <v>30291.95</v>
      </c>
      <c r="H75" s="93">
        <v>0</v>
      </c>
      <c r="I75" s="93">
        <v>0</v>
      </c>
      <c r="J75" s="94">
        <f t="shared" si="5"/>
        <v>46568.53</v>
      </c>
      <c r="K75" s="97"/>
      <c r="L75" s="97"/>
      <c r="M75" s="97"/>
      <c r="N75" s="95"/>
      <c r="O75" s="93">
        <v>0</v>
      </c>
      <c r="P75" s="93">
        <v>0</v>
      </c>
      <c r="Q75" s="93">
        <v>0</v>
      </c>
      <c r="R75" s="93">
        <v>0</v>
      </c>
      <c r="S75" s="94"/>
      <c r="T75" s="96">
        <f t="shared" si="6"/>
        <v>46568.53</v>
      </c>
      <c r="U75">
        <v>2055</v>
      </c>
      <c r="W75" s="328"/>
    </row>
    <row r="76" spans="1:23" x14ac:dyDescent="0.3">
      <c r="A76" s="108" t="s">
        <v>195</v>
      </c>
      <c r="B76" s="109"/>
      <c r="C76" s="110"/>
      <c r="D76" s="110">
        <v>91</v>
      </c>
      <c r="E76" s="111" t="s">
        <v>196</v>
      </c>
      <c r="F76" s="93">
        <v>0</v>
      </c>
      <c r="G76" s="93">
        <v>0</v>
      </c>
      <c r="H76" s="93">
        <v>0</v>
      </c>
      <c r="I76" s="93">
        <v>0</v>
      </c>
      <c r="J76" s="94">
        <f t="shared" si="5"/>
        <v>0</v>
      </c>
      <c r="K76" s="97"/>
      <c r="L76" s="97"/>
      <c r="M76" s="97"/>
      <c r="N76" s="95"/>
      <c r="O76" s="93">
        <v>0</v>
      </c>
      <c r="P76" s="93">
        <v>0</v>
      </c>
      <c r="Q76" s="93">
        <v>0</v>
      </c>
      <c r="R76" s="93">
        <v>0</v>
      </c>
      <c r="S76" s="94"/>
      <c r="T76" s="96">
        <f t="shared" si="6"/>
        <v>0</v>
      </c>
      <c r="U76">
        <v>2055</v>
      </c>
      <c r="W76" s="328"/>
    </row>
    <row r="77" spans="1:23" x14ac:dyDescent="0.3">
      <c r="A77" s="115" t="s">
        <v>547</v>
      </c>
      <c r="B77" s="116"/>
      <c r="C77" s="117"/>
      <c r="D77" s="117"/>
      <c r="E77" s="103"/>
      <c r="F77" s="104">
        <f>SUM(F58:F76)</f>
        <v>8042867.7999999998</v>
      </c>
      <c r="G77" s="104">
        <f t="shared" ref="G77:J77" si="7">SUM(G58:G76)</f>
        <v>3633536.6600000006</v>
      </c>
      <c r="H77" s="104">
        <f t="shared" si="7"/>
        <v>0</v>
      </c>
      <c r="I77" s="104">
        <f t="shared" si="7"/>
        <v>0</v>
      </c>
      <c r="J77" s="104">
        <f t="shared" si="7"/>
        <v>11676404.459999999</v>
      </c>
      <c r="K77" s="104">
        <f t="shared" ref="K77:T77" si="8">SUM(K58:K76)</f>
        <v>0</v>
      </c>
      <c r="L77" s="104"/>
      <c r="M77" s="104">
        <f t="shared" si="8"/>
        <v>0</v>
      </c>
      <c r="N77" s="104">
        <f t="shared" si="8"/>
        <v>0</v>
      </c>
      <c r="O77" s="104">
        <f>SUM(O58:O76)</f>
        <v>0</v>
      </c>
      <c r="P77" s="104">
        <f>SUM(P58:P76)</f>
        <v>0</v>
      </c>
      <c r="Q77" s="104">
        <f>SUM(Q58:Q76)</f>
        <v>0</v>
      </c>
      <c r="R77" s="104">
        <f>SUM(R58:R76)</f>
        <v>0</v>
      </c>
      <c r="S77" s="104">
        <f t="shared" si="8"/>
        <v>0</v>
      </c>
      <c r="T77" s="104">
        <f t="shared" si="8"/>
        <v>11676404.459999999</v>
      </c>
      <c r="U77" t="s">
        <v>692</v>
      </c>
      <c r="W77" s="328"/>
    </row>
    <row r="78" spans="1:23" x14ac:dyDescent="0.3">
      <c r="A78" s="118" t="s">
        <v>549</v>
      </c>
      <c r="B78" s="119"/>
      <c r="C78" s="120"/>
      <c r="D78" s="121"/>
      <c r="E78" s="119"/>
      <c r="F78" s="122">
        <f>F56+F77</f>
        <v>835808210.24999988</v>
      </c>
      <c r="G78" s="122">
        <f t="shared" ref="G78:J78" si="9">G56+G77</f>
        <v>68848601.310000002</v>
      </c>
      <c r="H78" s="122">
        <f t="shared" si="9"/>
        <v>-3793111.0799999996</v>
      </c>
      <c r="I78" s="122">
        <f t="shared" si="9"/>
        <v>-673810.86</v>
      </c>
      <c r="J78" s="122">
        <f t="shared" si="9"/>
        <v>900189889.62000012</v>
      </c>
      <c r="K78" s="122"/>
      <c r="L78" s="122"/>
      <c r="M78" s="122">
        <f t="shared" ref="M78:T78" si="10">M56+M77</f>
        <v>0</v>
      </c>
      <c r="N78" s="122">
        <f t="shared" si="10"/>
        <v>0</v>
      </c>
      <c r="O78" s="122">
        <f>O56+O77</f>
        <v>-158561406.70999998</v>
      </c>
      <c r="P78" s="122">
        <f>P56+P77</f>
        <v>-29274824.509999998</v>
      </c>
      <c r="Q78" s="122">
        <f>Q56+Q77</f>
        <v>1257370.7100000002</v>
      </c>
      <c r="R78" s="122">
        <f>R56+R77</f>
        <v>1513685.27</v>
      </c>
      <c r="S78" s="122">
        <f t="shared" si="10"/>
        <v>-185065175.24000007</v>
      </c>
      <c r="T78" s="122">
        <f t="shared" si="10"/>
        <v>715124714.37999988</v>
      </c>
      <c r="U78" t="s">
        <v>692</v>
      </c>
      <c r="W78" s="328"/>
    </row>
    <row r="79" spans="1:23" x14ac:dyDescent="0.3">
      <c r="A79" s="123"/>
      <c r="B79" s="124"/>
      <c r="C79" s="125"/>
      <c r="D79" s="126"/>
      <c r="E79" s="124"/>
      <c r="F79" s="127">
        <v>0</v>
      </c>
      <c r="G79" s="128">
        <v>0</v>
      </c>
      <c r="H79" s="128">
        <v>0</v>
      </c>
      <c r="I79" s="128">
        <v>1423234.9999999998</v>
      </c>
      <c r="J79" s="129">
        <v>0</v>
      </c>
      <c r="K79" s="97"/>
      <c r="L79" s="97"/>
      <c r="M79" s="97"/>
      <c r="N79" s="95"/>
      <c r="O79" s="128">
        <v>0</v>
      </c>
      <c r="P79" s="93">
        <v>0</v>
      </c>
      <c r="Q79" s="93">
        <v>0</v>
      </c>
      <c r="R79" s="93">
        <v>1423234.9999999998</v>
      </c>
      <c r="S79" s="129">
        <v>0</v>
      </c>
      <c r="T79" s="96">
        <v>0</v>
      </c>
      <c r="U79">
        <v>0</v>
      </c>
      <c r="W79" s="328"/>
    </row>
    <row r="80" spans="1:23" x14ac:dyDescent="0.3">
      <c r="A80" s="84" t="s">
        <v>417</v>
      </c>
      <c r="B80" s="105"/>
      <c r="C80" s="106"/>
      <c r="D80" s="91"/>
      <c r="E80" s="105"/>
      <c r="F80" s="95"/>
      <c r="G80" s="95"/>
      <c r="H80" s="95"/>
      <c r="I80" s="95"/>
      <c r="J80" s="130"/>
      <c r="K80" s="97"/>
      <c r="L80" s="97"/>
      <c r="M80" s="97"/>
      <c r="N80" s="95"/>
      <c r="O80" s="95"/>
      <c r="P80" s="93"/>
      <c r="Q80" s="93"/>
      <c r="R80" s="131"/>
      <c r="S80" s="130"/>
      <c r="T80" s="96"/>
      <c r="U80" t="s">
        <v>692</v>
      </c>
      <c r="W80" s="328"/>
    </row>
    <row r="81" spans="1:23" x14ac:dyDescent="0.3">
      <c r="A81" s="89" t="s">
        <v>341</v>
      </c>
      <c r="B81" s="90" t="s">
        <v>474</v>
      </c>
      <c r="C81" s="132" t="s">
        <v>448</v>
      </c>
      <c r="D81" s="91">
        <v>17</v>
      </c>
      <c r="E81" s="5" t="s">
        <v>342</v>
      </c>
      <c r="F81" s="93">
        <v>796572.5</v>
      </c>
      <c r="G81" s="93">
        <v>-19676</v>
      </c>
      <c r="H81" s="93">
        <v>0</v>
      </c>
      <c r="I81" s="93">
        <v>0</v>
      </c>
      <c r="J81" s="94">
        <f t="shared" ref="J81:J94" si="11">SUM(F81:I81)</f>
        <v>776896.5</v>
      </c>
      <c r="K81" s="97"/>
      <c r="L81" s="97"/>
      <c r="M81" s="97"/>
      <c r="N81" s="95"/>
      <c r="O81" s="93">
        <v>0</v>
      </c>
      <c r="P81" s="93">
        <v>0</v>
      </c>
      <c r="Q81" s="93">
        <v>0</v>
      </c>
      <c r="R81" s="93">
        <v>0</v>
      </c>
      <c r="S81" s="133">
        <f t="shared" ref="S81:S94" si="12">SUM(O81:R81)</f>
        <v>0</v>
      </c>
      <c r="T81" s="96">
        <f t="shared" ref="T81:T94" si="13">J81+S81</f>
        <v>776896.5</v>
      </c>
      <c r="U81">
        <v>1612</v>
      </c>
      <c r="W81" s="328"/>
    </row>
    <row r="82" spans="1:23" x14ac:dyDescent="0.3">
      <c r="A82" s="283" t="s">
        <v>703</v>
      </c>
      <c r="B82" s="90"/>
      <c r="C82" s="98">
        <v>40</v>
      </c>
      <c r="D82" s="91">
        <v>12</v>
      </c>
      <c r="E82" s="5" t="s">
        <v>343</v>
      </c>
      <c r="F82" s="93">
        <v>40478700</v>
      </c>
      <c r="G82" s="93">
        <v>0</v>
      </c>
      <c r="H82" s="93">
        <v>0</v>
      </c>
      <c r="I82" s="93">
        <v>0</v>
      </c>
      <c r="J82" s="94">
        <f t="shared" si="11"/>
        <v>40478700</v>
      </c>
      <c r="K82" s="97" t="s">
        <v>550</v>
      </c>
      <c r="L82" s="97"/>
      <c r="M82" s="97"/>
      <c r="N82" s="95" t="s">
        <v>551</v>
      </c>
      <c r="O82" s="93">
        <v>-2529918.75</v>
      </c>
      <c r="P82" s="93">
        <v>-1011967.5</v>
      </c>
      <c r="Q82" s="93">
        <v>0</v>
      </c>
      <c r="R82" s="93">
        <v>0</v>
      </c>
      <c r="S82" s="94">
        <f t="shared" si="12"/>
        <v>-3541886.25</v>
      </c>
      <c r="T82" s="96">
        <f t="shared" si="13"/>
        <v>36936813.75</v>
      </c>
      <c r="U82">
        <v>1609</v>
      </c>
      <c r="W82" s="328"/>
    </row>
    <row r="83" spans="1:23" x14ac:dyDescent="0.3">
      <c r="A83" s="89" t="s">
        <v>344</v>
      </c>
      <c r="B83" s="90" t="s">
        <v>552</v>
      </c>
      <c r="C83" s="98">
        <v>10</v>
      </c>
      <c r="D83" s="91">
        <v>12</v>
      </c>
      <c r="E83" s="5" t="s">
        <v>345</v>
      </c>
      <c r="F83" s="93">
        <v>25105405.000000007</v>
      </c>
      <c r="G83" s="93">
        <v>120589.20000000019</v>
      </c>
      <c r="H83" s="93">
        <v>0</v>
      </c>
      <c r="I83" s="93">
        <v>0</v>
      </c>
      <c r="J83" s="94">
        <f t="shared" si="11"/>
        <v>25225994.200000007</v>
      </c>
      <c r="K83" s="97" t="s">
        <v>553</v>
      </c>
      <c r="L83" s="97"/>
      <c r="M83" s="97" t="s">
        <v>552</v>
      </c>
      <c r="N83" s="95" t="s">
        <v>554</v>
      </c>
      <c r="O83" s="93">
        <v>-16573125.400000002</v>
      </c>
      <c r="P83" s="93">
        <v>-2993631.77</v>
      </c>
      <c r="Q83" s="93">
        <v>0</v>
      </c>
      <c r="R83" s="93">
        <v>0</v>
      </c>
      <c r="S83" s="94">
        <f t="shared" si="12"/>
        <v>-19566757.170000002</v>
      </c>
      <c r="T83" s="96">
        <f t="shared" si="13"/>
        <v>5659237.0300000049</v>
      </c>
      <c r="U83">
        <v>1611</v>
      </c>
      <c r="W83" s="328"/>
    </row>
    <row r="84" spans="1:23" x14ac:dyDescent="0.3">
      <c r="A84" s="89" t="s">
        <v>344</v>
      </c>
      <c r="B84" s="90" t="s">
        <v>555</v>
      </c>
      <c r="C84" s="98">
        <v>5</v>
      </c>
      <c r="D84" s="91">
        <v>12</v>
      </c>
      <c r="E84" s="5" t="s">
        <v>346</v>
      </c>
      <c r="F84" s="93">
        <v>75152.950000000026</v>
      </c>
      <c r="G84" s="93">
        <v>0</v>
      </c>
      <c r="H84" s="93">
        <v>0</v>
      </c>
      <c r="I84" s="93">
        <v>-67295.399999999994</v>
      </c>
      <c r="J84" s="94">
        <f t="shared" si="11"/>
        <v>7857.550000000032</v>
      </c>
      <c r="K84" s="97" t="s">
        <v>553</v>
      </c>
      <c r="L84" s="97"/>
      <c r="M84" s="97" t="s">
        <v>555</v>
      </c>
      <c r="N84" s="95" t="s">
        <v>556</v>
      </c>
      <c r="O84" s="93">
        <v>-52435.940000000031</v>
      </c>
      <c r="P84" s="93">
        <v>-20752.62</v>
      </c>
      <c r="Q84" s="93">
        <v>0</v>
      </c>
      <c r="R84" s="93">
        <v>67295.399999999994</v>
      </c>
      <c r="S84" s="94">
        <f t="shared" si="12"/>
        <v>-5893.1600000000326</v>
      </c>
      <c r="T84" s="96">
        <f t="shared" si="13"/>
        <v>1964.3899999999994</v>
      </c>
      <c r="U84">
        <v>1611</v>
      </c>
      <c r="W84" s="328"/>
    </row>
    <row r="85" spans="1:23" x14ac:dyDescent="0.3">
      <c r="A85" s="89" t="s">
        <v>344</v>
      </c>
      <c r="B85" s="90" t="s">
        <v>557</v>
      </c>
      <c r="C85" s="98">
        <v>5</v>
      </c>
      <c r="D85" s="91">
        <v>12</v>
      </c>
      <c r="E85" s="5" t="s">
        <v>347</v>
      </c>
      <c r="F85" s="93">
        <v>3278213.6399999997</v>
      </c>
      <c r="G85" s="93">
        <v>49382.399999999965</v>
      </c>
      <c r="H85" s="93">
        <v>0</v>
      </c>
      <c r="I85" s="93">
        <v>-196944.79</v>
      </c>
      <c r="J85" s="94">
        <f t="shared" si="11"/>
        <v>3130651.2499999995</v>
      </c>
      <c r="K85" s="97" t="s">
        <v>553</v>
      </c>
      <c r="L85" s="97"/>
      <c r="M85" s="97" t="s">
        <v>557</v>
      </c>
      <c r="N85" s="95" t="s">
        <v>558</v>
      </c>
      <c r="O85" s="93">
        <v>-1705600.46</v>
      </c>
      <c r="P85" s="93">
        <v>-622254.18000000005</v>
      </c>
      <c r="Q85" s="93">
        <v>0</v>
      </c>
      <c r="R85" s="93">
        <v>196944.79</v>
      </c>
      <c r="S85" s="94">
        <f t="shared" si="12"/>
        <v>-2130909.85</v>
      </c>
      <c r="T85" s="96">
        <f t="shared" si="13"/>
        <v>999741.39999999944</v>
      </c>
      <c r="U85">
        <v>1611</v>
      </c>
      <c r="W85" s="328"/>
    </row>
    <row r="86" spans="1:23" x14ac:dyDescent="0.3">
      <c r="A86" s="89" t="s">
        <v>344</v>
      </c>
      <c r="B86" s="90" t="s">
        <v>559</v>
      </c>
      <c r="C86" s="98">
        <v>5</v>
      </c>
      <c r="D86" s="91">
        <v>12</v>
      </c>
      <c r="E86" s="5" t="s">
        <v>348</v>
      </c>
      <c r="F86" s="93">
        <v>467911.05000000005</v>
      </c>
      <c r="G86" s="93">
        <v>167875</v>
      </c>
      <c r="H86" s="93">
        <v>0</v>
      </c>
      <c r="I86" s="93">
        <v>0</v>
      </c>
      <c r="J86" s="94">
        <f t="shared" si="11"/>
        <v>635786.05000000005</v>
      </c>
      <c r="K86" s="97" t="s">
        <v>553</v>
      </c>
      <c r="L86" s="97"/>
      <c r="M86" s="134" t="s">
        <v>559</v>
      </c>
      <c r="N86" s="5" t="s">
        <v>560</v>
      </c>
      <c r="O86" s="93">
        <v>-46791.099999999991</v>
      </c>
      <c r="P86" s="93">
        <v>-114566.58</v>
      </c>
      <c r="Q86" s="93">
        <v>0</v>
      </c>
      <c r="R86" s="93">
        <v>0</v>
      </c>
      <c r="S86" s="94">
        <f t="shared" si="12"/>
        <v>-161357.68</v>
      </c>
      <c r="T86" s="96">
        <f t="shared" si="13"/>
        <v>474428.37000000005</v>
      </c>
      <c r="U86">
        <v>1611</v>
      </c>
      <c r="W86" s="328"/>
    </row>
    <row r="87" spans="1:23" x14ac:dyDescent="0.3">
      <c r="A87" s="89"/>
      <c r="B87" s="90"/>
      <c r="C87" s="98"/>
      <c r="D87" s="91">
        <v>12</v>
      </c>
      <c r="E87" s="5" t="s">
        <v>348</v>
      </c>
      <c r="F87" s="93">
        <v>0</v>
      </c>
      <c r="G87" s="93">
        <v>0</v>
      </c>
      <c r="H87" s="93">
        <v>0</v>
      </c>
      <c r="I87" s="93">
        <v>0</v>
      </c>
      <c r="J87" s="94">
        <f t="shared" si="11"/>
        <v>0</v>
      </c>
      <c r="K87" s="97" t="s">
        <v>553</v>
      </c>
      <c r="L87" s="97"/>
      <c r="M87" s="134" t="s">
        <v>559</v>
      </c>
      <c r="N87" s="5" t="s">
        <v>560</v>
      </c>
      <c r="O87" s="93">
        <v>0</v>
      </c>
      <c r="P87" s="93">
        <v>0</v>
      </c>
      <c r="Q87" s="93">
        <v>0</v>
      </c>
      <c r="R87" s="93">
        <v>0</v>
      </c>
      <c r="S87" s="94">
        <f t="shared" si="12"/>
        <v>0</v>
      </c>
      <c r="T87" s="96">
        <f t="shared" si="13"/>
        <v>0</v>
      </c>
      <c r="U87">
        <v>0</v>
      </c>
      <c r="W87" s="328"/>
    </row>
    <row r="88" spans="1:23" x14ac:dyDescent="0.3">
      <c r="A88" s="89" t="s">
        <v>344</v>
      </c>
      <c r="B88" s="90" t="s">
        <v>561</v>
      </c>
      <c r="C88" s="98">
        <v>5</v>
      </c>
      <c r="D88" s="91">
        <v>12</v>
      </c>
      <c r="E88" s="5" t="s">
        <v>349</v>
      </c>
      <c r="F88" s="93">
        <v>0</v>
      </c>
      <c r="G88" s="93">
        <v>347443.48</v>
      </c>
      <c r="H88" s="93">
        <v>0</v>
      </c>
      <c r="I88" s="93">
        <v>0</v>
      </c>
      <c r="J88" s="94">
        <f t="shared" si="11"/>
        <v>347443.48</v>
      </c>
      <c r="K88" s="97" t="s">
        <v>553</v>
      </c>
      <c r="L88" s="97"/>
      <c r="M88" s="134" t="s">
        <v>561</v>
      </c>
      <c r="N88" s="5" t="s">
        <v>562</v>
      </c>
      <c r="O88" s="93">
        <v>0</v>
      </c>
      <c r="P88" s="93">
        <v>-37902.269999999997</v>
      </c>
      <c r="Q88" s="93">
        <v>0</v>
      </c>
      <c r="R88" s="93">
        <v>0</v>
      </c>
      <c r="S88" s="94">
        <f t="shared" si="12"/>
        <v>-37902.269999999997</v>
      </c>
      <c r="T88" s="96">
        <f t="shared" si="13"/>
        <v>309541.20999999996</v>
      </c>
      <c r="U88">
        <v>1611</v>
      </c>
      <c r="W88" s="328"/>
    </row>
    <row r="89" spans="1:23" x14ac:dyDescent="0.3">
      <c r="A89" s="89" t="s">
        <v>344</v>
      </c>
      <c r="B89" s="90" t="s">
        <v>561</v>
      </c>
      <c r="C89" s="98">
        <v>10</v>
      </c>
      <c r="D89" s="91">
        <v>12</v>
      </c>
      <c r="E89" s="5" t="s">
        <v>350</v>
      </c>
      <c r="F89" s="93">
        <v>0</v>
      </c>
      <c r="G89" s="93">
        <v>105184.72</v>
      </c>
      <c r="H89" s="93">
        <v>0</v>
      </c>
      <c r="I89" s="93">
        <v>0</v>
      </c>
      <c r="J89" s="94">
        <f t="shared" si="11"/>
        <v>105184.72</v>
      </c>
      <c r="K89" s="97" t="s">
        <v>553</v>
      </c>
      <c r="L89" s="97"/>
      <c r="M89" s="134" t="s">
        <v>561</v>
      </c>
      <c r="N89" s="5" t="s">
        <v>563</v>
      </c>
      <c r="O89" s="93">
        <v>0</v>
      </c>
      <c r="P89" s="93">
        <v>-5259.24</v>
      </c>
      <c r="Q89" s="93">
        <v>0</v>
      </c>
      <c r="R89" s="93">
        <v>0</v>
      </c>
      <c r="S89" s="94">
        <f t="shared" si="12"/>
        <v>-5259.24</v>
      </c>
      <c r="T89" s="96">
        <f t="shared" si="13"/>
        <v>99925.48</v>
      </c>
      <c r="U89">
        <v>1611</v>
      </c>
      <c r="W89" s="328"/>
    </row>
    <row r="90" spans="1:23" x14ac:dyDescent="0.3">
      <c r="A90" s="89" t="s">
        <v>344</v>
      </c>
      <c r="B90" s="90" t="s">
        <v>564</v>
      </c>
      <c r="C90" s="98">
        <v>5</v>
      </c>
      <c r="D90" s="91">
        <v>12</v>
      </c>
      <c r="E90" s="5" t="s">
        <v>351</v>
      </c>
      <c r="F90" s="93">
        <v>0</v>
      </c>
      <c r="G90" s="93">
        <v>328360.7</v>
      </c>
      <c r="H90" s="93">
        <v>0</v>
      </c>
      <c r="I90" s="93">
        <v>0</v>
      </c>
      <c r="J90" s="94">
        <f t="shared" si="11"/>
        <v>328360.7</v>
      </c>
      <c r="K90" s="97" t="s">
        <v>553</v>
      </c>
      <c r="L90" s="97"/>
      <c r="M90" s="134" t="s">
        <v>564</v>
      </c>
      <c r="N90" s="5" t="s">
        <v>565</v>
      </c>
      <c r="O90" s="93">
        <v>0</v>
      </c>
      <c r="P90" s="93">
        <v>-32836.07</v>
      </c>
      <c r="Q90" s="93">
        <v>0</v>
      </c>
      <c r="R90" s="93">
        <v>0</v>
      </c>
      <c r="S90" s="94">
        <f t="shared" si="12"/>
        <v>-32836.07</v>
      </c>
      <c r="T90" s="96">
        <f t="shared" si="13"/>
        <v>295524.63</v>
      </c>
      <c r="U90">
        <v>1611</v>
      </c>
      <c r="W90" s="328"/>
    </row>
    <row r="91" spans="1:23" x14ac:dyDescent="0.3">
      <c r="A91" s="89" t="s">
        <v>344</v>
      </c>
      <c r="B91" s="90" t="s">
        <v>564</v>
      </c>
      <c r="C91" s="98">
        <v>10</v>
      </c>
      <c r="D91" s="91">
        <v>12</v>
      </c>
      <c r="E91" s="5" t="s">
        <v>352</v>
      </c>
      <c r="F91" s="93">
        <v>0</v>
      </c>
      <c r="G91" s="93">
        <v>2789781.82</v>
      </c>
      <c r="H91" s="93">
        <v>0</v>
      </c>
      <c r="I91" s="93">
        <v>0</v>
      </c>
      <c r="J91" s="94">
        <f t="shared" si="11"/>
        <v>2789781.82</v>
      </c>
      <c r="K91" s="97" t="s">
        <v>553</v>
      </c>
      <c r="L91" s="97"/>
      <c r="M91" s="134" t="s">
        <v>564</v>
      </c>
      <c r="N91" s="5" t="s">
        <v>566</v>
      </c>
      <c r="O91" s="93">
        <v>0</v>
      </c>
      <c r="P91" s="93">
        <v>-139489.09</v>
      </c>
      <c r="Q91" s="93">
        <v>0</v>
      </c>
      <c r="R91" s="93">
        <v>0</v>
      </c>
      <c r="S91" s="94">
        <f t="shared" si="12"/>
        <v>-139489.09</v>
      </c>
      <c r="T91" s="96">
        <f t="shared" si="13"/>
        <v>2650292.73</v>
      </c>
      <c r="U91">
        <v>1611</v>
      </c>
      <c r="W91" s="328"/>
    </row>
    <row r="92" spans="1:23" x14ac:dyDescent="0.3">
      <c r="A92" s="89" t="s">
        <v>344</v>
      </c>
      <c r="B92" s="90" t="s">
        <v>567</v>
      </c>
      <c r="C92" s="98">
        <v>5</v>
      </c>
      <c r="D92" s="91">
        <v>12</v>
      </c>
      <c r="E92" s="5" t="s">
        <v>353</v>
      </c>
      <c r="F92" s="93">
        <v>714550.24999999953</v>
      </c>
      <c r="G92" s="93">
        <v>0</v>
      </c>
      <c r="H92" s="93">
        <v>0</v>
      </c>
      <c r="I92" s="93">
        <v>0</v>
      </c>
      <c r="J92" s="94">
        <f t="shared" si="11"/>
        <v>714550.24999999953</v>
      </c>
      <c r="K92" s="97" t="s">
        <v>553</v>
      </c>
      <c r="L92" s="97"/>
      <c r="M92" s="134" t="s">
        <v>557</v>
      </c>
      <c r="N92" s="5" t="s">
        <v>558</v>
      </c>
      <c r="O92" s="93">
        <v>-588453.14999999967</v>
      </c>
      <c r="P92" s="93">
        <v>-84064.73</v>
      </c>
      <c r="Q92" s="93">
        <v>0</v>
      </c>
      <c r="R92" s="93">
        <v>0</v>
      </c>
      <c r="S92" s="94">
        <f t="shared" si="12"/>
        <v>-672517.87999999966</v>
      </c>
      <c r="T92" s="96">
        <f t="shared" si="13"/>
        <v>42032.369999999879</v>
      </c>
      <c r="U92">
        <v>1611</v>
      </c>
      <c r="W92" s="328"/>
    </row>
    <row r="93" spans="1:23" x14ac:dyDescent="0.3">
      <c r="A93" s="89" t="s">
        <v>344</v>
      </c>
      <c r="B93" s="90" t="s">
        <v>568</v>
      </c>
      <c r="C93" s="98">
        <v>5</v>
      </c>
      <c r="D93" s="91">
        <v>12</v>
      </c>
      <c r="E93" s="5" t="s">
        <v>354</v>
      </c>
      <c r="F93" s="93">
        <v>36814</v>
      </c>
      <c r="G93" s="93">
        <v>0</v>
      </c>
      <c r="H93" s="93">
        <v>0</v>
      </c>
      <c r="I93" s="93">
        <v>0</v>
      </c>
      <c r="J93" s="94">
        <f t="shared" si="11"/>
        <v>36814</v>
      </c>
      <c r="K93" s="97" t="s">
        <v>553</v>
      </c>
      <c r="L93" s="97"/>
      <c r="M93" s="134" t="s">
        <v>557</v>
      </c>
      <c r="N93" s="5" t="s">
        <v>558</v>
      </c>
      <c r="O93" s="93">
        <v>-18407</v>
      </c>
      <c r="P93" s="93">
        <v>-7362.8</v>
      </c>
      <c r="Q93" s="93">
        <v>0</v>
      </c>
      <c r="R93" s="93">
        <v>0</v>
      </c>
      <c r="S93" s="94">
        <f t="shared" si="12"/>
        <v>-25769.8</v>
      </c>
      <c r="T93" s="96">
        <f t="shared" si="13"/>
        <v>11044.2</v>
      </c>
      <c r="U93">
        <v>1611</v>
      </c>
      <c r="W93" s="328"/>
    </row>
    <row r="94" spans="1:23" x14ac:dyDescent="0.3">
      <c r="A94" s="89"/>
      <c r="B94" s="90"/>
      <c r="C94" s="98"/>
      <c r="D94" s="91">
        <v>12</v>
      </c>
      <c r="E94" s="282" t="s">
        <v>354</v>
      </c>
      <c r="F94" s="93">
        <v>0</v>
      </c>
      <c r="G94" s="93">
        <v>0</v>
      </c>
      <c r="H94" s="93">
        <v>0</v>
      </c>
      <c r="I94" s="93">
        <v>0</v>
      </c>
      <c r="J94" s="94">
        <f t="shared" si="11"/>
        <v>0</v>
      </c>
      <c r="K94" s="97" t="s">
        <v>553</v>
      </c>
      <c r="L94" s="97"/>
      <c r="M94" s="134" t="s">
        <v>557</v>
      </c>
      <c r="N94" s="5" t="s">
        <v>558</v>
      </c>
      <c r="O94" s="93">
        <v>0</v>
      </c>
      <c r="P94" s="93">
        <v>0</v>
      </c>
      <c r="Q94" s="93">
        <v>0</v>
      </c>
      <c r="R94" s="93">
        <v>0</v>
      </c>
      <c r="S94" s="94">
        <f t="shared" si="12"/>
        <v>0</v>
      </c>
      <c r="T94" s="96">
        <f t="shared" si="13"/>
        <v>0</v>
      </c>
      <c r="U94">
        <v>0</v>
      </c>
      <c r="W94" s="328"/>
    </row>
    <row r="95" spans="1:23" x14ac:dyDescent="0.3">
      <c r="A95" s="115" t="s">
        <v>547</v>
      </c>
      <c r="B95" s="116"/>
      <c r="C95" s="117"/>
      <c r="D95" s="117"/>
      <c r="E95" s="135"/>
      <c r="F95" s="104">
        <f>SUM(F81:F94)</f>
        <v>70953319.390000001</v>
      </c>
      <c r="G95" s="104">
        <f t="shared" ref="G95:J95" si="14">SUM(G81:G94)</f>
        <v>3888941.32</v>
      </c>
      <c r="H95" s="104">
        <f t="shared" si="14"/>
        <v>0</v>
      </c>
      <c r="I95" s="104">
        <f t="shared" si="14"/>
        <v>-264240.19</v>
      </c>
      <c r="J95" s="104">
        <f t="shared" si="14"/>
        <v>74578020.519999996</v>
      </c>
      <c r="K95" s="104">
        <f>SUM(K81:K93)</f>
        <v>0</v>
      </c>
      <c r="L95" s="104"/>
      <c r="M95" s="104">
        <f>SUM(M81:M93)</f>
        <v>0</v>
      </c>
      <c r="N95" s="104">
        <f>SUM(N81:N93)</f>
        <v>0</v>
      </c>
      <c r="O95" s="104">
        <f>SUM(O81:O94)</f>
        <v>-21514731.800000004</v>
      </c>
      <c r="P95" s="104">
        <f>SUM(P81:P94)</f>
        <v>-5070086.8500000006</v>
      </c>
      <c r="Q95" s="104">
        <v>0</v>
      </c>
      <c r="R95" s="104">
        <v>264240.19</v>
      </c>
      <c r="S95" s="104">
        <f>SUM(S81:S94)</f>
        <v>-26320578.460000001</v>
      </c>
      <c r="T95" s="104">
        <f>SUM(T81:T94)</f>
        <v>48257442.059999995</v>
      </c>
      <c r="U95" t="s">
        <v>692</v>
      </c>
      <c r="W95" s="328"/>
    </row>
    <row r="96" spans="1:23" x14ac:dyDescent="0.3">
      <c r="A96" s="84" t="s">
        <v>569</v>
      </c>
      <c r="B96" s="85"/>
      <c r="C96" s="86"/>
      <c r="D96" s="86"/>
      <c r="E96" s="107"/>
      <c r="F96" s="93">
        <v>0</v>
      </c>
      <c r="G96" s="93">
        <v>0</v>
      </c>
      <c r="H96" s="93">
        <v>0</v>
      </c>
      <c r="I96" s="93">
        <v>264240.19</v>
      </c>
      <c r="J96" s="94">
        <v>0</v>
      </c>
      <c r="K96" s="97"/>
      <c r="L96" s="97"/>
      <c r="M96" s="97"/>
      <c r="N96" s="95"/>
      <c r="O96" s="93">
        <v>0</v>
      </c>
      <c r="P96" s="93">
        <v>0</v>
      </c>
      <c r="Q96" s="93">
        <v>0</v>
      </c>
      <c r="R96" s="93">
        <v>0</v>
      </c>
      <c r="S96" s="94">
        <v>0</v>
      </c>
      <c r="T96" s="96"/>
      <c r="U96" t="s">
        <v>692</v>
      </c>
      <c r="W96" s="328"/>
    </row>
    <row r="97" spans="1:23" x14ac:dyDescent="0.3">
      <c r="A97" s="8" t="s">
        <v>355</v>
      </c>
      <c r="B97" s="65"/>
      <c r="C97" s="66"/>
      <c r="D97" s="66">
        <v>91</v>
      </c>
      <c r="E97" s="107" t="s">
        <v>356</v>
      </c>
      <c r="F97" s="93">
        <v>0</v>
      </c>
      <c r="G97" s="93">
        <v>0</v>
      </c>
      <c r="H97" s="93">
        <v>0</v>
      </c>
      <c r="I97" s="93">
        <v>0</v>
      </c>
      <c r="J97" s="94">
        <f t="shared" ref="J97:J103" si="15">SUM(F97:I97)</f>
        <v>0</v>
      </c>
      <c r="K97" s="97"/>
      <c r="L97" s="97"/>
      <c r="M97" s="97"/>
      <c r="N97" s="95"/>
      <c r="O97" s="93">
        <v>0</v>
      </c>
      <c r="P97" s="93"/>
      <c r="Q97" s="93"/>
      <c r="R97" s="93"/>
      <c r="S97" s="94">
        <f t="shared" ref="S97:S103" si="16">SUM(O97:R97)</f>
        <v>0</v>
      </c>
      <c r="T97" s="96">
        <f t="shared" ref="T97:T103" si="17">J97+S97</f>
        <v>0</v>
      </c>
      <c r="U97">
        <v>2055</v>
      </c>
      <c r="W97" s="328"/>
    </row>
    <row r="98" spans="1:23" x14ac:dyDescent="0.3">
      <c r="A98" s="8" t="s">
        <v>357</v>
      </c>
      <c r="B98" s="65"/>
      <c r="C98" s="66"/>
      <c r="D98" s="66">
        <v>91</v>
      </c>
      <c r="E98" s="107" t="s">
        <v>358</v>
      </c>
      <c r="F98" s="93">
        <v>40373.760000000002</v>
      </c>
      <c r="G98" s="93">
        <v>36347.359999999993</v>
      </c>
      <c r="H98" s="93">
        <v>0</v>
      </c>
      <c r="I98" s="93">
        <v>0</v>
      </c>
      <c r="J98" s="94">
        <f t="shared" si="15"/>
        <v>76721.119999999995</v>
      </c>
      <c r="K98" s="97"/>
      <c r="L98" s="97"/>
      <c r="M98" s="97"/>
      <c r="N98" s="95"/>
      <c r="O98" s="93">
        <v>0</v>
      </c>
      <c r="P98" s="93"/>
      <c r="Q98" s="93"/>
      <c r="R98" s="93"/>
      <c r="S98" s="94">
        <f t="shared" si="16"/>
        <v>0</v>
      </c>
      <c r="T98" s="96">
        <f t="shared" si="17"/>
        <v>76721.119999999995</v>
      </c>
      <c r="U98">
        <v>2055</v>
      </c>
      <c r="W98" s="328"/>
    </row>
    <row r="99" spans="1:23" x14ac:dyDescent="0.3">
      <c r="A99" s="8" t="s">
        <v>359</v>
      </c>
      <c r="B99" s="65"/>
      <c r="C99" s="66"/>
      <c r="D99" s="66">
        <v>95</v>
      </c>
      <c r="E99" s="107" t="s">
        <v>360</v>
      </c>
      <c r="F99" s="93">
        <v>107408.25</v>
      </c>
      <c r="G99" s="93">
        <v>0</v>
      </c>
      <c r="H99" s="93">
        <v>0</v>
      </c>
      <c r="I99" s="93">
        <v>0</v>
      </c>
      <c r="J99" s="94">
        <f t="shared" si="15"/>
        <v>107408.25</v>
      </c>
      <c r="K99" s="97"/>
      <c r="L99" s="97"/>
      <c r="M99" s="97"/>
      <c r="N99" s="95"/>
      <c r="O99" s="93">
        <v>0</v>
      </c>
      <c r="P99" s="93"/>
      <c r="Q99" s="93"/>
      <c r="R99" s="93"/>
      <c r="S99" s="94">
        <f t="shared" si="16"/>
        <v>0</v>
      </c>
      <c r="T99" s="96">
        <f t="shared" si="17"/>
        <v>107408.25</v>
      </c>
      <c r="U99">
        <v>2055</v>
      </c>
      <c r="W99" s="328"/>
    </row>
    <row r="100" spans="1:23" x14ac:dyDescent="0.3">
      <c r="A100" s="8" t="s">
        <v>361</v>
      </c>
      <c r="B100" s="65"/>
      <c r="C100" s="66"/>
      <c r="D100" s="66">
        <v>91</v>
      </c>
      <c r="E100" s="136" t="s">
        <v>362</v>
      </c>
      <c r="F100" s="93">
        <v>49382.400000000001</v>
      </c>
      <c r="G100" s="93">
        <v>-49382.400000000001</v>
      </c>
      <c r="H100" s="93">
        <v>0</v>
      </c>
      <c r="I100" s="93">
        <v>0</v>
      </c>
      <c r="J100" s="94">
        <f t="shared" si="15"/>
        <v>0</v>
      </c>
      <c r="K100" s="97"/>
      <c r="L100" s="97"/>
      <c r="M100" s="97"/>
      <c r="N100" s="95"/>
      <c r="O100" s="93">
        <v>0</v>
      </c>
      <c r="P100" s="93"/>
      <c r="Q100" s="93"/>
      <c r="R100" s="93"/>
      <c r="S100" s="94">
        <f t="shared" si="16"/>
        <v>0</v>
      </c>
      <c r="T100" s="96">
        <f t="shared" si="17"/>
        <v>0</v>
      </c>
      <c r="U100">
        <v>2055</v>
      </c>
      <c r="W100" s="328"/>
    </row>
    <row r="101" spans="1:23" x14ac:dyDescent="0.3">
      <c r="A101" s="8" t="s">
        <v>363</v>
      </c>
      <c r="B101" s="65"/>
      <c r="C101" s="66"/>
      <c r="D101" s="66">
        <v>95</v>
      </c>
      <c r="E101" s="137" t="s">
        <v>364</v>
      </c>
      <c r="F101" s="93">
        <v>322628.40999999997</v>
      </c>
      <c r="G101" s="93">
        <v>2507939.2999999998</v>
      </c>
      <c r="H101" s="93">
        <v>0</v>
      </c>
      <c r="I101" s="93">
        <v>0</v>
      </c>
      <c r="J101" s="94">
        <f t="shared" si="15"/>
        <v>2830567.71</v>
      </c>
      <c r="K101" s="97"/>
      <c r="L101" s="97"/>
      <c r="M101" s="97"/>
      <c r="N101" s="95"/>
      <c r="O101" s="93">
        <v>0</v>
      </c>
      <c r="P101" s="93"/>
      <c r="Q101" s="93"/>
      <c r="R101" s="93"/>
      <c r="S101" s="94">
        <f t="shared" si="16"/>
        <v>0</v>
      </c>
      <c r="T101" s="96">
        <f t="shared" si="17"/>
        <v>2830567.71</v>
      </c>
      <c r="U101">
        <v>2055</v>
      </c>
      <c r="W101" s="328"/>
    </row>
    <row r="102" spans="1:23" x14ac:dyDescent="0.3">
      <c r="A102" s="112" t="s">
        <v>365</v>
      </c>
      <c r="B102" s="3"/>
      <c r="C102" s="113"/>
      <c r="D102" s="113">
        <v>95</v>
      </c>
      <c r="E102" s="137" t="s">
        <v>366</v>
      </c>
      <c r="F102" s="93">
        <v>1449740.28</v>
      </c>
      <c r="G102" s="93">
        <v>0</v>
      </c>
      <c r="H102" s="93">
        <v>0</v>
      </c>
      <c r="I102" s="93">
        <v>0</v>
      </c>
      <c r="J102" s="94">
        <f t="shared" si="15"/>
        <v>1449740.28</v>
      </c>
      <c r="K102" s="97"/>
      <c r="L102" s="97"/>
      <c r="M102" s="97"/>
      <c r="N102" s="95"/>
      <c r="O102" s="93">
        <v>0</v>
      </c>
      <c r="P102" s="93"/>
      <c r="Q102" s="93"/>
      <c r="R102" s="93"/>
      <c r="S102" s="94">
        <f t="shared" si="16"/>
        <v>0</v>
      </c>
      <c r="T102" s="96">
        <f t="shared" si="17"/>
        <v>1449740.28</v>
      </c>
      <c r="U102">
        <v>2055</v>
      </c>
      <c r="W102" s="328"/>
    </row>
    <row r="103" spans="1:23" x14ac:dyDescent="0.3">
      <c r="A103" s="112"/>
      <c r="B103" s="3"/>
      <c r="C103" s="113"/>
      <c r="D103" s="113"/>
      <c r="E103" s="137" t="s">
        <v>367</v>
      </c>
      <c r="F103" s="93">
        <v>0</v>
      </c>
      <c r="G103" s="93">
        <v>0</v>
      </c>
      <c r="H103" s="93">
        <v>0</v>
      </c>
      <c r="I103" s="93">
        <v>0</v>
      </c>
      <c r="J103" s="94">
        <f t="shared" si="15"/>
        <v>0</v>
      </c>
      <c r="K103" s="97"/>
      <c r="L103" s="97"/>
      <c r="M103" s="97"/>
      <c r="N103" s="95"/>
      <c r="O103" s="93">
        <v>0</v>
      </c>
      <c r="P103" s="93"/>
      <c r="Q103" s="93"/>
      <c r="R103" s="93"/>
      <c r="S103" s="94">
        <f t="shared" si="16"/>
        <v>0</v>
      </c>
      <c r="T103" s="96">
        <f t="shared" si="17"/>
        <v>0</v>
      </c>
      <c r="U103">
        <v>0</v>
      </c>
      <c r="W103" s="328"/>
    </row>
    <row r="104" spans="1:23" x14ac:dyDescent="0.3">
      <c r="A104" s="115" t="s">
        <v>547</v>
      </c>
      <c r="B104" s="116"/>
      <c r="C104" s="117"/>
      <c r="D104" s="117"/>
      <c r="E104" s="103"/>
      <c r="F104" s="104">
        <f>SUM(F97:F103)</f>
        <v>1969533.1</v>
      </c>
      <c r="G104" s="104">
        <f t="shared" ref="G104:J104" si="18">SUM(G97:G103)</f>
        <v>2494904.2599999998</v>
      </c>
      <c r="H104" s="104">
        <f t="shared" si="18"/>
        <v>0</v>
      </c>
      <c r="I104" s="104">
        <f t="shared" si="18"/>
        <v>0</v>
      </c>
      <c r="J104" s="104">
        <f t="shared" si="18"/>
        <v>4464437.3600000003</v>
      </c>
      <c r="K104" s="104">
        <f t="shared" ref="K104:T104" si="19">SUM(K97:K103)</f>
        <v>0</v>
      </c>
      <c r="L104" s="104"/>
      <c r="M104" s="104">
        <f t="shared" si="19"/>
        <v>0</v>
      </c>
      <c r="N104" s="104">
        <f t="shared" si="19"/>
        <v>0</v>
      </c>
      <c r="O104" s="104">
        <f>SUM(O97:O103)</f>
        <v>0</v>
      </c>
      <c r="P104" s="104">
        <f>SUM(P97:P103)</f>
        <v>0</v>
      </c>
      <c r="Q104" s="104">
        <f>SUM(Q97:Q103)</f>
        <v>0</v>
      </c>
      <c r="R104" s="104">
        <f>SUM(R97:R103)</f>
        <v>0</v>
      </c>
      <c r="S104" s="104">
        <f t="shared" si="19"/>
        <v>0</v>
      </c>
      <c r="T104" s="104">
        <f t="shared" si="19"/>
        <v>4464437.3600000003</v>
      </c>
      <c r="U104" t="s">
        <v>692</v>
      </c>
      <c r="W104" s="328"/>
    </row>
    <row r="105" spans="1:23" x14ac:dyDescent="0.3">
      <c r="A105" s="118" t="s">
        <v>570</v>
      </c>
      <c r="B105" s="116"/>
      <c r="C105" s="117"/>
      <c r="D105" s="117"/>
      <c r="E105" s="116"/>
      <c r="F105" s="122">
        <f>F95+F104</f>
        <v>72922852.489999995</v>
      </c>
      <c r="G105" s="122">
        <f t="shared" ref="G105:J105" si="20">G95+G104</f>
        <v>6383845.5800000001</v>
      </c>
      <c r="H105" s="122">
        <f t="shared" si="20"/>
        <v>0</v>
      </c>
      <c r="I105" s="122">
        <f t="shared" si="20"/>
        <v>-264240.19</v>
      </c>
      <c r="J105" s="122">
        <f t="shared" si="20"/>
        <v>79042457.879999995</v>
      </c>
      <c r="K105" s="122">
        <f t="shared" ref="K105:T105" si="21">K95+K104</f>
        <v>0</v>
      </c>
      <c r="L105" s="122"/>
      <c r="M105" s="122">
        <f t="shared" si="21"/>
        <v>0</v>
      </c>
      <c r="N105" s="122">
        <f t="shared" si="21"/>
        <v>0</v>
      </c>
      <c r="O105" s="122">
        <f>O95+O104</f>
        <v>-21514731.800000004</v>
      </c>
      <c r="P105" s="122">
        <f>P95+P104</f>
        <v>-5070086.8500000006</v>
      </c>
      <c r="Q105" s="122">
        <f>Q95+Q104</f>
        <v>0</v>
      </c>
      <c r="R105" s="122">
        <f>R95+R104</f>
        <v>264240.19</v>
      </c>
      <c r="S105" s="122">
        <f t="shared" si="21"/>
        <v>-26320578.460000001</v>
      </c>
      <c r="T105" s="122">
        <f t="shared" si="21"/>
        <v>52721879.419999994</v>
      </c>
      <c r="U105" t="s">
        <v>692</v>
      </c>
      <c r="W105" s="328"/>
    </row>
    <row r="106" spans="1:23" ht="15" thickBot="1" x14ac:dyDescent="0.35">
      <c r="A106" s="138" t="s">
        <v>571</v>
      </c>
      <c r="B106" s="139"/>
      <c r="C106" s="140"/>
      <c r="D106" s="140"/>
      <c r="E106" s="139"/>
      <c r="F106" s="141">
        <f t="shared" ref="F106:K106" si="22">F78+F105</f>
        <v>908731062.73999989</v>
      </c>
      <c r="G106" s="141">
        <f t="shared" ref="G106:J106" si="23">G78+G105</f>
        <v>75232446.890000001</v>
      </c>
      <c r="H106" s="141">
        <f t="shared" si="23"/>
        <v>-3793111.0799999996</v>
      </c>
      <c r="I106" s="141">
        <f t="shared" si="23"/>
        <v>-938051.05</v>
      </c>
      <c r="J106" s="141">
        <f t="shared" si="23"/>
        <v>979232347.50000012</v>
      </c>
      <c r="K106" s="141">
        <f t="shared" si="22"/>
        <v>0</v>
      </c>
      <c r="L106" s="141"/>
      <c r="M106" s="141">
        <f t="shared" ref="M106:T106" si="24">M78+M105</f>
        <v>0</v>
      </c>
      <c r="N106" s="141">
        <f t="shared" si="24"/>
        <v>0</v>
      </c>
      <c r="O106" s="141">
        <f t="shared" si="24"/>
        <v>-180076138.50999999</v>
      </c>
      <c r="P106" s="141">
        <f t="shared" si="24"/>
        <v>-34344911.359999999</v>
      </c>
      <c r="Q106" s="141">
        <f t="shared" si="24"/>
        <v>1257370.7100000002</v>
      </c>
      <c r="R106" s="141">
        <f t="shared" si="24"/>
        <v>1777925.46</v>
      </c>
      <c r="S106" s="141">
        <f t="shared" si="24"/>
        <v>-211385753.70000008</v>
      </c>
      <c r="T106" s="141">
        <f t="shared" si="24"/>
        <v>767846593.79999983</v>
      </c>
      <c r="U106" t="s">
        <v>692</v>
      </c>
      <c r="W106" s="328"/>
    </row>
    <row r="107" spans="1:23" ht="15" thickTop="1" x14ac:dyDescent="0.3">
      <c r="A107" s="142"/>
      <c r="B107" s="65"/>
      <c r="C107" s="66"/>
      <c r="D107" s="66"/>
      <c r="E107" s="65"/>
      <c r="F107" s="95">
        <v>0</v>
      </c>
      <c r="G107" s="95">
        <v>0</v>
      </c>
      <c r="H107" s="95">
        <v>0</v>
      </c>
      <c r="I107" s="95">
        <v>0</v>
      </c>
      <c r="J107" s="143">
        <v>0</v>
      </c>
      <c r="K107" s="97"/>
      <c r="L107" s="97"/>
      <c r="M107" s="97"/>
      <c r="N107" s="95"/>
      <c r="O107" s="95">
        <v>0</v>
      </c>
      <c r="P107" s="93">
        <v>0</v>
      </c>
      <c r="Q107" s="93">
        <v>0</v>
      </c>
      <c r="R107" s="144">
        <v>0</v>
      </c>
      <c r="S107" s="143">
        <v>0</v>
      </c>
      <c r="T107" s="96">
        <v>0</v>
      </c>
      <c r="U107">
        <v>0</v>
      </c>
      <c r="W107" s="328"/>
    </row>
    <row r="108" spans="1:23" x14ac:dyDescent="0.3">
      <c r="A108" s="84" t="s">
        <v>378</v>
      </c>
      <c r="B108" s="65"/>
      <c r="C108" s="66"/>
      <c r="D108" s="66"/>
      <c r="E108" s="65"/>
      <c r="F108" s="95"/>
      <c r="G108" s="95"/>
      <c r="H108" s="95"/>
      <c r="I108" s="95"/>
      <c r="J108" s="143"/>
      <c r="K108" s="97"/>
      <c r="L108" s="97"/>
      <c r="M108" s="97"/>
      <c r="N108" s="95"/>
      <c r="O108" s="95"/>
      <c r="P108" s="93"/>
      <c r="Q108" s="93"/>
      <c r="R108" s="93"/>
      <c r="S108" s="143"/>
      <c r="T108" s="96"/>
      <c r="U108">
        <v>0</v>
      </c>
      <c r="W108" s="328"/>
    </row>
    <row r="109" spans="1:23" x14ac:dyDescent="0.3">
      <c r="A109" s="8" t="s">
        <v>381</v>
      </c>
      <c r="B109" s="65"/>
      <c r="C109" s="66">
        <v>45</v>
      </c>
      <c r="D109" s="66"/>
      <c r="E109" s="107" t="s">
        <v>382</v>
      </c>
      <c r="F109" s="93">
        <v>-53433.16</v>
      </c>
      <c r="G109" s="93">
        <v>-191748.97</v>
      </c>
      <c r="H109" s="93">
        <v>0</v>
      </c>
      <c r="I109" s="93">
        <v>0</v>
      </c>
      <c r="J109" s="94">
        <f t="shared" ref="J109:J120" si="25">SUM(F109:I109)</f>
        <v>-245182.13</v>
      </c>
      <c r="K109" s="134" t="s">
        <v>572</v>
      </c>
      <c r="L109" s="134"/>
      <c r="M109" s="5"/>
      <c r="N109" s="5" t="s">
        <v>573</v>
      </c>
      <c r="O109" s="93">
        <v>7425.67</v>
      </c>
      <c r="P109" s="93">
        <v>3317.94</v>
      </c>
      <c r="Q109" s="93">
        <v>0</v>
      </c>
      <c r="R109" s="93">
        <v>0</v>
      </c>
      <c r="S109" s="94">
        <f t="shared" ref="S109:S120" si="26">SUM(O109:R109)</f>
        <v>10743.61</v>
      </c>
      <c r="T109" s="96">
        <f t="shared" ref="T109:T124" si="27">J109+S109</f>
        <v>-234438.52000000002</v>
      </c>
      <c r="U109">
        <v>2440</v>
      </c>
      <c r="W109" s="328"/>
    </row>
    <row r="110" spans="1:23" x14ac:dyDescent="0.3">
      <c r="A110" s="8" t="s">
        <v>383</v>
      </c>
      <c r="B110" s="65"/>
      <c r="C110" s="66">
        <v>55</v>
      </c>
      <c r="D110" s="66"/>
      <c r="E110" s="107" t="s">
        <v>384</v>
      </c>
      <c r="F110" s="93">
        <v>-4495127.84</v>
      </c>
      <c r="G110" s="93">
        <v>-273870.49</v>
      </c>
      <c r="H110" s="93">
        <v>0</v>
      </c>
      <c r="I110" s="93">
        <v>0</v>
      </c>
      <c r="J110" s="94">
        <f t="shared" si="25"/>
        <v>-4768998.33</v>
      </c>
      <c r="K110" s="134" t="s">
        <v>574</v>
      </c>
      <c r="L110" s="134"/>
      <c r="M110" s="5"/>
      <c r="N110" s="5" t="s">
        <v>575</v>
      </c>
      <c r="O110" s="93">
        <v>350861.37</v>
      </c>
      <c r="P110" s="93">
        <v>84219.32</v>
      </c>
      <c r="Q110" s="93">
        <v>0</v>
      </c>
      <c r="R110" s="93">
        <v>0</v>
      </c>
      <c r="S110" s="94">
        <f t="shared" si="26"/>
        <v>435080.69</v>
      </c>
      <c r="T110" s="96">
        <f t="shared" si="27"/>
        <v>-4333917.6399999997</v>
      </c>
      <c r="U110">
        <v>2440</v>
      </c>
      <c r="W110" s="328"/>
    </row>
    <row r="111" spans="1:23" x14ac:dyDescent="0.3">
      <c r="A111" s="8" t="s">
        <v>385</v>
      </c>
      <c r="B111" s="65"/>
      <c r="C111" s="66">
        <v>45</v>
      </c>
      <c r="D111" s="66"/>
      <c r="E111" s="107" t="s">
        <v>386</v>
      </c>
      <c r="F111" s="93">
        <v>-2307003.8099999996</v>
      </c>
      <c r="G111" s="93">
        <v>-209951</v>
      </c>
      <c r="H111" s="93">
        <v>0</v>
      </c>
      <c r="I111" s="93">
        <v>0</v>
      </c>
      <c r="J111" s="94">
        <f t="shared" si="25"/>
        <v>-2516954.8099999996</v>
      </c>
      <c r="K111" s="134" t="s">
        <v>576</v>
      </c>
      <c r="L111" s="134"/>
      <c r="M111" s="5"/>
      <c r="N111" s="5" t="s">
        <v>577</v>
      </c>
      <c r="O111" s="93">
        <v>134397.34999999998</v>
      </c>
      <c r="P111" s="93">
        <v>53599.54</v>
      </c>
      <c r="Q111" s="93">
        <v>0</v>
      </c>
      <c r="R111" s="93">
        <v>0</v>
      </c>
      <c r="S111" s="94">
        <f t="shared" si="26"/>
        <v>187996.88999999998</v>
      </c>
      <c r="T111" s="96">
        <f t="shared" si="27"/>
        <v>-2328957.9199999995</v>
      </c>
      <c r="U111">
        <v>2440</v>
      </c>
      <c r="W111" s="328"/>
    </row>
    <row r="112" spans="1:23" x14ac:dyDescent="0.3">
      <c r="A112" s="8" t="s">
        <v>387</v>
      </c>
      <c r="B112" s="65"/>
      <c r="C112" s="66">
        <v>40</v>
      </c>
      <c r="D112" s="66"/>
      <c r="E112" s="107" t="s">
        <v>388</v>
      </c>
      <c r="F112" s="93">
        <v>-518880.06</v>
      </c>
      <c r="G112" s="93">
        <v>-53519.49</v>
      </c>
      <c r="H112" s="93">
        <v>0</v>
      </c>
      <c r="I112" s="93">
        <v>0</v>
      </c>
      <c r="J112" s="94">
        <f t="shared" si="25"/>
        <v>-572399.55000000005</v>
      </c>
      <c r="K112" s="134" t="s">
        <v>578</v>
      </c>
      <c r="L112" s="134"/>
      <c r="M112" s="5"/>
      <c r="N112" s="5" t="s">
        <v>579</v>
      </c>
      <c r="O112" s="93">
        <v>55794.270000000004</v>
      </c>
      <c r="P112" s="93">
        <v>13641.01</v>
      </c>
      <c r="Q112" s="93">
        <v>0</v>
      </c>
      <c r="R112" s="93">
        <v>0</v>
      </c>
      <c r="S112" s="94">
        <f t="shared" si="26"/>
        <v>69435.28</v>
      </c>
      <c r="T112" s="96">
        <f t="shared" si="27"/>
        <v>-502964.27</v>
      </c>
      <c r="U112">
        <v>2440</v>
      </c>
      <c r="W112" s="328"/>
    </row>
    <row r="113" spans="1:23" x14ac:dyDescent="0.3">
      <c r="A113" s="8" t="s">
        <v>389</v>
      </c>
      <c r="B113" s="65"/>
      <c r="C113" s="66">
        <v>40</v>
      </c>
      <c r="D113" s="66"/>
      <c r="E113" s="107" t="s">
        <v>390</v>
      </c>
      <c r="F113" s="93">
        <v>-13002921.35</v>
      </c>
      <c r="G113" s="93">
        <v>-2171634.3199999998</v>
      </c>
      <c r="H113" s="93">
        <v>0</v>
      </c>
      <c r="I113" s="93">
        <v>0</v>
      </c>
      <c r="J113" s="94">
        <f t="shared" si="25"/>
        <v>-15174555.67</v>
      </c>
      <c r="K113" s="134" t="s">
        <v>580</v>
      </c>
      <c r="L113" s="134"/>
      <c r="M113" s="5"/>
      <c r="N113" s="5" t="s">
        <v>581</v>
      </c>
      <c r="O113" s="93">
        <v>925396.02</v>
      </c>
      <c r="P113" s="93">
        <v>352218.45</v>
      </c>
      <c r="Q113" s="93">
        <v>0</v>
      </c>
      <c r="R113" s="93">
        <v>0</v>
      </c>
      <c r="S113" s="94">
        <f t="shared" si="26"/>
        <v>1277614.47</v>
      </c>
      <c r="T113" s="96">
        <f t="shared" si="27"/>
        <v>-13896941.199999999</v>
      </c>
      <c r="U113">
        <v>2440</v>
      </c>
      <c r="W113" s="328"/>
    </row>
    <row r="114" spans="1:23" x14ac:dyDescent="0.3">
      <c r="A114" s="8" t="s">
        <v>391</v>
      </c>
      <c r="B114" s="65"/>
      <c r="C114" s="66">
        <v>35</v>
      </c>
      <c r="D114" s="66"/>
      <c r="E114" s="145" t="s">
        <v>392</v>
      </c>
      <c r="F114" s="93">
        <v>-1214073.47</v>
      </c>
      <c r="G114" s="93">
        <v>-301167.38</v>
      </c>
      <c r="H114" s="93">
        <v>0</v>
      </c>
      <c r="I114" s="93">
        <v>0</v>
      </c>
      <c r="J114" s="94">
        <f t="shared" si="25"/>
        <v>-1515240.85</v>
      </c>
      <c r="K114" s="134" t="s">
        <v>582</v>
      </c>
      <c r="L114" s="134"/>
      <c r="M114" s="146"/>
      <c r="N114" s="146" t="s">
        <v>583</v>
      </c>
      <c r="O114" s="93">
        <v>97785.1</v>
      </c>
      <c r="P114" s="93">
        <v>38990.21</v>
      </c>
      <c r="Q114" s="93">
        <v>0</v>
      </c>
      <c r="R114" s="93">
        <v>0</v>
      </c>
      <c r="S114" s="94">
        <f t="shared" si="26"/>
        <v>136775.31</v>
      </c>
      <c r="T114" s="96">
        <f t="shared" si="27"/>
        <v>-1378465.54</v>
      </c>
      <c r="U114">
        <v>2440</v>
      </c>
      <c r="W114" s="328"/>
    </row>
    <row r="115" spans="1:23" x14ac:dyDescent="0.3">
      <c r="A115" s="8" t="s">
        <v>393</v>
      </c>
      <c r="B115" s="65"/>
      <c r="C115" s="66">
        <v>50</v>
      </c>
      <c r="D115" s="66"/>
      <c r="E115" s="107" t="s">
        <v>394</v>
      </c>
      <c r="F115" s="93">
        <v>-4427277.3600000003</v>
      </c>
      <c r="G115" s="93">
        <v>-1921655.93</v>
      </c>
      <c r="H115" s="93">
        <v>0</v>
      </c>
      <c r="I115" s="93">
        <v>0</v>
      </c>
      <c r="J115" s="94">
        <f t="shared" si="25"/>
        <v>-6348933.29</v>
      </c>
      <c r="K115" s="134" t="s">
        <v>584</v>
      </c>
      <c r="L115" s="134"/>
      <c r="M115" s="5"/>
      <c r="N115" s="5" t="s">
        <v>585</v>
      </c>
      <c r="O115" s="93">
        <v>248643.76</v>
      </c>
      <c r="P115" s="93">
        <v>107762.11</v>
      </c>
      <c r="Q115" s="93">
        <v>0</v>
      </c>
      <c r="R115" s="93">
        <v>0</v>
      </c>
      <c r="S115" s="94">
        <f t="shared" si="26"/>
        <v>356405.87</v>
      </c>
      <c r="T115" s="96">
        <f t="shared" si="27"/>
        <v>-5992527.4199999999</v>
      </c>
      <c r="U115">
        <v>2440</v>
      </c>
      <c r="W115" s="328"/>
    </row>
    <row r="116" spans="1:23" x14ac:dyDescent="0.3">
      <c r="A116" s="8" t="s">
        <v>395</v>
      </c>
      <c r="B116" s="65"/>
      <c r="C116" s="66">
        <v>20</v>
      </c>
      <c r="D116" s="66"/>
      <c r="E116" s="107" t="s">
        <v>396</v>
      </c>
      <c r="F116" s="93">
        <v>-1551554.05</v>
      </c>
      <c r="G116" s="93">
        <v>-330205.53000000003</v>
      </c>
      <c r="H116" s="93">
        <v>0</v>
      </c>
      <c r="I116" s="93">
        <v>0</v>
      </c>
      <c r="J116" s="94">
        <f t="shared" si="25"/>
        <v>-1881759.58</v>
      </c>
      <c r="K116" s="134" t="s">
        <v>586</v>
      </c>
      <c r="L116" s="134"/>
      <c r="M116" s="5"/>
      <c r="N116" s="5" t="s">
        <v>587</v>
      </c>
      <c r="O116" s="93">
        <v>210649.96999999997</v>
      </c>
      <c r="P116" s="93">
        <v>85832.82</v>
      </c>
      <c r="Q116" s="93">
        <v>0</v>
      </c>
      <c r="R116" s="93">
        <v>0</v>
      </c>
      <c r="S116" s="94">
        <f t="shared" si="26"/>
        <v>296482.78999999998</v>
      </c>
      <c r="T116" s="96">
        <f t="shared" si="27"/>
        <v>-1585276.79</v>
      </c>
      <c r="U116">
        <v>2440</v>
      </c>
      <c r="W116" s="328"/>
    </row>
    <row r="117" spans="1:23" x14ac:dyDescent="0.3">
      <c r="A117" s="8" t="s">
        <v>397</v>
      </c>
      <c r="B117" s="65"/>
      <c r="C117" s="66">
        <v>25</v>
      </c>
      <c r="D117" s="66"/>
      <c r="E117" s="107" t="s">
        <v>398</v>
      </c>
      <c r="F117" s="93">
        <v>-714.01</v>
      </c>
      <c r="G117" s="93">
        <v>-4384.8500000000004</v>
      </c>
      <c r="H117" s="93">
        <v>0</v>
      </c>
      <c r="I117" s="93">
        <v>0</v>
      </c>
      <c r="J117" s="94">
        <f t="shared" si="25"/>
        <v>-5098.8600000000006</v>
      </c>
      <c r="K117" s="134" t="s">
        <v>588</v>
      </c>
      <c r="L117" s="134"/>
      <c r="M117" s="5"/>
      <c r="N117" s="5" t="s">
        <v>589</v>
      </c>
      <c r="O117" s="93">
        <v>157.07999999999998</v>
      </c>
      <c r="P117" s="93">
        <v>116.26</v>
      </c>
      <c r="Q117" s="93">
        <v>0</v>
      </c>
      <c r="R117" s="93">
        <v>0</v>
      </c>
      <c r="S117" s="94">
        <f t="shared" si="26"/>
        <v>273.33999999999997</v>
      </c>
      <c r="T117" s="96">
        <f t="shared" si="27"/>
        <v>-4825.5200000000004</v>
      </c>
      <c r="U117">
        <v>2440</v>
      </c>
      <c r="W117" s="328"/>
    </row>
    <row r="118" spans="1:23" x14ac:dyDescent="0.3">
      <c r="A118" s="8" t="s">
        <v>399</v>
      </c>
      <c r="B118" s="65"/>
      <c r="C118" s="147">
        <v>35</v>
      </c>
      <c r="D118" s="66"/>
      <c r="E118" s="107" t="s">
        <v>400</v>
      </c>
      <c r="F118" s="93">
        <v>-4832.24</v>
      </c>
      <c r="G118" s="93">
        <v>0</v>
      </c>
      <c r="H118" s="93">
        <v>0</v>
      </c>
      <c r="I118" s="93">
        <v>0</v>
      </c>
      <c r="J118" s="94">
        <f t="shared" si="25"/>
        <v>-4832.24</v>
      </c>
      <c r="K118" s="134" t="s">
        <v>590</v>
      </c>
      <c r="L118" s="134"/>
      <c r="M118" s="5"/>
      <c r="N118" s="5" t="s">
        <v>591</v>
      </c>
      <c r="O118" s="93">
        <v>294.73</v>
      </c>
      <c r="P118" s="93">
        <v>138.06</v>
      </c>
      <c r="Q118" s="93">
        <v>0</v>
      </c>
      <c r="R118" s="93">
        <v>0</v>
      </c>
      <c r="S118" s="94">
        <f t="shared" si="26"/>
        <v>432.79</v>
      </c>
      <c r="T118" s="96">
        <f t="shared" si="27"/>
        <v>-4399.45</v>
      </c>
      <c r="U118">
        <v>2440</v>
      </c>
      <c r="W118" s="328"/>
    </row>
    <row r="119" spans="1:23" x14ac:dyDescent="0.3">
      <c r="A119" s="89" t="s">
        <v>401</v>
      </c>
      <c r="B119" s="90" t="s">
        <v>474</v>
      </c>
      <c r="C119" s="148">
        <v>40</v>
      </c>
      <c r="D119" s="66"/>
      <c r="E119" s="90" t="s">
        <v>402</v>
      </c>
      <c r="F119" s="93">
        <v>-2240196</v>
      </c>
      <c r="G119" s="93">
        <v>0</v>
      </c>
      <c r="H119" s="93">
        <v>0</v>
      </c>
      <c r="I119" s="93">
        <v>0</v>
      </c>
      <c r="J119" s="94">
        <f t="shared" si="25"/>
        <v>-2240196</v>
      </c>
      <c r="K119" s="134" t="s">
        <v>592</v>
      </c>
      <c r="L119" s="134"/>
      <c r="M119" s="5"/>
      <c r="N119" s="5" t="s">
        <v>593</v>
      </c>
      <c r="O119" s="93">
        <v>252022.05</v>
      </c>
      <c r="P119" s="93">
        <v>56004.9</v>
      </c>
      <c r="Q119" s="93">
        <v>0</v>
      </c>
      <c r="R119" s="93">
        <v>0</v>
      </c>
      <c r="S119" s="94">
        <f t="shared" si="26"/>
        <v>308026.95</v>
      </c>
      <c r="T119" s="96">
        <f t="shared" si="27"/>
        <v>-1932169.05</v>
      </c>
      <c r="U119">
        <v>2440</v>
      </c>
      <c r="W119" s="328"/>
    </row>
    <row r="120" spans="1:23" x14ac:dyDescent="0.3">
      <c r="A120" s="89" t="s">
        <v>403</v>
      </c>
      <c r="B120" s="90" t="s">
        <v>474</v>
      </c>
      <c r="C120" s="148">
        <v>15</v>
      </c>
      <c r="D120" s="66"/>
      <c r="E120" s="107" t="s">
        <v>404</v>
      </c>
      <c r="F120" s="93">
        <v>-401549.91</v>
      </c>
      <c r="G120" s="93">
        <v>-60684.9</v>
      </c>
      <c r="H120" s="93">
        <v>0</v>
      </c>
      <c r="I120" s="93">
        <v>0</v>
      </c>
      <c r="J120" s="94">
        <f t="shared" si="25"/>
        <v>-462234.81</v>
      </c>
      <c r="K120" s="134" t="s">
        <v>594</v>
      </c>
      <c r="L120" s="134"/>
      <c r="M120" s="5"/>
      <c r="N120" s="5" t="s">
        <v>595</v>
      </c>
      <c r="O120" s="93">
        <v>80038.98</v>
      </c>
      <c r="P120" s="93">
        <v>28792.82</v>
      </c>
      <c r="Q120" s="93">
        <v>0</v>
      </c>
      <c r="R120" s="93">
        <v>0</v>
      </c>
      <c r="S120" s="94">
        <f t="shared" si="26"/>
        <v>108831.79999999999</v>
      </c>
      <c r="T120" s="96">
        <f t="shared" si="27"/>
        <v>-353403.01</v>
      </c>
      <c r="U120">
        <v>1531</v>
      </c>
      <c r="W120" s="328"/>
    </row>
    <row r="121" spans="1:23" x14ac:dyDescent="0.3">
      <c r="A121" s="84" t="s">
        <v>596</v>
      </c>
      <c r="B121" s="65"/>
      <c r="C121" s="147"/>
      <c r="D121" s="66"/>
      <c r="E121" s="65"/>
      <c r="F121" s="93"/>
      <c r="G121" s="93"/>
      <c r="H121" s="93"/>
      <c r="I121" s="93"/>
      <c r="J121" s="94"/>
      <c r="K121" s="97"/>
      <c r="L121" s="97"/>
      <c r="M121" s="97"/>
      <c r="N121" s="95"/>
      <c r="O121" s="93">
        <v>0</v>
      </c>
      <c r="P121" s="93"/>
      <c r="Q121" s="93"/>
      <c r="R121" s="93"/>
      <c r="S121" s="94"/>
      <c r="T121" s="96"/>
      <c r="U121" t="s">
        <v>692</v>
      </c>
      <c r="W121" s="328"/>
    </row>
    <row r="122" spans="1:23" x14ac:dyDescent="0.3">
      <c r="A122" s="8" t="s">
        <v>405</v>
      </c>
      <c r="B122" s="149"/>
      <c r="C122" s="147"/>
      <c r="D122" s="66"/>
      <c r="E122" s="149" t="s">
        <v>406</v>
      </c>
      <c r="F122" s="93">
        <v>-386670.54999999987</v>
      </c>
      <c r="G122" s="93">
        <v>-159258.8899999999</v>
      </c>
      <c r="H122" s="93">
        <v>0</v>
      </c>
      <c r="I122" s="93">
        <v>0</v>
      </c>
      <c r="J122" s="94">
        <f>SUM(F122:I122)</f>
        <v>-545929.43999999971</v>
      </c>
      <c r="K122" s="97"/>
      <c r="L122" s="97"/>
      <c r="M122" s="97"/>
      <c r="N122" s="95"/>
      <c r="O122" s="93">
        <v>0</v>
      </c>
      <c r="P122" s="93"/>
      <c r="Q122" s="93"/>
      <c r="R122" s="93"/>
      <c r="S122" s="94"/>
      <c r="T122" s="96">
        <f t="shared" si="27"/>
        <v>-545929.43999999971</v>
      </c>
      <c r="U122" t="s">
        <v>665</v>
      </c>
      <c r="W122" s="328"/>
    </row>
    <row r="123" spans="1:23" x14ac:dyDescent="0.3">
      <c r="A123" s="8" t="s">
        <v>407</v>
      </c>
      <c r="B123" s="149"/>
      <c r="C123" s="147"/>
      <c r="D123" s="66"/>
      <c r="E123" s="149" t="s">
        <v>408</v>
      </c>
      <c r="F123" s="93">
        <v>-784912.7699999999</v>
      </c>
      <c r="G123" s="93">
        <v>-3404323.1500000004</v>
      </c>
      <c r="H123" s="93">
        <v>0</v>
      </c>
      <c r="I123" s="93">
        <v>0</v>
      </c>
      <c r="J123" s="94">
        <f>SUM(F123:I123)</f>
        <v>-4189235.9200000004</v>
      </c>
      <c r="K123" s="97"/>
      <c r="L123" s="97"/>
      <c r="M123" s="97"/>
      <c r="N123" s="95"/>
      <c r="O123" s="93">
        <v>0</v>
      </c>
      <c r="P123" s="93"/>
      <c r="Q123" s="93"/>
      <c r="R123" s="93"/>
      <c r="S123" s="94"/>
      <c r="T123" s="96">
        <f t="shared" si="27"/>
        <v>-4189235.9200000004</v>
      </c>
      <c r="U123" t="s">
        <v>665</v>
      </c>
      <c r="W123" s="328"/>
    </row>
    <row r="124" spans="1:23" x14ac:dyDescent="0.3">
      <c r="A124" s="150" t="s">
        <v>409</v>
      </c>
      <c r="B124" s="149"/>
      <c r="C124" s="147"/>
      <c r="D124" s="66"/>
      <c r="E124" s="149" t="s">
        <v>410</v>
      </c>
      <c r="F124" s="93">
        <v>-34042.100000000006</v>
      </c>
      <c r="G124" s="93">
        <v>34042.100000000006</v>
      </c>
      <c r="H124" s="93">
        <v>0</v>
      </c>
      <c r="I124" s="93">
        <v>0</v>
      </c>
      <c r="J124" s="94">
        <f>SUM(F124:I124)</f>
        <v>0</v>
      </c>
      <c r="K124" s="97"/>
      <c r="L124" s="97"/>
      <c r="M124" s="97"/>
      <c r="N124" s="95"/>
      <c r="O124" s="93">
        <v>0</v>
      </c>
      <c r="P124" s="93"/>
      <c r="Q124" s="93"/>
      <c r="R124" s="93"/>
      <c r="S124" s="94"/>
      <c r="T124" s="96">
        <f t="shared" si="27"/>
        <v>0</v>
      </c>
      <c r="U124" t="s">
        <v>665</v>
      </c>
      <c r="W124" s="328"/>
    </row>
    <row r="125" spans="1:23" x14ac:dyDescent="0.3">
      <c r="A125" s="118" t="s">
        <v>597</v>
      </c>
      <c r="B125" s="116"/>
      <c r="C125" s="117"/>
      <c r="D125" s="117"/>
      <c r="E125" s="116"/>
      <c r="F125" s="122">
        <f t="shared" ref="F125:T125" si="28">SUM(F109:F124)</f>
        <v>-31423188.68</v>
      </c>
      <c r="G125" s="122">
        <f t="shared" ref="G125:J125" si="29">SUM(G109:G124)</f>
        <v>-9048362.7999999989</v>
      </c>
      <c r="H125" s="122">
        <f t="shared" si="29"/>
        <v>0</v>
      </c>
      <c r="I125" s="122">
        <f t="shared" si="29"/>
        <v>0</v>
      </c>
      <c r="J125" s="122">
        <f t="shared" si="29"/>
        <v>-40471551.480000004</v>
      </c>
      <c r="K125" s="122">
        <f t="shared" si="28"/>
        <v>0</v>
      </c>
      <c r="L125" s="122"/>
      <c r="M125" s="122">
        <f t="shared" si="28"/>
        <v>0</v>
      </c>
      <c r="N125" s="122">
        <f t="shared" si="28"/>
        <v>0</v>
      </c>
      <c r="O125" s="122">
        <f t="shared" ref="O125" si="30">SUM(O109:O124)</f>
        <v>2363466.35</v>
      </c>
      <c r="P125" s="122">
        <f t="shared" si="28"/>
        <v>824633.44</v>
      </c>
      <c r="Q125" s="122">
        <f t="shared" si="28"/>
        <v>0</v>
      </c>
      <c r="R125" s="122">
        <f t="shared" si="28"/>
        <v>0</v>
      </c>
      <c r="S125" s="122">
        <f t="shared" si="28"/>
        <v>3188099.79</v>
      </c>
      <c r="T125" s="122">
        <f t="shared" si="28"/>
        <v>-37283451.689999998</v>
      </c>
      <c r="U125" t="s">
        <v>692</v>
      </c>
      <c r="W125" s="328"/>
    </row>
    <row r="126" spans="1:23" ht="15" thickBot="1" x14ac:dyDescent="0.35">
      <c r="A126" s="151"/>
      <c r="B126" s="152"/>
      <c r="C126" s="153"/>
      <c r="D126" s="153"/>
      <c r="E126" s="152"/>
      <c r="F126" s="154">
        <f t="shared" ref="F126:T126" si="31">F106+F125</f>
        <v>877307874.05999994</v>
      </c>
      <c r="G126" s="154">
        <f t="shared" ref="G126:J126" si="32">G106+G125</f>
        <v>66184084.090000004</v>
      </c>
      <c r="H126" s="154">
        <f t="shared" si="32"/>
        <v>-3793111.0799999996</v>
      </c>
      <c r="I126" s="154">
        <f t="shared" si="32"/>
        <v>-938051.05</v>
      </c>
      <c r="J126" s="154">
        <f t="shared" si="32"/>
        <v>938760796.0200001</v>
      </c>
      <c r="K126" s="154">
        <f t="shared" si="31"/>
        <v>0</v>
      </c>
      <c r="L126" s="154"/>
      <c r="M126" s="154">
        <f t="shared" si="31"/>
        <v>0</v>
      </c>
      <c r="N126" s="154">
        <f t="shared" si="31"/>
        <v>0</v>
      </c>
      <c r="O126" s="154">
        <f t="shared" ref="O126" si="33">O106+O125</f>
        <v>-177712672.16</v>
      </c>
      <c r="P126" s="154">
        <f t="shared" si="31"/>
        <v>-33520277.919999998</v>
      </c>
      <c r="Q126" s="154">
        <f t="shared" si="31"/>
        <v>1257370.7100000002</v>
      </c>
      <c r="R126" s="154">
        <f t="shared" si="31"/>
        <v>1777925.46</v>
      </c>
      <c r="S126" s="154">
        <f t="shared" si="31"/>
        <v>-208197653.91000009</v>
      </c>
      <c r="T126" s="154">
        <f t="shared" si="31"/>
        <v>730563142.1099999</v>
      </c>
      <c r="U126">
        <v>0</v>
      </c>
      <c r="W126" s="328"/>
    </row>
    <row r="127" spans="1:23" ht="15" thickTop="1" x14ac:dyDescent="0.3">
      <c r="A127" s="65"/>
      <c r="B127" s="65"/>
      <c r="C127" s="66"/>
      <c r="D127" s="66"/>
      <c r="E127" s="65"/>
      <c r="F127" s="155">
        <v>0</v>
      </c>
      <c r="G127" s="93">
        <v>0</v>
      </c>
      <c r="H127" s="155">
        <v>0</v>
      </c>
      <c r="I127" s="155">
        <v>0</v>
      </c>
      <c r="J127" s="155">
        <v>0</v>
      </c>
      <c r="K127" s="155"/>
      <c r="L127" s="155"/>
      <c r="M127" s="155"/>
      <c r="N127" s="155"/>
      <c r="O127" s="155">
        <v>0</v>
      </c>
      <c r="P127" s="155">
        <v>0</v>
      </c>
      <c r="Q127" s="155">
        <v>0</v>
      </c>
      <c r="R127" s="155">
        <v>0</v>
      </c>
      <c r="S127" s="155">
        <v>0</v>
      </c>
      <c r="T127" s="155">
        <v>0</v>
      </c>
    </row>
    <row r="131" spans="15:16" x14ac:dyDescent="0.3">
      <c r="P131" s="164"/>
    </row>
    <row r="132" spans="15:16" x14ac:dyDescent="0.3">
      <c r="P132" s="164"/>
    </row>
    <row r="134" spans="15:16" x14ac:dyDescent="0.3">
      <c r="O134" s="335"/>
    </row>
    <row r="135" spans="15:16" x14ac:dyDescent="0.3">
      <c r="O135" s="335"/>
    </row>
  </sheetData>
  <autoFilter ref="A8:X127" xr:uid="{5A5FF5E5-CE7D-4804-974E-4771673D2D06}"/>
  <mergeCells count="5">
    <mergeCell ref="A2:T2"/>
    <mergeCell ref="A3:T3"/>
    <mergeCell ref="A4:T4"/>
    <mergeCell ref="A6:J6"/>
    <mergeCell ref="K6:S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D27E-49B2-4E6D-9454-E32E744FDB55}">
  <sheetPr codeName="Sheet14">
    <tabColor rgb="FFCCCCFF"/>
  </sheetPr>
  <dimension ref="A1:S104"/>
  <sheetViews>
    <sheetView zoomScale="80" zoomScaleNormal="80" workbookViewId="0">
      <pane xSplit="5" ySplit="7" topLeftCell="F7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RowHeight="14.4" x14ac:dyDescent="0.3"/>
  <cols>
    <col min="1" max="1" width="11.5546875" style="57" customWidth="1"/>
    <col min="2" max="2" width="20.77734375" customWidth="1"/>
    <col min="3" max="3" width="8.44140625" customWidth="1"/>
    <col min="4" max="4" width="27.77734375" bestFit="1" customWidth="1"/>
    <col min="5" max="5" width="7.77734375" bestFit="1" customWidth="1"/>
    <col min="6" max="6" width="18.77734375" bestFit="1" customWidth="1"/>
    <col min="7" max="7" width="16.44140625" style="17" bestFit="1" customWidth="1"/>
    <col min="8" max="8" width="19.77734375" style="17" bestFit="1" customWidth="1"/>
    <col min="9" max="9" width="13.77734375" style="17" customWidth="1"/>
    <col min="10" max="10" width="17.21875" style="17" bestFit="1" customWidth="1"/>
    <col min="11" max="11" width="19.5546875" style="17" customWidth="1"/>
    <col min="12" max="12" width="16.77734375" style="17" customWidth="1"/>
    <col min="13" max="14" width="13.77734375" style="17" customWidth="1"/>
    <col min="15" max="15" width="16.77734375" style="17" customWidth="1"/>
    <col min="16" max="16" width="17.77734375" style="17" customWidth="1"/>
    <col min="17" max="17" width="9.5546875" customWidth="1"/>
    <col min="18" max="18" width="19.44140625" bestFit="1" customWidth="1"/>
    <col min="19" max="19" width="17.77734375" bestFit="1" customWidth="1"/>
  </cols>
  <sheetData>
    <row r="1" spans="1:19" ht="18" x14ac:dyDescent="0.35">
      <c r="A1" s="10" t="s">
        <v>420</v>
      </c>
      <c r="B1" s="11"/>
      <c r="C1" s="11"/>
      <c r="D1" s="12"/>
      <c r="E1" s="13"/>
      <c r="F1" s="14"/>
      <c r="G1" s="6"/>
      <c r="H1" s="6"/>
      <c r="I1" s="6"/>
      <c r="J1" s="15"/>
      <c r="K1" s="6"/>
      <c r="L1" s="6"/>
      <c r="M1" s="16"/>
      <c r="N1" s="16"/>
      <c r="O1" s="16"/>
    </row>
    <row r="2" spans="1:19" ht="18" x14ac:dyDescent="0.35">
      <c r="A2" s="18" t="s">
        <v>421</v>
      </c>
      <c r="B2" s="11"/>
      <c r="C2" s="11"/>
      <c r="D2" s="12"/>
      <c r="E2" s="12"/>
      <c r="F2" s="19"/>
      <c r="G2" s="20">
        <v>0</v>
      </c>
      <c r="H2" s="21"/>
      <c r="I2" s="21"/>
      <c r="J2" s="15"/>
      <c r="K2" s="22" t="s">
        <v>422</v>
      </c>
      <c r="L2" s="23"/>
      <c r="M2" s="21"/>
      <c r="N2" s="21"/>
      <c r="O2" s="16"/>
    </row>
    <row r="3" spans="1:19" ht="22.2" thickBot="1" x14ac:dyDescent="0.7">
      <c r="A3" s="24" t="s">
        <v>423</v>
      </c>
      <c r="B3" s="24"/>
      <c r="C3" s="24"/>
      <c r="D3" s="25"/>
      <c r="E3" s="25"/>
      <c r="F3" s="26"/>
      <c r="G3" s="27"/>
      <c r="H3" s="28"/>
      <c r="I3" s="28"/>
      <c r="J3" s="15"/>
      <c r="K3" s="22"/>
      <c r="L3" s="29"/>
      <c r="M3" s="21"/>
      <c r="N3" s="21"/>
      <c r="O3" s="16"/>
    </row>
    <row r="4" spans="1:19" ht="21.6" thickBot="1" x14ac:dyDescent="0.45">
      <c r="A4" s="30"/>
      <c r="B4" s="31"/>
      <c r="C4" s="31"/>
      <c r="D4" s="25"/>
      <c r="E4" s="25"/>
      <c r="F4" s="357" t="s">
        <v>0</v>
      </c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9" x14ac:dyDescent="0.3">
      <c r="A5" s="32"/>
      <c r="B5" s="33"/>
      <c r="C5" s="33"/>
      <c r="D5" s="33"/>
      <c r="E5" s="33"/>
      <c r="F5" s="360" t="s">
        <v>1</v>
      </c>
      <c r="G5" s="361"/>
      <c r="H5" s="361"/>
      <c r="I5" s="361"/>
      <c r="J5" s="362"/>
      <c r="K5" s="363" t="s">
        <v>2</v>
      </c>
      <c r="L5" s="364"/>
      <c r="M5" s="364"/>
      <c r="N5" s="364"/>
      <c r="O5" s="364"/>
      <c r="P5" s="34" t="s">
        <v>3</v>
      </c>
    </row>
    <row r="6" spans="1:19" x14ac:dyDescent="0.3">
      <c r="A6" s="35"/>
      <c r="B6" s="36"/>
      <c r="C6" s="36"/>
      <c r="D6" s="36"/>
      <c r="E6" s="36"/>
      <c r="F6" s="1" t="s">
        <v>4</v>
      </c>
      <c r="G6" s="37" t="s">
        <v>5</v>
      </c>
      <c r="H6" s="38"/>
      <c r="I6" s="38"/>
      <c r="J6" s="39" t="s">
        <v>6</v>
      </c>
      <c r="K6" s="40" t="s">
        <v>4</v>
      </c>
      <c r="L6" s="40"/>
      <c r="M6" s="40"/>
      <c r="N6" s="40"/>
      <c r="O6" s="40" t="s">
        <v>6</v>
      </c>
      <c r="P6" s="34" t="s">
        <v>7</v>
      </c>
      <c r="Q6" t="s">
        <v>701</v>
      </c>
    </row>
    <row r="7" spans="1:19" ht="55.2" x14ac:dyDescent="0.3">
      <c r="A7" s="41" t="s">
        <v>424</v>
      </c>
      <c r="B7" s="41" t="s">
        <v>8</v>
      </c>
      <c r="C7" s="41" t="s">
        <v>705</v>
      </c>
      <c r="D7" s="41" t="s">
        <v>425</v>
      </c>
      <c r="E7" s="41" t="s">
        <v>426</v>
      </c>
      <c r="F7" s="42" t="s">
        <v>680</v>
      </c>
      <c r="G7" s="43" t="s">
        <v>676</v>
      </c>
      <c r="H7" s="44" t="s">
        <v>681</v>
      </c>
      <c r="I7" s="45" t="s">
        <v>677</v>
      </c>
      <c r="J7" s="46" t="s">
        <v>678</v>
      </c>
      <c r="K7" s="47" t="s">
        <v>682</v>
      </c>
      <c r="L7" s="47" t="s">
        <v>683</v>
      </c>
      <c r="M7" s="47" t="s">
        <v>679</v>
      </c>
      <c r="N7" s="48" t="s">
        <v>684</v>
      </c>
      <c r="O7" s="47" t="s">
        <v>682</v>
      </c>
      <c r="P7" s="49" t="s">
        <v>12</v>
      </c>
      <c r="Q7" s="166" t="s">
        <v>675</v>
      </c>
    </row>
    <row r="8" spans="1:19" x14ac:dyDescent="0.3">
      <c r="A8" s="50">
        <v>1531</v>
      </c>
      <c r="B8" s="2" t="s">
        <v>14</v>
      </c>
      <c r="C8" s="50"/>
      <c r="D8" s="50"/>
      <c r="E8" s="50" t="s">
        <v>427</v>
      </c>
      <c r="F8" s="298">
        <v>0</v>
      </c>
      <c r="G8" s="299">
        <v>0</v>
      </c>
      <c r="H8" s="300">
        <v>0</v>
      </c>
      <c r="I8" s="300">
        <v>0</v>
      </c>
      <c r="J8" s="301">
        <f t="shared" ref="J8:J72" si="0">SUM(F8:I8)</f>
        <v>0</v>
      </c>
      <c r="K8" s="300">
        <v>-549643.47</v>
      </c>
      <c r="L8" s="301">
        <v>0</v>
      </c>
      <c r="M8" s="299">
        <v>0</v>
      </c>
      <c r="N8" s="300">
        <v>0</v>
      </c>
      <c r="O8" s="301">
        <f>SUM(K8:N8)</f>
        <v>-549643.47</v>
      </c>
      <c r="P8" s="302">
        <f>J8+O8</f>
        <v>-549643.47</v>
      </c>
      <c r="Q8">
        <v>1531</v>
      </c>
      <c r="R8" s="164"/>
      <c r="S8" s="159"/>
    </row>
    <row r="9" spans="1:19" x14ac:dyDescent="0.3">
      <c r="A9" s="50">
        <v>1534</v>
      </c>
      <c r="B9" s="4" t="s">
        <v>15</v>
      </c>
      <c r="C9" s="329"/>
      <c r="D9" s="50"/>
      <c r="E9" s="50" t="s">
        <v>427</v>
      </c>
      <c r="F9" s="298">
        <v>0</v>
      </c>
      <c r="G9" s="299">
        <v>0</v>
      </c>
      <c r="H9" s="300">
        <v>0</v>
      </c>
      <c r="I9" s="300">
        <v>0</v>
      </c>
      <c r="J9" s="301">
        <f t="shared" si="0"/>
        <v>0</v>
      </c>
      <c r="K9" s="300">
        <v>46732.77999999997</v>
      </c>
      <c r="L9" s="301">
        <v>0</v>
      </c>
      <c r="M9" s="299">
        <v>0</v>
      </c>
      <c r="N9" s="300">
        <v>0</v>
      </c>
      <c r="O9" s="301">
        <f t="shared" ref="O9:O72" si="1">SUM(K9:N9)</f>
        <v>46732.77999999997</v>
      </c>
      <c r="P9" s="302">
        <f t="shared" ref="P9:P72" si="2">J9+O9</f>
        <v>46732.77999999997</v>
      </c>
      <c r="Q9">
        <v>1531</v>
      </c>
      <c r="R9" s="164"/>
      <c r="S9" s="159"/>
    </row>
    <row r="10" spans="1:19" x14ac:dyDescent="0.3">
      <c r="A10" s="50">
        <v>1537</v>
      </c>
      <c r="B10" s="4" t="s">
        <v>16</v>
      </c>
      <c r="C10" s="329"/>
      <c r="D10" s="50"/>
      <c r="E10" s="50" t="s">
        <v>427</v>
      </c>
      <c r="F10" s="298">
        <v>0</v>
      </c>
      <c r="G10" s="299">
        <v>0</v>
      </c>
      <c r="H10" s="300">
        <v>0</v>
      </c>
      <c r="I10" s="300">
        <v>0</v>
      </c>
      <c r="J10" s="301">
        <f t="shared" si="0"/>
        <v>0</v>
      </c>
      <c r="K10" s="300">
        <v>11924.239999999998</v>
      </c>
      <c r="L10" s="301">
        <v>0</v>
      </c>
      <c r="M10" s="299">
        <v>0</v>
      </c>
      <c r="N10" s="300">
        <v>0</v>
      </c>
      <c r="O10" s="301">
        <f t="shared" si="1"/>
        <v>11924.239999999998</v>
      </c>
      <c r="P10" s="302">
        <f t="shared" si="2"/>
        <v>11924.239999999998</v>
      </c>
      <c r="Q10">
        <v>1531</v>
      </c>
      <c r="R10" s="164"/>
      <c r="S10" s="159"/>
    </row>
    <row r="11" spans="1:19" x14ac:dyDescent="0.3">
      <c r="A11" s="50">
        <v>1557</v>
      </c>
      <c r="B11" s="7" t="s">
        <v>17</v>
      </c>
      <c r="C11" s="50" t="s">
        <v>422</v>
      </c>
      <c r="D11" s="50"/>
      <c r="E11" s="50" t="s">
        <v>427</v>
      </c>
      <c r="F11" s="298">
        <v>0</v>
      </c>
      <c r="G11" s="299">
        <v>-1823518.4799999986</v>
      </c>
      <c r="H11" s="300">
        <v>333488.37</v>
      </c>
      <c r="I11" s="300">
        <v>0</v>
      </c>
      <c r="J11" s="301">
        <f t="shared" si="0"/>
        <v>-1490030.1099999985</v>
      </c>
      <c r="K11" s="300">
        <v>0</v>
      </c>
      <c r="L11" s="301">
        <v>568721.82000000007</v>
      </c>
      <c r="M11" s="299">
        <v>0</v>
      </c>
      <c r="N11" s="300">
        <v>0</v>
      </c>
      <c r="O11" s="301">
        <f t="shared" si="1"/>
        <v>568721.82000000007</v>
      </c>
      <c r="P11" s="302">
        <f t="shared" si="2"/>
        <v>-921308.28999999841</v>
      </c>
      <c r="Q11">
        <v>1860</v>
      </c>
      <c r="R11" s="164"/>
      <c r="S11" s="159"/>
    </row>
    <row r="12" spans="1:19" x14ac:dyDescent="0.3">
      <c r="A12" s="50">
        <v>1558</v>
      </c>
      <c r="B12" s="2" t="s">
        <v>16</v>
      </c>
      <c r="C12" s="50"/>
      <c r="D12" s="50"/>
      <c r="E12" s="50" t="s">
        <v>427</v>
      </c>
      <c r="F12" s="298">
        <v>0</v>
      </c>
      <c r="G12" s="299">
        <v>0</v>
      </c>
      <c r="H12" s="300">
        <v>0</v>
      </c>
      <c r="I12" s="300">
        <v>0</v>
      </c>
      <c r="J12" s="301">
        <f t="shared" si="0"/>
        <v>0</v>
      </c>
      <c r="K12" s="300">
        <v>0</v>
      </c>
      <c r="L12" s="301">
        <v>-162650.91</v>
      </c>
      <c r="M12" s="299">
        <v>0</v>
      </c>
      <c r="N12" s="300">
        <v>0</v>
      </c>
      <c r="O12" s="301">
        <f t="shared" si="1"/>
        <v>-162650.91</v>
      </c>
      <c r="P12" s="302">
        <f t="shared" si="2"/>
        <v>-162650.91</v>
      </c>
      <c r="Q12">
        <v>1531</v>
      </c>
      <c r="R12" s="164"/>
      <c r="S12" s="159"/>
    </row>
    <row r="13" spans="1:19" x14ac:dyDescent="0.3">
      <c r="A13" s="50">
        <v>1805</v>
      </c>
      <c r="B13" s="7" t="s">
        <v>18</v>
      </c>
      <c r="C13" s="50">
        <v>0</v>
      </c>
      <c r="D13" s="50" t="s">
        <v>428</v>
      </c>
      <c r="E13" s="50" t="s">
        <v>427</v>
      </c>
      <c r="F13" s="298">
        <v>24027432.880000003</v>
      </c>
      <c r="G13" s="299">
        <v>0</v>
      </c>
      <c r="H13" s="300">
        <v>-2</v>
      </c>
      <c r="I13" s="300">
        <v>0</v>
      </c>
      <c r="J13" s="301">
        <f t="shared" si="0"/>
        <v>24027430.880000003</v>
      </c>
      <c r="K13" s="300">
        <v>0</v>
      </c>
      <c r="L13" s="301">
        <v>0</v>
      </c>
      <c r="M13" s="299">
        <v>0</v>
      </c>
      <c r="N13" s="300">
        <v>0</v>
      </c>
      <c r="O13" s="301">
        <f t="shared" si="1"/>
        <v>0</v>
      </c>
      <c r="P13" s="302">
        <f t="shared" si="2"/>
        <v>24027430.880000003</v>
      </c>
      <c r="Q13">
        <v>1805</v>
      </c>
      <c r="R13" s="164"/>
      <c r="S13" s="159"/>
    </row>
    <row r="14" spans="1:19" x14ac:dyDescent="0.3">
      <c r="A14" s="50">
        <v>1808</v>
      </c>
      <c r="B14" s="7" t="s">
        <v>19</v>
      </c>
      <c r="C14" s="50">
        <v>60</v>
      </c>
      <c r="D14" s="50" t="s">
        <v>428</v>
      </c>
      <c r="E14" s="50" t="s">
        <v>427</v>
      </c>
      <c r="F14" s="298">
        <v>8551007.120000001</v>
      </c>
      <c r="G14" s="299">
        <v>-1163442.72</v>
      </c>
      <c r="H14" s="300">
        <v>0</v>
      </c>
      <c r="I14" s="300">
        <v>0</v>
      </c>
      <c r="J14" s="301">
        <f t="shared" si="0"/>
        <v>7387564.4000000013</v>
      </c>
      <c r="K14" s="300">
        <v>-1455785.77</v>
      </c>
      <c r="L14" s="301">
        <v>-226372.48000000001</v>
      </c>
      <c r="M14" s="299">
        <v>0</v>
      </c>
      <c r="N14" s="300">
        <v>0</v>
      </c>
      <c r="O14" s="301">
        <f t="shared" si="1"/>
        <v>-1682158.25</v>
      </c>
      <c r="P14" s="302">
        <f t="shared" si="2"/>
        <v>5705406.1500000013</v>
      </c>
      <c r="Q14">
        <v>1808</v>
      </c>
      <c r="R14" s="164"/>
      <c r="S14" s="159"/>
    </row>
    <row r="15" spans="1:19" x14ac:dyDescent="0.3">
      <c r="A15" s="50">
        <v>1810</v>
      </c>
      <c r="B15" s="7" t="s">
        <v>20</v>
      </c>
      <c r="C15" s="50">
        <v>0</v>
      </c>
      <c r="D15" s="50" t="s">
        <v>429</v>
      </c>
      <c r="E15" s="50" t="s">
        <v>427</v>
      </c>
      <c r="F15" s="298">
        <v>12567206.43</v>
      </c>
      <c r="G15" s="299">
        <v>-1946524.42</v>
      </c>
      <c r="H15" s="300">
        <v>0</v>
      </c>
      <c r="I15" s="300">
        <v>0</v>
      </c>
      <c r="J15" s="301">
        <f t="shared" si="0"/>
        <v>10620682.01</v>
      </c>
      <c r="K15" s="300">
        <v>0</v>
      </c>
      <c r="L15" s="301">
        <v>0</v>
      </c>
      <c r="M15" s="299">
        <v>0</v>
      </c>
      <c r="N15" s="300">
        <v>0</v>
      </c>
      <c r="O15" s="301">
        <f t="shared" si="1"/>
        <v>0</v>
      </c>
      <c r="P15" s="302">
        <f t="shared" si="2"/>
        <v>10620682.01</v>
      </c>
      <c r="Q15">
        <v>1810</v>
      </c>
      <c r="R15" s="164"/>
      <c r="S15" s="159"/>
    </row>
    <row r="16" spans="1:19" x14ac:dyDescent="0.3">
      <c r="A16" s="50">
        <v>1815</v>
      </c>
      <c r="B16" s="7" t="s">
        <v>21</v>
      </c>
      <c r="C16" s="50">
        <v>40</v>
      </c>
      <c r="D16" s="50" t="s">
        <v>429</v>
      </c>
      <c r="E16" s="50" t="s">
        <v>427</v>
      </c>
      <c r="F16" s="298">
        <v>-5.2295945351943374E-12</v>
      </c>
      <c r="G16" s="299">
        <v>0</v>
      </c>
      <c r="H16" s="300">
        <v>0</v>
      </c>
      <c r="I16" s="300">
        <v>0</v>
      </c>
      <c r="J16" s="301">
        <f t="shared" si="0"/>
        <v>-5.2295945351943374E-12</v>
      </c>
      <c r="K16" s="300">
        <v>0</v>
      </c>
      <c r="L16" s="301">
        <v>0</v>
      </c>
      <c r="M16" s="299">
        <v>0</v>
      </c>
      <c r="N16" s="300">
        <v>0</v>
      </c>
      <c r="O16" s="301">
        <f t="shared" si="1"/>
        <v>0</v>
      </c>
      <c r="P16" s="302">
        <f t="shared" si="2"/>
        <v>-5.2295945351943374E-12</v>
      </c>
      <c r="Q16">
        <v>1815</v>
      </c>
      <c r="R16" s="164"/>
      <c r="S16" s="159"/>
    </row>
    <row r="17" spans="1:19" x14ac:dyDescent="0.3">
      <c r="A17" s="50">
        <v>1816</v>
      </c>
      <c r="B17" s="7" t="s">
        <v>22</v>
      </c>
      <c r="C17" s="50">
        <v>40</v>
      </c>
      <c r="D17" s="50" t="s">
        <v>429</v>
      </c>
      <c r="E17" s="50" t="s">
        <v>427</v>
      </c>
      <c r="F17" s="298">
        <v>32219520.849999994</v>
      </c>
      <c r="G17" s="299">
        <v>594098.82000000007</v>
      </c>
      <c r="H17" s="300">
        <v>0</v>
      </c>
      <c r="I17" s="300">
        <v>0</v>
      </c>
      <c r="J17" s="301">
        <f t="shared" si="0"/>
        <v>32813619.669999994</v>
      </c>
      <c r="K17" s="300">
        <v>-2539802.06</v>
      </c>
      <c r="L17" s="301">
        <v>-828857.01</v>
      </c>
      <c r="M17" s="299">
        <v>0</v>
      </c>
      <c r="N17" s="300">
        <v>0</v>
      </c>
      <c r="O17" s="301">
        <f t="shared" si="1"/>
        <v>-3368659.0700000003</v>
      </c>
      <c r="P17" s="302">
        <f t="shared" si="2"/>
        <v>29444960.599999994</v>
      </c>
      <c r="Q17">
        <v>1815</v>
      </c>
      <c r="R17" s="164"/>
      <c r="S17" s="159"/>
    </row>
    <row r="18" spans="1:19" x14ac:dyDescent="0.3">
      <c r="A18" s="50">
        <v>1817</v>
      </c>
      <c r="B18" s="7" t="s">
        <v>23</v>
      </c>
      <c r="C18" s="50">
        <v>25</v>
      </c>
      <c r="D18" s="50" t="s">
        <v>429</v>
      </c>
      <c r="E18" s="50" t="s">
        <v>427</v>
      </c>
      <c r="F18" s="298">
        <v>10133671.949999997</v>
      </c>
      <c r="G18" s="299">
        <v>0</v>
      </c>
      <c r="H18" s="300">
        <v>0</v>
      </c>
      <c r="I18" s="300">
        <v>0</v>
      </c>
      <c r="J18" s="301">
        <f t="shared" si="0"/>
        <v>10133671.949999997</v>
      </c>
      <c r="K18" s="300">
        <v>-4714318.8500000006</v>
      </c>
      <c r="L18" s="301">
        <v>-393915.59</v>
      </c>
      <c r="M18" s="299">
        <v>0</v>
      </c>
      <c r="N18" s="300">
        <v>0</v>
      </c>
      <c r="O18" s="301">
        <f t="shared" si="1"/>
        <v>-5108234.4400000004</v>
      </c>
      <c r="P18" s="302">
        <f t="shared" si="2"/>
        <v>5025437.509999997</v>
      </c>
      <c r="Q18">
        <v>1815</v>
      </c>
      <c r="R18" s="164"/>
      <c r="S18" s="159"/>
    </row>
    <row r="19" spans="1:19" x14ac:dyDescent="0.3">
      <c r="A19" s="50">
        <v>1818</v>
      </c>
      <c r="B19" s="7" t="s">
        <v>24</v>
      </c>
      <c r="C19" s="50">
        <v>40</v>
      </c>
      <c r="D19" s="50" t="s">
        <v>429</v>
      </c>
      <c r="E19" s="50" t="s">
        <v>427</v>
      </c>
      <c r="F19" s="298">
        <v>41276996.820000008</v>
      </c>
      <c r="G19" s="299">
        <v>272907.75</v>
      </c>
      <c r="H19" s="300">
        <v>0</v>
      </c>
      <c r="I19" s="300">
        <v>0</v>
      </c>
      <c r="J19" s="301">
        <f t="shared" si="0"/>
        <v>41549904.570000008</v>
      </c>
      <c r="K19" s="300">
        <v>-9098101.7199999988</v>
      </c>
      <c r="L19" s="301">
        <v>-1337438.1100000001</v>
      </c>
      <c r="M19" s="299">
        <v>0</v>
      </c>
      <c r="N19" s="300">
        <v>0</v>
      </c>
      <c r="O19" s="301">
        <f t="shared" si="1"/>
        <v>-10435539.829999998</v>
      </c>
      <c r="P19" s="302">
        <f t="shared" si="2"/>
        <v>31114364.74000001</v>
      </c>
      <c r="Q19">
        <v>1815</v>
      </c>
      <c r="R19" s="164"/>
      <c r="S19" s="159"/>
    </row>
    <row r="20" spans="1:19" x14ac:dyDescent="0.3">
      <c r="A20" s="50">
        <v>1819</v>
      </c>
      <c r="B20" s="7" t="s">
        <v>25</v>
      </c>
      <c r="C20" s="50">
        <v>40</v>
      </c>
      <c r="D20" s="50" t="s">
        <v>429</v>
      </c>
      <c r="E20" s="50" t="s">
        <v>427</v>
      </c>
      <c r="F20" s="298">
        <v>7166348.1000000015</v>
      </c>
      <c r="G20" s="299">
        <v>-194684.89</v>
      </c>
      <c r="H20" s="300">
        <v>0</v>
      </c>
      <c r="I20" s="300">
        <v>0</v>
      </c>
      <c r="J20" s="301">
        <f t="shared" si="0"/>
        <v>6971663.2100000018</v>
      </c>
      <c r="K20" s="300">
        <v>-1547788.79</v>
      </c>
      <c r="L20" s="301">
        <v>-225938.16</v>
      </c>
      <c r="M20" s="299">
        <v>0</v>
      </c>
      <c r="N20" s="300">
        <v>0</v>
      </c>
      <c r="O20" s="301">
        <f t="shared" si="1"/>
        <v>-1773726.95</v>
      </c>
      <c r="P20" s="302">
        <f t="shared" si="2"/>
        <v>5197936.2600000016</v>
      </c>
      <c r="Q20">
        <v>1815</v>
      </c>
      <c r="R20" s="164"/>
      <c r="S20" s="159"/>
    </row>
    <row r="21" spans="1:19" x14ac:dyDescent="0.3">
      <c r="A21" s="50">
        <v>1821</v>
      </c>
      <c r="B21" s="7" t="s">
        <v>26</v>
      </c>
      <c r="C21" s="50">
        <v>40</v>
      </c>
      <c r="D21" s="50" t="s">
        <v>429</v>
      </c>
      <c r="E21" s="50" t="s">
        <v>427</v>
      </c>
      <c r="F21" s="298">
        <v>4994567.95</v>
      </c>
      <c r="G21" s="299">
        <v>135457.22</v>
      </c>
      <c r="H21" s="300">
        <v>0</v>
      </c>
      <c r="I21" s="300">
        <v>0</v>
      </c>
      <c r="J21" s="301">
        <f t="shared" si="0"/>
        <v>5130025.17</v>
      </c>
      <c r="K21" s="300">
        <v>-1104575.05</v>
      </c>
      <c r="L21" s="301">
        <v>-165732.06</v>
      </c>
      <c r="M21" s="299">
        <v>0</v>
      </c>
      <c r="N21" s="300">
        <v>0</v>
      </c>
      <c r="O21" s="301">
        <f t="shared" si="1"/>
        <v>-1270307.1100000001</v>
      </c>
      <c r="P21" s="302">
        <f t="shared" si="2"/>
        <v>3859718.0599999996</v>
      </c>
      <c r="Q21">
        <v>1815</v>
      </c>
      <c r="R21" s="164"/>
      <c r="S21" s="159"/>
    </row>
    <row r="22" spans="1:19" x14ac:dyDescent="0.3">
      <c r="A22" s="50">
        <v>1822</v>
      </c>
      <c r="B22" s="7" t="s">
        <v>27</v>
      </c>
      <c r="C22" s="50">
        <v>20</v>
      </c>
      <c r="D22" s="50" t="s">
        <v>429</v>
      </c>
      <c r="E22" s="50" t="s">
        <v>427</v>
      </c>
      <c r="F22" s="298">
        <v>9194281.8800000008</v>
      </c>
      <c r="G22" s="299">
        <v>352608.88</v>
      </c>
      <c r="H22" s="300">
        <v>0</v>
      </c>
      <c r="I22" s="300">
        <v>0</v>
      </c>
      <c r="J22" s="301">
        <f t="shared" si="0"/>
        <v>9546890.7600000016</v>
      </c>
      <c r="K22" s="300">
        <v>-3167704.3800000004</v>
      </c>
      <c r="L22" s="301">
        <v>-472479.19</v>
      </c>
      <c r="M22" s="299">
        <v>0</v>
      </c>
      <c r="N22" s="300">
        <v>0</v>
      </c>
      <c r="O22" s="301">
        <f t="shared" si="1"/>
        <v>-3640183.5700000003</v>
      </c>
      <c r="P22" s="302">
        <f t="shared" si="2"/>
        <v>5906707.1900000013</v>
      </c>
      <c r="Q22">
        <v>1815</v>
      </c>
      <c r="R22" s="164"/>
      <c r="S22" s="159"/>
    </row>
    <row r="23" spans="1:19" x14ac:dyDescent="0.3">
      <c r="A23" s="50">
        <v>1823</v>
      </c>
      <c r="B23" s="7" t="s">
        <v>28</v>
      </c>
      <c r="C23" s="50">
        <v>30</v>
      </c>
      <c r="D23" s="50" t="s">
        <v>429</v>
      </c>
      <c r="E23" s="50" t="s">
        <v>427</v>
      </c>
      <c r="F23" s="298">
        <v>24422283.399999999</v>
      </c>
      <c r="G23" s="299">
        <v>1175953.05</v>
      </c>
      <c r="H23" s="300">
        <v>0</v>
      </c>
      <c r="I23" s="300">
        <v>0</v>
      </c>
      <c r="J23" s="301">
        <f t="shared" si="0"/>
        <v>25598236.449999999</v>
      </c>
      <c r="K23" s="300">
        <v>-6666580.8799999999</v>
      </c>
      <c r="L23" s="301">
        <v>-1101663.56</v>
      </c>
      <c r="M23" s="299">
        <v>0</v>
      </c>
      <c r="N23" s="300">
        <v>0</v>
      </c>
      <c r="O23" s="301">
        <f t="shared" si="1"/>
        <v>-7768244.4399999995</v>
      </c>
      <c r="P23" s="302">
        <f t="shared" si="2"/>
        <v>17829992.009999998</v>
      </c>
      <c r="Q23">
        <v>1815</v>
      </c>
      <c r="R23" s="164"/>
      <c r="S23" s="159"/>
    </row>
    <row r="24" spans="1:19" x14ac:dyDescent="0.3">
      <c r="A24" s="50">
        <v>1824</v>
      </c>
      <c r="B24" s="7" t="s">
        <v>29</v>
      </c>
      <c r="C24" s="50">
        <v>30</v>
      </c>
      <c r="D24" s="50" t="s">
        <v>429</v>
      </c>
      <c r="E24" s="50" t="s">
        <v>427</v>
      </c>
      <c r="F24" s="298">
        <v>5188606.3</v>
      </c>
      <c r="G24" s="299">
        <v>12085.14</v>
      </c>
      <c r="H24" s="300">
        <v>0</v>
      </c>
      <c r="I24" s="300">
        <v>0</v>
      </c>
      <c r="J24" s="301">
        <f t="shared" si="0"/>
        <v>5200691.4399999995</v>
      </c>
      <c r="K24" s="300">
        <v>-1455392.53</v>
      </c>
      <c r="L24" s="301">
        <v>-235109.02000000002</v>
      </c>
      <c r="M24" s="299">
        <v>0</v>
      </c>
      <c r="N24" s="300">
        <v>0</v>
      </c>
      <c r="O24" s="301">
        <f t="shared" si="1"/>
        <v>-1690501.55</v>
      </c>
      <c r="P24" s="302">
        <f t="shared" si="2"/>
        <v>3510189.8899999997</v>
      </c>
      <c r="Q24">
        <v>1815</v>
      </c>
      <c r="R24" s="164"/>
      <c r="S24" s="159"/>
    </row>
    <row r="25" spans="1:19" x14ac:dyDescent="0.3">
      <c r="A25" s="50">
        <v>1826</v>
      </c>
      <c r="B25" s="7" t="s">
        <v>30</v>
      </c>
      <c r="C25" s="50">
        <v>40</v>
      </c>
      <c r="D25" s="50" t="s">
        <v>429</v>
      </c>
      <c r="E25" s="50" t="s">
        <v>427</v>
      </c>
      <c r="F25" s="298">
        <v>19257378.52</v>
      </c>
      <c r="G25" s="299">
        <v>1700190.07</v>
      </c>
      <c r="H25" s="300">
        <v>0</v>
      </c>
      <c r="I25" s="300">
        <v>0</v>
      </c>
      <c r="J25" s="301">
        <f t="shared" si="0"/>
        <v>20957568.59</v>
      </c>
      <c r="K25" s="300">
        <v>-2615691.91</v>
      </c>
      <c r="L25" s="301">
        <v>-578206.42000000004</v>
      </c>
      <c r="M25" s="299">
        <v>0</v>
      </c>
      <c r="N25" s="300">
        <v>0</v>
      </c>
      <c r="O25" s="301">
        <f t="shared" si="1"/>
        <v>-3193898.33</v>
      </c>
      <c r="P25" s="302">
        <f t="shared" si="2"/>
        <v>17763670.259999998</v>
      </c>
      <c r="Q25">
        <v>1820</v>
      </c>
      <c r="R25" s="164"/>
      <c r="S25" s="159"/>
    </row>
    <row r="26" spans="1:19" x14ac:dyDescent="0.3">
      <c r="A26" s="50">
        <v>1827</v>
      </c>
      <c r="B26" s="7" t="s">
        <v>31</v>
      </c>
      <c r="C26" s="50">
        <v>20</v>
      </c>
      <c r="D26" s="50" t="s">
        <v>429</v>
      </c>
      <c r="E26" s="50" t="s">
        <v>427</v>
      </c>
      <c r="F26" s="298">
        <v>10793736.310000001</v>
      </c>
      <c r="G26" s="299">
        <v>149769.47</v>
      </c>
      <c r="H26" s="300">
        <v>0</v>
      </c>
      <c r="I26" s="300">
        <v>0</v>
      </c>
      <c r="J26" s="301">
        <f t="shared" si="0"/>
        <v>10943505.780000001</v>
      </c>
      <c r="K26" s="300">
        <v>-5868359.0099999998</v>
      </c>
      <c r="L26" s="301">
        <v>-669531.64</v>
      </c>
      <c r="M26" s="299">
        <v>0</v>
      </c>
      <c r="N26" s="300">
        <v>0</v>
      </c>
      <c r="O26" s="301">
        <f t="shared" si="1"/>
        <v>-6537890.6499999994</v>
      </c>
      <c r="P26" s="302">
        <f t="shared" si="2"/>
        <v>4405615.1300000018</v>
      </c>
      <c r="Q26">
        <v>1820</v>
      </c>
      <c r="R26" s="164"/>
      <c r="S26" s="159"/>
    </row>
    <row r="27" spans="1:19" x14ac:dyDescent="0.3">
      <c r="A27" s="50">
        <v>1828</v>
      </c>
      <c r="B27" s="7" t="s">
        <v>32</v>
      </c>
      <c r="C27" s="50">
        <v>30</v>
      </c>
      <c r="D27" s="50" t="s">
        <v>429</v>
      </c>
      <c r="E27" s="50" t="s">
        <v>427</v>
      </c>
      <c r="F27" s="298">
        <v>5737914.79</v>
      </c>
      <c r="G27" s="299">
        <v>760633.31</v>
      </c>
      <c r="H27" s="300">
        <v>0</v>
      </c>
      <c r="I27" s="300">
        <v>0</v>
      </c>
      <c r="J27" s="301">
        <f t="shared" si="0"/>
        <v>6498548.0999999996</v>
      </c>
      <c r="K27" s="300">
        <v>-968776.09000000008</v>
      </c>
      <c r="L27" s="301">
        <v>-225128.62</v>
      </c>
      <c r="M27" s="299">
        <v>0</v>
      </c>
      <c r="N27" s="300">
        <v>0</v>
      </c>
      <c r="O27" s="301">
        <f t="shared" si="1"/>
        <v>-1193904.71</v>
      </c>
      <c r="P27" s="302">
        <f t="shared" si="2"/>
        <v>5304643.3899999997</v>
      </c>
      <c r="Q27">
        <v>1820</v>
      </c>
      <c r="R27" s="164"/>
      <c r="S27" s="159"/>
    </row>
    <row r="28" spans="1:19" x14ac:dyDescent="0.3">
      <c r="A28" s="50">
        <v>1830</v>
      </c>
      <c r="B28" s="7" t="s">
        <v>33</v>
      </c>
      <c r="C28" s="50">
        <v>45</v>
      </c>
      <c r="D28" s="50" t="s">
        <v>429</v>
      </c>
      <c r="E28" s="50" t="s">
        <v>427</v>
      </c>
      <c r="F28" s="298">
        <v>205305145.02999997</v>
      </c>
      <c r="G28" s="299">
        <v>21642044</v>
      </c>
      <c r="H28" s="300">
        <v>-55845</v>
      </c>
      <c r="I28" s="300">
        <v>0</v>
      </c>
      <c r="J28" s="301">
        <f t="shared" si="0"/>
        <v>226891344.02999997</v>
      </c>
      <c r="K28" s="300">
        <v>-22961077.400000006</v>
      </c>
      <c r="L28" s="301">
        <v>-5168934.49</v>
      </c>
      <c r="M28" s="299">
        <v>8077.7099999999991</v>
      </c>
      <c r="N28" s="300">
        <v>0</v>
      </c>
      <c r="O28" s="301">
        <f t="shared" si="1"/>
        <v>-28121934.180000007</v>
      </c>
      <c r="P28" s="302">
        <f t="shared" si="2"/>
        <v>198769409.84999996</v>
      </c>
      <c r="Q28">
        <v>1830</v>
      </c>
      <c r="R28" s="164"/>
      <c r="S28" s="159"/>
    </row>
    <row r="29" spans="1:19" x14ac:dyDescent="0.3">
      <c r="A29" s="50">
        <v>1835</v>
      </c>
      <c r="B29" s="7" t="s">
        <v>34</v>
      </c>
      <c r="C29" s="50">
        <v>40</v>
      </c>
      <c r="D29" s="50" t="s">
        <v>429</v>
      </c>
      <c r="E29" s="50" t="s">
        <v>427</v>
      </c>
      <c r="F29" s="298">
        <v>163661406.81</v>
      </c>
      <c r="G29" s="299">
        <v>13995537.58</v>
      </c>
      <c r="H29" s="300">
        <v>-27774</v>
      </c>
      <c r="I29" s="300">
        <v>0</v>
      </c>
      <c r="J29" s="301">
        <f t="shared" si="0"/>
        <v>177629170.39000002</v>
      </c>
      <c r="K29" s="300">
        <v>-24847821.43</v>
      </c>
      <c r="L29" s="301">
        <v>-4800518.38</v>
      </c>
      <c r="M29" s="299">
        <v>6957.6100000000006</v>
      </c>
      <c r="N29" s="300">
        <v>0</v>
      </c>
      <c r="O29" s="301">
        <f t="shared" si="1"/>
        <v>-29641382.199999999</v>
      </c>
      <c r="P29" s="302">
        <f t="shared" si="2"/>
        <v>147987788.19000003</v>
      </c>
      <c r="Q29">
        <v>1835</v>
      </c>
      <c r="R29" s="164"/>
      <c r="S29" s="159"/>
    </row>
    <row r="30" spans="1:19" x14ac:dyDescent="0.3">
      <c r="A30" s="50">
        <v>1836</v>
      </c>
      <c r="B30" s="7" t="s">
        <v>35</v>
      </c>
      <c r="C30" s="50">
        <v>40</v>
      </c>
      <c r="D30" s="50" t="s">
        <v>429</v>
      </c>
      <c r="E30" s="50" t="s">
        <v>427</v>
      </c>
      <c r="F30" s="298">
        <v>1276.67</v>
      </c>
      <c r="G30" s="299">
        <v>0</v>
      </c>
      <c r="H30" s="300">
        <v>0</v>
      </c>
      <c r="I30" s="300">
        <v>0</v>
      </c>
      <c r="J30" s="301">
        <f t="shared" si="0"/>
        <v>1276.67</v>
      </c>
      <c r="K30" s="300">
        <v>-1877.1200000000001</v>
      </c>
      <c r="L30" s="301">
        <v>-268</v>
      </c>
      <c r="M30" s="299">
        <v>0</v>
      </c>
      <c r="N30" s="300">
        <v>0</v>
      </c>
      <c r="O30" s="301">
        <f t="shared" si="1"/>
        <v>-2145.12</v>
      </c>
      <c r="P30" s="302">
        <f t="shared" si="2"/>
        <v>-868.44999999999982</v>
      </c>
      <c r="Q30">
        <v>1835</v>
      </c>
      <c r="R30" s="164"/>
      <c r="S30" s="159"/>
    </row>
    <row r="31" spans="1:19" x14ac:dyDescent="0.3">
      <c r="A31" s="50">
        <v>1840</v>
      </c>
      <c r="B31" s="7" t="s">
        <v>36</v>
      </c>
      <c r="C31" s="50">
        <v>60</v>
      </c>
      <c r="D31" s="50" t="s">
        <v>429</v>
      </c>
      <c r="E31" s="50" t="s">
        <v>427</v>
      </c>
      <c r="F31" s="298">
        <v>148483188.84999999</v>
      </c>
      <c r="G31" s="299">
        <v>20105441.600000001</v>
      </c>
      <c r="H31" s="300">
        <v>0</v>
      </c>
      <c r="I31" s="300">
        <v>0</v>
      </c>
      <c r="J31" s="301">
        <f t="shared" si="0"/>
        <v>168588630.44999999</v>
      </c>
      <c r="K31" s="300">
        <v>-11899637.470000001</v>
      </c>
      <c r="L31" s="301">
        <v>-2726327.68</v>
      </c>
      <c r="M31" s="299">
        <v>0</v>
      </c>
      <c r="N31" s="300">
        <v>0</v>
      </c>
      <c r="O31" s="301">
        <f t="shared" si="1"/>
        <v>-14625965.15</v>
      </c>
      <c r="P31" s="302">
        <f t="shared" si="2"/>
        <v>153962665.29999998</v>
      </c>
      <c r="Q31">
        <v>1840</v>
      </c>
      <c r="R31" s="164"/>
      <c r="S31" s="159"/>
    </row>
    <row r="32" spans="1:19" x14ac:dyDescent="0.3">
      <c r="A32" s="50">
        <v>1845</v>
      </c>
      <c r="B32" s="7" t="s">
        <v>37</v>
      </c>
      <c r="C32" s="50">
        <v>45</v>
      </c>
      <c r="D32" s="50" t="s">
        <v>429</v>
      </c>
      <c r="E32" s="50" t="s">
        <v>427</v>
      </c>
      <c r="F32" s="298">
        <v>353003650.09999996</v>
      </c>
      <c r="G32" s="299">
        <v>40790626.789999999</v>
      </c>
      <c r="H32" s="300">
        <v>-641172</v>
      </c>
      <c r="I32" s="300">
        <v>0</v>
      </c>
      <c r="J32" s="301">
        <f t="shared" si="0"/>
        <v>393153104.88999999</v>
      </c>
      <c r="K32" s="300">
        <v>-46510347.07</v>
      </c>
      <c r="L32" s="301">
        <v>-9069402.7100000009</v>
      </c>
      <c r="M32" s="299">
        <v>72338.860000000015</v>
      </c>
      <c r="N32" s="300">
        <v>0</v>
      </c>
      <c r="O32" s="301">
        <f t="shared" si="1"/>
        <v>-55507410.920000002</v>
      </c>
      <c r="P32" s="302">
        <f t="shared" si="2"/>
        <v>337645693.96999997</v>
      </c>
      <c r="Q32">
        <v>1845</v>
      </c>
      <c r="R32" s="164"/>
      <c r="S32" s="159"/>
    </row>
    <row r="33" spans="1:19" x14ac:dyDescent="0.3">
      <c r="A33" s="50">
        <v>1846</v>
      </c>
      <c r="B33" s="7" t="s">
        <v>38</v>
      </c>
      <c r="C33" s="50">
        <v>20</v>
      </c>
      <c r="D33" s="50" t="s">
        <v>429</v>
      </c>
      <c r="E33" s="50" t="s">
        <v>427</v>
      </c>
      <c r="F33" s="298">
        <v>24226824.240000002</v>
      </c>
      <c r="G33" s="299">
        <v>3225997.66</v>
      </c>
      <c r="H33" s="300">
        <v>0</v>
      </c>
      <c r="I33" s="300">
        <v>0</v>
      </c>
      <c r="J33" s="301">
        <f t="shared" si="0"/>
        <v>27452821.900000002</v>
      </c>
      <c r="K33" s="300">
        <v>-3108096.61</v>
      </c>
      <c r="L33" s="301">
        <v>-1296926.1300000001</v>
      </c>
      <c r="M33" s="299">
        <v>0</v>
      </c>
      <c r="N33" s="300">
        <v>0</v>
      </c>
      <c r="O33" s="301">
        <f t="shared" si="1"/>
        <v>-4405022.74</v>
      </c>
      <c r="P33" s="302">
        <f t="shared" si="2"/>
        <v>23047799.160000004</v>
      </c>
      <c r="Q33">
        <v>1845</v>
      </c>
      <c r="R33" s="164"/>
      <c r="S33" s="159"/>
    </row>
    <row r="34" spans="1:19" x14ac:dyDescent="0.3">
      <c r="A34" s="50">
        <v>1849</v>
      </c>
      <c r="B34" s="7" t="s">
        <v>39</v>
      </c>
      <c r="C34" s="50">
        <v>40</v>
      </c>
      <c r="D34" s="50" t="s">
        <v>429</v>
      </c>
      <c r="E34" s="50" t="s">
        <v>427</v>
      </c>
      <c r="F34" s="298">
        <v>25961234.200000007</v>
      </c>
      <c r="G34" s="299">
        <v>1646769.76</v>
      </c>
      <c r="H34" s="300">
        <v>-1292690</v>
      </c>
      <c r="I34" s="300">
        <v>0</v>
      </c>
      <c r="J34" s="301">
        <f t="shared" si="0"/>
        <v>26315313.960000008</v>
      </c>
      <c r="K34" s="300">
        <v>-4512118.1100000003</v>
      </c>
      <c r="L34" s="301">
        <v>-790057.51</v>
      </c>
      <c r="M34" s="299">
        <v>192387.30999999997</v>
      </c>
      <c r="N34" s="300">
        <v>0</v>
      </c>
      <c r="O34" s="301">
        <f t="shared" si="1"/>
        <v>-5109788.3100000005</v>
      </c>
      <c r="P34" s="302">
        <f t="shared" si="2"/>
        <v>21205525.650000006</v>
      </c>
      <c r="Q34">
        <v>1850</v>
      </c>
      <c r="R34" s="164"/>
      <c r="S34" s="159"/>
    </row>
    <row r="35" spans="1:19" x14ac:dyDescent="0.3">
      <c r="A35" s="50">
        <v>1850</v>
      </c>
      <c r="B35" s="7" t="s">
        <v>40</v>
      </c>
      <c r="C35" s="50">
        <v>30</v>
      </c>
      <c r="D35" s="50" t="s">
        <v>429</v>
      </c>
      <c r="E35" s="50" t="s">
        <v>427</v>
      </c>
      <c r="F35" s="298">
        <v>167748328.93000004</v>
      </c>
      <c r="G35" s="299">
        <v>12621973.960000001</v>
      </c>
      <c r="H35" s="300">
        <v>-3544999</v>
      </c>
      <c r="I35" s="300">
        <v>0</v>
      </c>
      <c r="J35" s="301">
        <f t="shared" si="0"/>
        <v>176825303.89000005</v>
      </c>
      <c r="K35" s="300">
        <v>-40020117.689999998</v>
      </c>
      <c r="L35" s="301">
        <v>-6886830.9000000004</v>
      </c>
      <c r="M35" s="299">
        <v>991554.90000000026</v>
      </c>
      <c r="N35" s="300">
        <v>0</v>
      </c>
      <c r="O35" s="301">
        <f t="shared" si="1"/>
        <v>-45915393.689999998</v>
      </c>
      <c r="P35" s="302">
        <f t="shared" si="2"/>
        <v>130909910.20000005</v>
      </c>
      <c r="Q35">
        <v>1850</v>
      </c>
      <c r="R35" s="164"/>
      <c r="S35" s="159"/>
    </row>
    <row r="36" spans="1:19" x14ac:dyDescent="0.3">
      <c r="A36" s="50">
        <v>1855</v>
      </c>
      <c r="B36" s="7" t="s">
        <v>41</v>
      </c>
      <c r="C36" s="50">
        <v>40</v>
      </c>
      <c r="D36" s="50" t="s">
        <v>429</v>
      </c>
      <c r="E36" s="50" t="s">
        <v>427</v>
      </c>
      <c r="F36" s="298">
        <v>17589558.34</v>
      </c>
      <c r="G36" s="299">
        <v>1410845.54</v>
      </c>
      <c r="H36" s="300">
        <v>0</v>
      </c>
      <c r="I36" s="300">
        <v>0</v>
      </c>
      <c r="J36" s="301">
        <f t="shared" si="0"/>
        <v>19000403.879999999</v>
      </c>
      <c r="K36" s="300">
        <v>-2445531.37</v>
      </c>
      <c r="L36" s="301">
        <v>-500681.5</v>
      </c>
      <c r="M36" s="299">
        <v>0</v>
      </c>
      <c r="N36" s="300">
        <v>0</v>
      </c>
      <c r="O36" s="301">
        <f t="shared" si="1"/>
        <v>-2946212.87</v>
      </c>
      <c r="P36" s="302">
        <f t="shared" si="2"/>
        <v>16054191.009999998</v>
      </c>
      <c r="Q36">
        <v>1855</v>
      </c>
      <c r="R36" s="164"/>
      <c r="S36" s="159"/>
    </row>
    <row r="37" spans="1:19" x14ac:dyDescent="0.3">
      <c r="A37" s="50">
        <v>1856</v>
      </c>
      <c r="B37" s="7" t="s">
        <v>42</v>
      </c>
      <c r="C37" s="50">
        <v>25</v>
      </c>
      <c r="D37" s="50" t="s">
        <v>429</v>
      </c>
      <c r="E37" s="50" t="s">
        <v>427</v>
      </c>
      <c r="F37" s="298">
        <v>66411509.530000001</v>
      </c>
      <c r="G37" s="299">
        <v>3634897.58</v>
      </c>
      <c r="H37" s="300">
        <v>0</v>
      </c>
      <c r="I37" s="300">
        <v>0</v>
      </c>
      <c r="J37" s="301">
        <f t="shared" si="0"/>
        <v>70046407.109999999</v>
      </c>
      <c r="K37" s="300">
        <v>-22749858.440000001</v>
      </c>
      <c r="L37" s="301">
        <v>-3295729.2600000002</v>
      </c>
      <c r="M37" s="299">
        <v>0</v>
      </c>
      <c r="N37" s="300">
        <v>0</v>
      </c>
      <c r="O37" s="301">
        <f t="shared" si="1"/>
        <v>-26045587.700000003</v>
      </c>
      <c r="P37" s="302">
        <f t="shared" si="2"/>
        <v>44000819.409999996</v>
      </c>
      <c r="Q37">
        <v>1855</v>
      </c>
      <c r="R37" s="164"/>
      <c r="S37" s="159"/>
    </row>
    <row r="38" spans="1:19" x14ac:dyDescent="0.3">
      <c r="A38" s="50">
        <v>1860</v>
      </c>
      <c r="B38" s="7" t="s">
        <v>43</v>
      </c>
      <c r="C38" s="50">
        <v>25</v>
      </c>
      <c r="D38" s="50" t="s">
        <v>429</v>
      </c>
      <c r="E38" s="50" t="s">
        <v>427</v>
      </c>
      <c r="F38" s="298">
        <v>16716313.59</v>
      </c>
      <c r="G38" s="299">
        <v>1650573.67</v>
      </c>
      <c r="H38" s="300">
        <v>0</v>
      </c>
      <c r="I38" s="300">
        <v>0</v>
      </c>
      <c r="J38" s="301">
        <f t="shared" si="0"/>
        <v>18366887.259999998</v>
      </c>
      <c r="K38" s="300">
        <v>-4117285.45</v>
      </c>
      <c r="L38" s="301">
        <v>-750081.70000000007</v>
      </c>
      <c r="M38" s="299">
        <v>0</v>
      </c>
      <c r="N38" s="300">
        <v>0</v>
      </c>
      <c r="O38" s="301">
        <f t="shared" si="1"/>
        <v>-4867367.1500000004</v>
      </c>
      <c r="P38" s="302">
        <f t="shared" si="2"/>
        <v>13499520.109999998</v>
      </c>
      <c r="Q38">
        <v>1860</v>
      </c>
      <c r="R38" s="164"/>
      <c r="S38" s="159"/>
    </row>
    <row r="39" spans="1:19" x14ac:dyDescent="0.3">
      <c r="A39" s="50">
        <v>1861</v>
      </c>
      <c r="B39" s="7" t="s">
        <v>44</v>
      </c>
      <c r="C39" s="50">
        <v>15</v>
      </c>
      <c r="D39" s="50" t="s">
        <v>429</v>
      </c>
      <c r="E39" s="50" t="s">
        <v>427</v>
      </c>
      <c r="F39" s="298">
        <v>19476676.41</v>
      </c>
      <c r="G39" s="299">
        <v>1637733.33</v>
      </c>
      <c r="H39" s="300">
        <v>-1015538.01</v>
      </c>
      <c r="I39" s="300">
        <v>0</v>
      </c>
      <c r="J39" s="301">
        <f t="shared" si="0"/>
        <v>20098871.73</v>
      </c>
      <c r="K39" s="300">
        <v>-6731572.0600000005</v>
      </c>
      <c r="L39" s="301">
        <v>-1315008.31</v>
      </c>
      <c r="M39" s="299">
        <v>682049.64</v>
      </c>
      <c r="N39" s="300">
        <v>0</v>
      </c>
      <c r="O39" s="301">
        <f t="shared" si="1"/>
        <v>-7364530.7300000014</v>
      </c>
      <c r="P39" s="302">
        <f t="shared" si="2"/>
        <v>12734341</v>
      </c>
      <c r="Q39">
        <v>1860</v>
      </c>
      <c r="R39" s="164"/>
      <c r="S39" s="159"/>
    </row>
    <row r="40" spans="1:19" x14ac:dyDescent="0.3">
      <c r="A40" s="50">
        <v>1862</v>
      </c>
      <c r="B40" s="7" t="s">
        <v>45</v>
      </c>
      <c r="C40" s="50">
        <v>15</v>
      </c>
      <c r="D40" s="50" t="s">
        <v>429</v>
      </c>
      <c r="E40" s="50" t="s">
        <v>427</v>
      </c>
      <c r="F40" s="298">
        <v>55100563.140000001</v>
      </c>
      <c r="G40" s="299">
        <v>1384061.68</v>
      </c>
      <c r="H40" s="300">
        <v>0</v>
      </c>
      <c r="I40" s="300">
        <v>0</v>
      </c>
      <c r="J40" s="301">
        <f t="shared" si="0"/>
        <v>56484624.82</v>
      </c>
      <c r="K40" s="300">
        <v>-25550588.27</v>
      </c>
      <c r="L40" s="301">
        <v>-4018596.31</v>
      </c>
      <c r="M40" s="299">
        <v>0</v>
      </c>
      <c r="N40" s="300">
        <v>0</v>
      </c>
      <c r="O40" s="301">
        <f t="shared" si="1"/>
        <v>-29569184.579999998</v>
      </c>
      <c r="P40" s="302">
        <f t="shared" si="2"/>
        <v>26915440.240000002</v>
      </c>
      <c r="Q40">
        <v>1860</v>
      </c>
      <c r="R40" s="164"/>
      <c r="S40" s="159"/>
    </row>
    <row r="41" spans="1:19" x14ac:dyDescent="0.3">
      <c r="A41" s="50">
        <v>1870</v>
      </c>
      <c r="B41" s="7" t="s">
        <v>46</v>
      </c>
      <c r="C41" s="50">
        <v>12</v>
      </c>
      <c r="D41" s="50" t="s">
        <v>429</v>
      </c>
      <c r="E41" s="50" t="s">
        <v>427</v>
      </c>
      <c r="F41" s="298">
        <v>0</v>
      </c>
      <c r="G41" s="299">
        <v>0</v>
      </c>
      <c r="H41" s="300">
        <v>0</v>
      </c>
      <c r="I41" s="300">
        <v>0</v>
      </c>
      <c r="J41" s="301">
        <f t="shared" si="0"/>
        <v>0</v>
      </c>
      <c r="K41" s="300">
        <v>0</v>
      </c>
      <c r="L41" s="301">
        <v>0</v>
      </c>
      <c r="M41" s="299">
        <v>0</v>
      </c>
      <c r="N41" s="300">
        <v>0</v>
      </c>
      <c r="O41" s="301">
        <f t="shared" si="1"/>
        <v>0</v>
      </c>
      <c r="P41" s="302">
        <f t="shared" si="2"/>
        <v>0</v>
      </c>
      <c r="Q41">
        <v>1870</v>
      </c>
      <c r="R41" s="164"/>
      <c r="S41" s="159"/>
    </row>
    <row r="42" spans="1:19" x14ac:dyDescent="0.3">
      <c r="A42" s="50">
        <v>1875</v>
      </c>
      <c r="B42" s="7" t="s">
        <v>47</v>
      </c>
      <c r="C42" s="50">
        <v>25</v>
      </c>
      <c r="D42" s="50" t="s">
        <v>429</v>
      </c>
      <c r="E42" s="50" t="s">
        <v>427</v>
      </c>
      <c r="F42" s="298">
        <v>2118900.58</v>
      </c>
      <c r="G42" s="299">
        <v>0</v>
      </c>
      <c r="H42" s="300">
        <v>0</v>
      </c>
      <c r="I42" s="300">
        <v>0</v>
      </c>
      <c r="J42" s="301">
        <f t="shared" si="0"/>
        <v>2118900.58</v>
      </c>
      <c r="K42" s="300">
        <v>-577212.80000000005</v>
      </c>
      <c r="L42" s="301">
        <v>-90578.77</v>
      </c>
      <c r="M42" s="299">
        <v>0</v>
      </c>
      <c r="N42" s="300">
        <v>0</v>
      </c>
      <c r="O42" s="301">
        <f t="shared" si="1"/>
        <v>-667791.57000000007</v>
      </c>
      <c r="P42" s="302">
        <f t="shared" si="2"/>
        <v>1451109.01</v>
      </c>
      <c r="Q42">
        <v>1875</v>
      </c>
      <c r="R42" s="164"/>
      <c r="S42" s="159"/>
    </row>
    <row r="43" spans="1:19" x14ac:dyDescent="0.3">
      <c r="A43" s="50">
        <v>1878</v>
      </c>
      <c r="B43" s="7" t="s">
        <v>48</v>
      </c>
      <c r="C43" s="50">
        <v>15</v>
      </c>
      <c r="D43" s="50" t="s">
        <v>429</v>
      </c>
      <c r="E43" s="50" t="s">
        <v>427</v>
      </c>
      <c r="F43" s="298">
        <v>153.65000000000003</v>
      </c>
      <c r="G43" s="299">
        <v>29889.78</v>
      </c>
      <c r="H43" s="300">
        <v>0</v>
      </c>
      <c r="I43" s="300">
        <v>0</v>
      </c>
      <c r="J43" s="301">
        <f t="shared" si="0"/>
        <v>30043.43</v>
      </c>
      <c r="K43" s="300">
        <v>-8.83</v>
      </c>
      <c r="L43" s="301">
        <v>-818.49</v>
      </c>
      <c r="M43" s="299">
        <v>0</v>
      </c>
      <c r="N43" s="300">
        <v>0</v>
      </c>
      <c r="O43" s="301">
        <f t="shared" si="1"/>
        <v>-827.32</v>
      </c>
      <c r="P43" s="302">
        <f t="shared" si="2"/>
        <v>29216.11</v>
      </c>
      <c r="Q43">
        <v>1960</v>
      </c>
      <c r="R43" s="164"/>
      <c r="S43" s="159"/>
    </row>
    <row r="44" spans="1:19" x14ac:dyDescent="0.3">
      <c r="A44" s="50">
        <v>1885</v>
      </c>
      <c r="B44" s="7" t="s">
        <v>49</v>
      </c>
      <c r="C44" s="50">
        <v>10</v>
      </c>
      <c r="D44" s="50" t="s">
        <v>429</v>
      </c>
      <c r="E44" s="50" t="s">
        <v>427</v>
      </c>
      <c r="F44" s="298">
        <v>705.13</v>
      </c>
      <c r="G44" s="299">
        <v>222418.86000000002</v>
      </c>
      <c r="H44" s="300">
        <v>0</v>
      </c>
      <c r="I44" s="300">
        <v>0</v>
      </c>
      <c r="J44" s="301">
        <f t="shared" si="0"/>
        <v>223123.99000000002</v>
      </c>
      <c r="K44" s="300">
        <v>0</v>
      </c>
      <c r="L44" s="301">
        <v>-16904.080000000002</v>
      </c>
      <c r="M44" s="299">
        <v>0</v>
      </c>
      <c r="N44" s="300">
        <v>0</v>
      </c>
      <c r="O44" s="301">
        <f t="shared" si="1"/>
        <v>-16904.080000000002</v>
      </c>
      <c r="P44" s="302">
        <f t="shared" si="2"/>
        <v>206219.91000000003</v>
      </c>
      <c r="Q44">
        <v>1960</v>
      </c>
      <c r="R44" s="164"/>
      <c r="S44" s="159"/>
    </row>
    <row r="45" spans="1:19" x14ac:dyDescent="0.3">
      <c r="A45" s="50">
        <v>1886</v>
      </c>
      <c r="B45" s="7" t="s">
        <v>50</v>
      </c>
      <c r="C45" s="50">
        <v>10</v>
      </c>
      <c r="D45" s="50" t="s">
        <v>429</v>
      </c>
      <c r="E45" s="50" t="s">
        <v>427</v>
      </c>
      <c r="F45" s="298">
        <v>427723.17</v>
      </c>
      <c r="G45" s="299">
        <v>130485.95</v>
      </c>
      <c r="H45" s="300">
        <v>0</v>
      </c>
      <c r="I45" s="300">
        <v>0</v>
      </c>
      <c r="J45" s="301">
        <f t="shared" si="0"/>
        <v>558209.12</v>
      </c>
      <c r="K45" s="300">
        <v>8949.23</v>
      </c>
      <c r="L45" s="301">
        <v>-42321.73</v>
      </c>
      <c r="M45" s="299">
        <v>0</v>
      </c>
      <c r="N45" s="300">
        <v>0</v>
      </c>
      <c r="O45" s="301">
        <f t="shared" si="1"/>
        <v>-33372.5</v>
      </c>
      <c r="P45" s="302">
        <f t="shared" si="2"/>
        <v>524836.62</v>
      </c>
      <c r="Q45">
        <v>1960</v>
      </c>
      <c r="R45" s="164"/>
      <c r="S45" s="159"/>
    </row>
    <row r="46" spans="1:19" x14ac:dyDescent="0.3">
      <c r="A46" s="50">
        <v>1887</v>
      </c>
      <c r="B46" s="7" t="s">
        <v>51</v>
      </c>
      <c r="C46" s="50">
        <v>40</v>
      </c>
      <c r="D46" s="50" t="s">
        <v>429</v>
      </c>
      <c r="E46" s="50" t="s">
        <v>427</v>
      </c>
      <c r="F46" s="298">
        <v>0</v>
      </c>
      <c r="G46" s="299">
        <v>0</v>
      </c>
      <c r="H46" s="300">
        <v>0</v>
      </c>
      <c r="I46" s="300">
        <v>0</v>
      </c>
      <c r="J46" s="301">
        <f t="shared" si="0"/>
        <v>0</v>
      </c>
      <c r="K46" s="300">
        <v>0</v>
      </c>
      <c r="L46" s="301">
        <v>0</v>
      </c>
      <c r="M46" s="299">
        <v>0</v>
      </c>
      <c r="N46" s="300">
        <v>0</v>
      </c>
      <c r="O46" s="301">
        <f t="shared" si="1"/>
        <v>0</v>
      </c>
      <c r="P46" s="302">
        <f t="shared" si="2"/>
        <v>0</v>
      </c>
      <c r="Q46">
        <v>1960</v>
      </c>
      <c r="R46" s="164"/>
      <c r="S46" s="159"/>
    </row>
    <row r="47" spans="1:19" x14ac:dyDescent="0.3">
      <c r="A47" s="50">
        <v>1888</v>
      </c>
      <c r="B47" s="7" t="s">
        <v>52</v>
      </c>
      <c r="C47" s="50">
        <v>15</v>
      </c>
      <c r="D47" s="50" t="s">
        <v>429</v>
      </c>
      <c r="E47" s="50" t="s">
        <v>427</v>
      </c>
      <c r="F47" s="298">
        <v>11791.429999999997</v>
      </c>
      <c r="G47" s="299">
        <v>0</v>
      </c>
      <c r="H47" s="300">
        <v>0</v>
      </c>
      <c r="I47" s="300">
        <v>0</v>
      </c>
      <c r="J47" s="301">
        <f t="shared" si="0"/>
        <v>11791.429999999997</v>
      </c>
      <c r="K47" s="300">
        <v>-90.04</v>
      </c>
      <c r="L47" s="301">
        <v>-785.18000000000006</v>
      </c>
      <c r="M47" s="299">
        <v>0</v>
      </c>
      <c r="N47" s="300">
        <v>0</v>
      </c>
      <c r="O47" s="301">
        <f t="shared" si="1"/>
        <v>-875.22</v>
      </c>
      <c r="P47" s="302">
        <f t="shared" si="2"/>
        <v>10916.209999999997</v>
      </c>
      <c r="Q47">
        <v>1960</v>
      </c>
      <c r="R47" s="164"/>
      <c r="S47" s="159"/>
    </row>
    <row r="48" spans="1:19" x14ac:dyDescent="0.3">
      <c r="A48" s="50">
        <v>1891</v>
      </c>
      <c r="B48" s="7" t="s">
        <v>53</v>
      </c>
      <c r="C48" s="50">
        <v>15</v>
      </c>
      <c r="D48" s="50" t="s">
        <v>429</v>
      </c>
      <c r="E48" s="50" t="s">
        <v>427</v>
      </c>
      <c r="F48" s="298">
        <v>1209708.1200000001</v>
      </c>
      <c r="G48" s="299">
        <v>1022617.47</v>
      </c>
      <c r="H48" s="300">
        <v>0</v>
      </c>
      <c r="I48" s="300">
        <v>0</v>
      </c>
      <c r="J48" s="301">
        <f t="shared" si="0"/>
        <v>2232325.59</v>
      </c>
      <c r="K48" s="300">
        <v>-93372.5</v>
      </c>
      <c r="L48" s="301">
        <v>-104281.51000000001</v>
      </c>
      <c r="M48" s="299">
        <v>0</v>
      </c>
      <c r="N48" s="300">
        <v>0</v>
      </c>
      <c r="O48" s="301">
        <f t="shared" si="1"/>
        <v>-197654.01</v>
      </c>
      <c r="P48" s="302">
        <f t="shared" si="2"/>
        <v>2034671.5799999998</v>
      </c>
      <c r="Q48">
        <v>1960</v>
      </c>
      <c r="R48" s="164"/>
      <c r="S48" s="159"/>
    </row>
    <row r="49" spans="1:19" x14ac:dyDescent="0.3">
      <c r="A49" s="50">
        <v>1892</v>
      </c>
      <c r="B49" s="7" t="s">
        <v>54</v>
      </c>
      <c r="C49" s="50">
        <v>20</v>
      </c>
      <c r="D49" s="50" t="s">
        <v>429</v>
      </c>
      <c r="E49" s="50" t="s">
        <v>427</v>
      </c>
      <c r="F49" s="298">
        <v>218580.97</v>
      </c>
      <c r="G49" s="299">
        <v>63839.3</v>
      </c>
      <c r="H49" s="300">
        <v>0</v>
      </c>
      <c r="I49" s="300">
        <v>0</v>
      </c>
      <c r="J49" s="301">
        <f t="shared" si="0"/>
        <v>282420.27</v>
      </c>
      <c r="K49" s="300">
        <v>-11947.68</v>
      </c>
      <c r="L49" s="301">
        <v>-10614.82</v>
      </c>
      <c r="M49" s="299">
        <v>0</v>
      </c>
      <c r="N49" s="300">
        <v>0</v>
      </c>
      <c r="O49" s="301">
        <f t="shared" si="1"/>
        <v>-22562.5</v>
      </c>
      <c r="P49" s="302">
        <f t="shared" si="2"/>
        <v>259857.77000000002</v>
      </c>
      <c r="Q49">
        <v>1960</v>
      </c>
      <c r="R49" s="164"/>
      <c r="S49" s="159"/>
    </row>
    <row r="50" spans="1:19" x14ac:dyDescent="0.3">
      <c r="A50" s="50">
        <v>1893</v>
      </c>
      <c r="B50" s="7" t="s">
        <v>55</v>
      </c>
      <c r="C50" s="50">
        <v>10</v>
      </c>
      <c r="D50" s="50" t="s">
        <v>429</v>
      </c>
      <c r="E50" s="50" t="s">
        <v>427</v>
      </c>
      <c r="F50" s="298">
        <v>27966.17</v>
      </c>
      <c r="G50" s="299">
        <v>0</v>
      </c>
      <c r="H50" s="300">
        <v>0</v>
      </c>
      <c r="I50" s="300">
        <v>0</v>
      </c>
      <c r="J50" s="301">
        <f t="shared" si="0"/>
        <v>27966.17</v>
      </c>
      <c r="K50" s="300">
        <v>-5033.76</v>
      </c>
      <c r="L50" s="301">
        <v>-3274.78</v>
      </c>
      <c r="M50" s="299">
        <v>0</v>
      </c>
      <c r="N50" s="300">
        <v>0</v>
      </c>
      <c r="O50" s="301">
        <f t="shared" si="1"/>
        <v>-8308.5400000000009</v>
      </c>
      <c r="P50" s="302">
        <f t="shared" si="2"/>
        <v>19657.629999999997</v>
      </c>
      <c r="Q50">
        <v>1960</v>
      </c>
      <c r="R50" s="164"/>
      <c r="S50" s="159"/>
    </row>
    <row r="51" spans="1:19" x14ac:dyDescent="0.3">
      <c r="A51" s="50">
        <v>1894</v>
      </c>
      <c r="B51" s="7" t="s">
        <v>56</v>
      </c>
      <c r="C51" s="50">
        <v>10</v>
      </c>
      <c r="D51" s="50" t="s">
        <v>429</v>
      </c>
      <c r="E51" s="50" t="s">
        <v>427</v>
      </c>
      <c r="F51" s="298">
        <v>65254.41</v>
      </c>
      <c r="G51" s="299">
        <v>0</v>
      </c>
      <c r="H51" s="300">
        <v>0</v>
      </c>
      <c r="I51" s="300">
        <v>0</v>
      </c>
      <c r="J51" s="301">
        <f t="shared" si="0"/>
        <v>65254.41</v>
      </c>
      <c r="K51" s="300">
        <v>-11745.52</v>
      </c>
      <c r="L51" s="301">
        <v>-7641.14</v>
      </c>
      <c r="M51" s="299">
        <v>0</v>
      </c>
      <c r="N51" s="300">
        <v>0</v>
      </c>
      <c r="O51" s="301">
        <f t="shared" si="1"/>
        <v>-19386.66</v>
      </c>
      <c r="P51" s="302">
        <f t="shared" si="2"/>
        <v>45867.75</v>
      </c>
      <c r="Q51">
        <v>1960</v>
      </c>
      <c r="R51" s="164"/>
      <c r="S51" s="159"/>
    </row>
    <row r="52" spans="1:19" x14ac:dyDescent="0.3">
      <c r="A52" s="50">
        <v>1895</v>
      </c>
      <c r="B52" s="7" t="s">
        <v>57</v>
      </c>
      <c r="C52" s="50">
        <v>20</v>
      </c>
      <c r="D52" s="50" t="s">
        <v>429</v>
      </c>
      <c r="E52" s="50" t="s">
        <v>427</v>
      </c>
      <c r="F52" s="298">
        <v>62291.79</v>
      </c>
      <c r="G52" s="299">
        <v>61342.01</v>
      </c>
      <c r="H52" s="300">
        <v>0</v>
      </c>
      <c r="I52" s="300">
        <v>0</v>
      </c>
      <c r="J52" s="301">
        <f t="shared" si="0"/>
        <v>123633.8</v>
      </c>
      <c r="K52" s="300">
        <v>-4048.71</v>
      </c>
      <c r="L52" s="301">
        <v>-4996.0200000000004</v>
      </c>
      <c r="M52" s="299">
        <v>0</v>
      </c>
      <c r="N52" s="300">
        <v>0</v>
      </c>
      <c r="O52" s="301">
        <f t="shared" si="1"/>
        <v>-9044.73</v>
      </c>
      <c r="P52" s="302">
        <f t="shared" si="2"/>
        <v>114589.07</v>
      </c>
      <c r="Q52">
        <v>1960</v>
      </c>
      <c r="R52" s="164"/>
      <c r="S52" s="159"/>
    </row>
    <row r="53" spans="1:19" x14ac:dyDescent="0.3">
      <c r="A53" s="50">
        <v>1898</v>
      </c>
      <c r="B53" s="7" t="s">
        <v>58</v>
      </c>
      <c r="C53" s="50">
        <v>30</v>
      </c>
      <c r="D53" s="50" t="s">
        <v>429</v>
      </c>
      <c r="E53" s="50" t="s">
        <v>427</v>
      </c>
      <c r="F53" s="298">
        <v>9854.7199999999993</v>
      </c>
      <c r="G53" s="299">
        <v>0</v>
      </c>
      <c r="H53" s="300">
        <v>0</v>
      </c>
      <c r="I53" s="300">
        <v>0</v>
      </c>
      <c r="J53" s="301">
        <f t="shared" si="0"/>
        <v>9854.7199999999993</v>
      </c>
      <c r="K53" s="300">
        <v>-111.72</v>
      </c>
      <c r="L53" s="301">
        <v>-328.28000000000003</v>
      </c>
      <c r="M53" s="299">
        <v>0</v>
      </c>
      <c r="N53" s="300">
        <v>0</v>
      </c>
      <c r="O53" s="301">
        <f t="shared" si="1"/>
        <v>-440</v>
      </c>
      <c r="P53" s="302">
        <f t="shared" si="2"/>
        <v>9414.7199999999993</v>
      </c>
      <c r="Q53">
        <v>1960</v>
      </c>
      <c r="R53" s="164"/>
      <c r="S53" s="159"/>
    </row>
    <row r="54" spans="1:19" x14ac:dyDescent="0.3">
      <c r="A54" s="50">
        <v>1899</v>
      </c>
      <c r="B54" s="7" t="s">
        <v>59</v>
      </c>
      <c r="C54" s="50">
        <v>15</v>
      </c>
      <c r="D54" s="50" t="s">
        <v>429</v>
      </c>
      <c r="E54" s="50" t="s">
        <v>427</v>
      </c>
      <c r="F54" s="298">
        <v>10704.210000000001</v>
      </c>
      <c r="G54" s="299">
        <v>236053.4</v>
      </c>
      <c r="H54" s="300">
        <v>0</v>
      </c>
      <c r="I54" s="300">
        <v>0</v>
      </c>
      <c r="J54" s="301">
        <f t="shared" si="0"/>
        <v>246757.61</v>
      </c>
      <c r="K54" s="300">
        <v>-67.930000000000007</v>
      </c>
      <c r="L54" s="301">
        <v>-9646.11</v>
      </c>
      <c r="M54" s="299">
        <v>0</v>
      </c>
      <c r="N54" s="300">
        <v>0</v>
      </c>
      <c r="O54" s="301">
        <f t="shared" si="1"/>
        <v>-9714.0400000000009</v>
      </c>
      <c r="P54" s="302">
        <f t="shared" si="2"/>
        <v>237043.56999999998</v>
      </c>
      <c r="Q54">
        <v>1960</v>
      </c>
      <c r="R54" s="164"/>
      <c r="S54" s="159"/>
    </row>
    <row r="55" spans="1:19" x14ac:dyDescent="0.3">
      <c r="A55" s="50">
        <v>1908</v>
      </c>
      <c r="B55" s="7" t="s">
        <v>60</v>
      </c>
      <c r="C55" s="50">
        <v>60</v>
      </c>
      <c r="D55" s="50" t="s">
        <v>428</v>
      </c>
      <c r="E55" s="50" t="s">
        <v>427</v>
      </c>
      <c r="F55" s="298">
        <v>27702975.780000001</v>
      </c>
      <c r="G55" s="299">
        <v>616402.78</v>
      </c>
      <c r="H55" s="300">
        <v>0</v>
      </c>
      <c r="I55" s="300">
        <v>0</v>
      </c>
      <c r="J55" s="301">
        <f t="shared" si="0"/>
        <v>28319378.560000002</v>
      </c>
      <c r="K55" s="300">
        <v>-3439469.0199999986</v>
      </c>
      <c r="L55" s="301">
        <v>-586581.72000000009</v>
      </c>
      <c r="M55" s="299">
        <v>0</v>
      </c>
      <c r="N55" s="300">
        <v>0</v>
      </c>
      <c r="O55" s="301">
        <f t="shared" si="1"/>
        <v>-4026050.7399999988</v>
      </c>
      <c r="P55" s="302">
        <f t="shared" si="2"/>
        <v>24293327.820000004</v>
      </c>
      <c r="Q55">
        <v>1908</v>
      </c>
      <c r="R55" s="164"/>
      <c r="S55" s="159"/>
    </row>
    <row r="56" spans="1:19" x14ac:dyDescent="0.3">
      <c r="A56" s="50">
        <v>2005</v>
      </c>
      <c r="B56" s="7" t="s">
        <v>88</v>
      </c>
      <c r="C56" s="50">
        <v>60</v>
      </c>
      <c r="D56" s="50" t="s">
        <v>429</v>
      </c>
      <c r="E56" s="50" t="s">
        <v>427</v>
      </c>
      <c r="F56" s="298">
        <v>17549082.289999999</v>
      </c>
      <c r="G56" s="299">
        <v>0</v>
      </c>
      <c r="H56" s="300">
        <v>0</v>
      </c>
      <c r="I56" s="300">
        <v>0</v>
      </c>
      <c r="J56" s="301">
        <f>SUM(F56:I56)</f>
        <v>17549082.289999999</v>
      </c>
      <c r="K56" s="300">
        <v>-5119193.72</v>
      </c>
      <c r="L56" s="301">
        <v>-730816.58</v>
      </c>
      <c r="M56" s="299">
        <v>0</v>
      </c>
      <c r="N56" s="300">
        <v>0</v>
      </c>
      <c r="O56" s="301">
        <f t="shared" si="1"/>
        <v>-5850010.2999999998</v>
      </c>
      <c r="P56" s="302">
        <f t="shared" si="2"/>
        <v>11699071.989999998</v>
      </c>
      <c r="Q56">
        <v>2005</v>
      </c>
      <c r="R56" s="164"/>
      <c r="S56" s="159"/>
    </row>
    <row r="57" spans="1:19" x14ac:dyDescent="0.3">
      <c r="A57" s="50">
        <v>1910</v>
      </c>
      <c r="B57" s="7" t="s">
        <v>61</v>
      </c>
      <c r="C57" s="50">
        <v>10</v>
      </c>
      <c r="D57" s="50" t="s">
        <v>428</v>
      </c>
      <c r="E57" s="50" t="s">
        <v>427</v>
      </c>
      <c r="F57" s="298">
        <v>18637.23</v>
      </c>
      <c r="G57" s="299">
        <v>0</v>
      </c>
      <c r="H57" s="300">
        <v>0</v>
      </c>
      <c r="I57" s="300">
        <v>0</v>
      </c>
      <c r="J57" s="301">
        <f t="shared" si="0"/>
        <v>18637.23</v>
      </c>
      <c r="K57" s="300">
        <v>-6919.55</v>
      </c>
      <c r="L57" s="301">
        <v>-1872.56</v>
      </c>
      <c r="M57" s="299">
        <v>0</v>
      </c>
      <c r="N57" s="300">
        <v>0</v>
      </c>
      <c r="O57" s="301">
        <f t="shared" si="1"/>
        <v>-8792.11</v>
      </c>
      <c r="P57" s="302">
        <f t="shared" si="2"/>
        <v>9845.119999999999</v>
      </c>
      <c r="Q57">
        <v>1908</v>
      </c>
      <c r="R57" s="164"/>
      <c r="S57" s="159"/>
    </row>
    <row r="58" spans="1:19" x14ac:dyDescent="0.3">
      <c r="A58" s="50">
        <v>1911</v>
      </c>
      <c r="B58" s="7" t="s">
        <v>62</v>
      </c>
      <c r="C58" s="50">
        <v>25</v>
      </c>
      <c r="D58" s="50" t="s">
        <v>428</v>
      </c>
      <c r="E58" s="50" t="s">
        <v>427</v>
      </c>
      <c r="F58" s="298">
        <v>172498.47999999998</v>
      </c>
      <c r="G58" s="299">
        <v>0</v>
      </c>
      <c r="H58" s="300">
        <v>0</v>
      </c>
      <c r="I58" s="300">
        <v>0</v>
      </c>
      <c r="J58" s="301">
        <f t="shared" si="0"/>
        <v>172498.47999999998</v>
      </c>
      <c r="K58" s="300">
        <v>-47173.69</v>
      </c>
      <c r="L58" s="301">
        <v>-6132.51</v>
      </c>
      <c r="M58" s="299">
        <v>0</v>
      </c>
      <c r="N58" s="300">
        <v>0</v>
      </c>
      <c r="O58" s="301">
        <f t="shared" si="1"/>
        <v>-53306.200000000004</v>
      </c>
      <c r="P58" s="302">
        <f t="shared" si="2"/>
        <v>119192.27999999997</v>
      </c>
      <c r="Q58">
        <v>1908</v>
      </c>
      <c r="R58" s="164"/>
      <c r="S58" s="159"/>
    </row>
    <row r="59" spans="1:19" x14ac:dyDescent="0.3">
      <c r="A59" s="50">
        <v>1912</v>
      </c>
      <c r="B59" s="7" t="s">
        <v>63</v>
      </c>
      <c r="C59" s="50">
        <v>60</v>
      </c>
      <c r="D59" s="50" t="s">
        <v>428</v>
      </c>
      <c r="E59" s="50" t="s">
        <v>427</v>
      </c>
      <c r="F59" s="298">
        <v>17428691.820000004</v>
      </c>
      <c r="G59" s="299">
        <v>0</v>
      </c>
      <c r="H59" s="300">
        <v>0</v>
      </c>
      <c r="I59" s="300">
        <v>0</v>
      </c>
      <c r="J59" s="301">
        <f t="shared" si="0"/>
        <v>17428691.820000004</v>
      </c>
      <c r="K59" s="300">
        <v>-2788376.49</v>
      </c>
      <c r="L59" s="301">
        <v>-402439.08999999997</v>
      </c>
      <c r="M59" s="299">
        <v>0</v>
      </c>
      <c r="N59" s="300">
        <v>0</v>
      </c>
      <c r="O59" s="301">
        <f t="shared" si="1"/>
        <v>-3190815.58</v>
      </c>
      <c r="P59" s="302">
        <f t="shared" si="2"/>
        <v>14237876.240000004</v>
      </c>
      <c r="Q59">
        <v>1908</v>
      </c>
      <c r="R59" s="164"/>
      <c r="S59" s="159"/>
    </row>
    <row r="60" spans="1:19" x14ac:dyDescent="0.3">
      <c r="A60" s="50">
        <v>1913</v>
      </c>
      <c r="B60" s="7" t="s">
        <v>64</v>
      </c>
      <c r="C60" s="50">
        <v>30</v>
      </c>
      <c r="D60" s="50" t="s">
        <v>428</v>
      </c>
      <c r="E60" s="50" t="s">
        <v>427</v>
      </c>
      <c r="F60" s="298">
        <v>2785049.54</v>
      </c>
      <c r="G60" s="299">
        <v>0</v>
      </c>
      <c r="H60" s="300">
        <v>0</v>
      </c>
      <c r="I60" s="300">
        <v>0</v>
      </c>
      <c r="J60" s="301">
        <f t="shared" si="0"/>
        <v>2785049.54</v>
      </c>
      <c r="K60" s="300">
        <v>-695661.52</v>
      </c>
      <c r="L60" s="301">
        <v>-100876.01000000001</v>
      </c>
      <c r="M60" s="299">
        <v>0</v>
      </c>
      <c r="N60" s="300">
        <v>0</v>
      </c>
      <c r="O60" s="301">
        <f t="shared" si="1"/>
        <v>-796537.53</v>
      </c>
      <c r="P60" s="302">
        <f t="shared" si="2"/>
        <v>1988512.01</v>
      </c>
      <c r="Q60">
        <v>1908</v>
      </c>
      <c r="R60" s="164"/>
      <c r="S60" s="159"/>
    </row>
    <row r="61" spans="1:19" x14ac:dyDescent="0.3">
      <c r="A61" s="50">
        <v>1914</v>
      </c>
      <c r="B61" s="7" t="s">
        <v>65</v>
      </c>
      <c r="C61" s="50">
        <v>60</v>
      </c>
      <c r="D61" s="50" t="s">
        <v>428</v>
      </c>
      <c r="E61" s="50" t="s">
        <v>427</v>
      </c>
      <c r="F61" s="298">
        <v>0</v>
      </c>
      <c r="G61" s="299">
        <v>0</v>
      </c>
      <c r="H61" s="300">
        <v>0</v>
      </c>
      <c r="I61" s="300">
        <v>0</v>
      </c>
      <c r="J61" s="301">
        <f t="shared" si="0"/>
        <v>0</v>
      </c>
      <c r="K61" s="300">
        <v>0</v>
      </c>
      <c r="L61" s="301">
        <v>0</v>
      </c>
      <c r="M61" s="299">
        <v>0</v>
      </c>
      <c r="N61" s="300">
        <v>0</v>
      </c>
      <c r="O61" s="301">
        <f t="shared" si="1"/>
        <v>0</v>
      </c>
      <c r="P61" s="302">
        <f t="shared" si="2"/>
        <v>0</v>
      </c>
      <c r="Q61">
        <v>1908</v>
      </c>
      <c r="R61" s="164"/>
      <c r="S61" s="159"/>
    </row>
    <row r="62" spans="1:19" x14ac:dyDescent="0.3">
      <c r="A62" s="50">
        <v>1915</v>
      </c>
      <c r="B62" s="7" t="s">
        <v>66</v>
      </c>
      <c r="C62" s="50">
        <v>10</v>
      </c>
      <c r="D62" s="50" t="s">
        <v>429</v>
      </c>
      <c r="E62" s="50" t="s">
        <v>427</v>
      </c>
      <c r="F62" s="298">
        <v>5121224.6399999987</v>
      </c>
      <c r="G62" s="299">
        <v>213859.91</v>
      </c>
      <c r="H62" s="300">
        <v>0</v>
      </c>
      <c r="I62" s="300">
        <v>0</v>
      </c>
      <c r="J62" s="301">
        <f t="shared" si="0"/>
        <v>5335084.5499999989</v>
      </c>
      <c r="K62" s="300">
        <v>-4025180.3000000003</v>
      </c>
      <c r="L62" s="301">
        <v>-429442.48</v>
      </c>
      <c r="M62" s="299">
        <v>0</v>
      </c>
      <c r="N62" s="300">
        <v>0</v>
      </c>
      <c r="O62" s="301">
        <f t="shared" si="1"/>
        <v>-4454622.78</v>
      </c>
      <c r="P62" s="302">
        <f t="shared" si="2"/>
        <v>880461.76999999862</v>
      </c>
      <c r="Q62">
        <v>1915</v>
      </c>
      <c r="R62" s="164"/>
      <c r="S62" s="159"/>
    </row>
    <row r="63" spans="1:19" x14ac:dyDescent="0.3">
      <c r="A63" s="50">
        <v>1916</v>
      </c>
      <c r="B63" s="7" t="s">
        <v>67</v>
      </c>
      <c r="C63" s="50">
        <v>60</v>
      </c>
      <c r="D63" s="50" t="s">
        <v>428</v>
      </c>
      <c r="E63" s="50" t="s">
        <v>427</v>
      </c>
      <c r="F63" s="298">
        <v>0</v>
      </c>
      <c r="G63" s="299">
        <v>0</v>
      </c>
      <c r="H63" s="300">
        <v>0</v>
      </c>
      <c r="I63" s="300">
        <v>0</v>
      </c>
      <c r="J63" s="301">
        <f t="shared" si="0"/>
        <v>0</v>
      </c>
      <c r="K63" s="300">
        <v>0</v>
      </c>
      <c r="L63" s="301">
        <v>0</v>
      </c>
      <c r="M63" s="299">
        <v>0</v>
      </c>
      <c r="N63" s="300">
        <v>0</v>
      </c>
      <c r="O63" s="301">
        <f t="shared" si="1"/>
        <v>0</v>
      </c>
      <c r="P63" s="302">
        <f t="shared" si="2"/>
        <v>0</v>
      </c>
      <c r="Q63">
        <v>1908</v>
      </c>
      <c r="R63" s="164"/>
      <c r="S63" s="159"/>
    </row>
    <row r="64" spans="1:19" x14ac:dyDescent="0.3">
      <c r="A64" s="50">
        <v>1920</v>
      </c>
      <c r="B64" s="7" t="s">
        <v>68</v>
      </c>
      <c r="C64" s="50">
        <v>5</v>
      </c>
      <c r="D64" s="50" t="s">
        <v>429</v>
      </c>
      <c r="E64" s="50" t="s">
        <v>427</v>
      </c>
      <c r="F64" s="298">
        <v>9.313225537987968E-12</v>
      </c>
      <c r="G64" s="299">
        <v>0</v>
      </c>
      <c r="H64" s="300">
        <v>0</v>
      </c>
      <c r="I64" s="300">
        <v>0</v>
      </c>
      <c r="J64" s="301">
        <f t="shared" si="0"/>
        <v>9.313225537987968E-12</v>
      </c>
      <c r="K64" s="300">
        <v>0</v>
      </c>
      <c r="L64" s="301">
        <v>0</v>
      </c>
      <c r="M64" s="299">
        <v>0</v>
      </c>
      <c r="N64" s="300">
        <v>0</v>
      </c>
      <c r="O64" s="301">
        <f t="shared" si="1"/>
        <v>0</v>
      </c>
      <c r="P64" s="302">
        <f t="shared" si="2"/>
        <v>9.313225537987968E-12</v>
      </c>
      <c r="Q64">
        <v>1920</v>
      </c>
      <c r="R64" s="164"/>
      <c r="S64" s="159"/>
    </row>
    <row r="65" spans="1:19" x14ac:dyDescent="0.3">
      <c r="A65" s="50">
        <v>1921</v>
      </c>
      <c r="B65" s="7" t="s">
        <v>69</v>
      </c>
      <c r="C65" s="50">
        <v>4</v>
      </c>
      <c r="D65" s="50" t="s">
        <v>429</v>
      </c>
      <c r="E65" s="50" t="s">
        <v>427</v>
      </c>
      <c r="F65" s="298">
        <v>3584525.58</v>
      </c>
      <c r="G65" s="299">
        <v>740937.6</v>
      </c>
      <c r="H65" s="300">
        <v>0</v>
      </c>
      <c r="I65" s="300">
        <v>0</v>
      </c>
      <c r="J65" s="301">
        <f t="shared" si="0"/>
        <v>4325463.18</v>
      </c>
      <c r="K65" s="300">
        <v>-2642348.2799999998</v>
      </c>
      <c r="L65" s="301">
        <v>-372725.38</v>
      </c>
      <c r="M65" s="299">
        <v>0</v>
      </c>
      <c r="N65" s="300">
        <v>0</v>
      </c>
      <c r="O65" s="301">
        <f t="shared" si="1"/>
        <v>-3015073.6599999997</v>
      </c>
      <c r="P65" s="302">
        <f t="shared" si="2"/>
        <v>1310389.52</v>
      </c>
      <c r="Q65">
        <v>1920</v>
      </c>
      <c r="R65" s="164"/>
      <c r="S65" s="159"/>
    </row>
    <row r="66" spans="1:19" x14ac:dyDescent="0.3">
      <c r="A66" s="50">
        <v>1922</v>
      </c>
      <c r="B66" s="7" t="s">
        <v>70</v>
      </c>
      <c r="C66" s="50">
        <v>5</v>
      </c>
      <c r="D66" s="50" t="s">
        <v>429</v>
      </c>
      <c r="E66" s="50" t="s">
        <v>427</v>
      </c>
      <c r="F66" s="298">
        <v>9520499.4399999995</v>
      </c>
      <c r="G66" s="299">
        <v>1309448.22</v>
      </c>
      <c r="H66" s="300">
        <v>0</v>
      </c>
      <c r="I66" s="300">
        <v>0</v>
      </c>
      <c r="J66" s="301">
        <f t="shared" si="0"/>
        <v>10829947.66</v>
      </c>
      <c r="K66" s="300">
        <v>-6704312.5099999998</v>
      </c>
      <c r="L66" s="301">
        <v>-1473103.42</v>
      </c>
      <c r="M66" s="299">
        <v>0</v>
      </c>
      <c r="N66" s="300">
        <v>0</v>
      </c>
      <c r="O66" s="301">
        <f t="shared" si="1"/>
        <v>-8177415.9299999997</v>
      </c>
      <c r="P66" s="302">
        <f t="shared" si="2"/>
        <v>2652531.7300000004</v>
      </c>
      <c r="Q66">
        <v>1920</v>
      </c>
      <c r="R66" s="164"/>
      <c r="S66" s="159"/>
    </row>
    <row r="67" spans="1:19" x14ac:dyDescent="0.3">
      <c r="A67" s="50">
        <v>1923</v>
      </c>
      <c r="B67" s="7" t="s">
        <v>71</v>
      </c>
      <c r="C67" s="50">
        <v>5</v>
      </c>
      <c r="D67" s="50" t="s">
        <v>429</v>
      </c>
      <c r="E67" s="50" t="s">
        <v>427</v>
      </c>
      <c r="F67" s="298">
        <v>627159.84000000008</v>
      </c>
      <c r="G67" s="299">
        <v>110889.76000000001</v>
      </c>
      <c r="H67" s="300">
        <v>0</v>
      </c>
      <c r="I67" s="300">
        <v>0</v>
      </c>
      <c r="J67" s="301">
        <f t="shared" si="0"/>
        <v>738049.60000000009</v>
      </c>
      <c r="K67" s="300">
        <v>-551627.61</v>
      </c>
      <c r="L67" s="301">
        <v>-63828.14</v>
      </c>
      <c r="M67" s="299">
        <v>0</v>
      </c>
      <c r="N67" s="300">
        <v>0</v>
      </c>
      <c r="O67" s="301">
        <f t="shared" si="1"/>
        <v>-615455.75</v>
      </c>
      <c r="P67" s="302">
        <f t="shared" si="2"/>
        <v>122593.85000000009</v>
      </c>
      <c r="Q67">
        <v>1920</v>
      </c>
      <c r="R67" s="164"/>
      <c r="S67" s="159"/>
    </row>
    <row r="68" spans="1:19" x14ac:dyDescent="0.3">
      <c r="A68" s="50">
        <v>1924</v>
      </c>
      <c r="B68" s="7" t="s">
        <v>72</v>
      </c>
      <c r="C68" s="50">
        <v>6</v>
      </c>
      <c r="D68" s="50" t="s">
        <v>429</v>
      </c>
      <c r="E68" s="50" t="s">
        <v>427</v>
      </c>
      <c r="F68" s="298">
        <v>1910329.11</v>
      </c>
      <c r="G68" s="299">
        <v>243564.42</v>
      </c>
      <c r="H68" s="300">
        <v>0</v>
      </c>
      <c r="I68" s="300">
        <v>0</v>
      </c>
      <c r="J68" s="301">
        <f t="shared" si="0"/>
        <v>2153893.5300000003</v>
      </c>
      <c r="K68" s="300">
        <v>-1605611.12</v>
      </c>
      <c r="L68" s="301">
        <v>-136764.22</v>
      </c>
      <c r="M68" s="299">
        <v>0</v>
      </c>
      <c r="N68" s="300">
        <v>0</v>
      </c>
      <c r="O68" s="301">
        <f t="shared" si="1"/>
        <v>-1742375.34</v>
      </c>
      <c r="P68" s="302">
        <f t="shared" si="2"/>
        <v>411518.19000000018</v>
      </c>
      <c r="Q68">
        <v>1920</v>
      </c>
      <c r="R68" s="164"/>
      <c r="S68" s="159"/>
    </row>
    <row r="69" spans="1:19" x14ac:dyDescent="0.3">
      <c r="A69" s="50">
        <v>1930</v>
      </c>
      <c r="B69" s="7" t="s">
        <v>73</v>
      </c>
      <c r="C69" s="50">
        <v>7</v>
      </c>
      <c r="D69" s="50" t="s">
        <v>429</v>
      </c>
      <c r="E69" s="50" t="s">
        <v>427</v>
      </c>
      <c r="F69" s="298">
        <v>8760607.5500000007</v>
      </c>
      <c r="G69" s="299">
        <v>1291562.24</v>
      </c>
      <c r="H69" s="300">
        <v>-309313.58</v>
      </c>
      <c r="I69" s="300">
        <v>0</v>
      </c>
      <c r="J69" s="301">
        <f t="shared" si="0"/>
        <v>9742856.2100000009</v>
      </c>
      <c r="K69" s="300">
        <v>-6185545.3499999996</v>
      </c>
      <c r="L69" s="301">
        <v>-966698.77</v>
      </c>
      <c r="M69" s="299">
        <v>309313.58</v>
      </c>
      <c r="N69" s="300">
        <v>0</v>
      </c>
      <c r="O69" s="301">
        <f t="shared" si="1"/>
        <v>-6842930.5399999991</v>
      </c>
      <c r="P69" s="302">
        <f t="shared" si="2"/>
        <v>2899925.6700000018</v>
      </c>
      <c r="Q69">
        <v>1930</v>
      </c>
      <c r="R69" s="164"/>
      <c r="S69" s="159"/>
    </row>
    <row r="70" spans="1:19" x14ac:dyDescent="0.3">
      <c r="A70" s="50">
        <v>1931</v>
      </c>
      <c r="B70" s="7" t="s">
        <v>74</v>
      </c>
      <c r="C70" s="50">
        <v>12</v>
      </c>
      <c r="D70" s="50" t="s">
        <v>429</v>
      </c>
      <c r="E70" s="50" t="s">
        <v>427</v>
      </c>
      <c r="F70" s="298">
        <v>8699002.8499999996</v>
      </c>
      <c r="G70" s="299">
        <v>1294220.81</v>
      </c>
      <c r="H70" s="300">
        <v>0</v>
      </c>
      <c r="I70" s="300">
        <v>0</v>
      </c>
      <c r="J70" s="301">
        <f t="shared" si="0"/>
        <v>9993223.6600000001</v>
      </c>
      <c r="K70" s="300">
        <v>-4506365.99</v>
      </c>
      <c r="L70" s="301">
        <v>-841294.23</v>
      </c>
      <c r="M70" s="299">
        <v>0</v>
      </c>
      <c r="N70" s="300">
        <v>0</v>
      </c>
      <c r="O70" s="301">
        <f t="shared" si="1"/>
        <v>-5347660.2200000007</v>
      </c>
      <c r="P70" s="302">
        <f t="shared" si="2"/>
        <v>4645563.4399999995</v>
      </c>
      <c r="Q70">
        <v>1930</v>
      </c>
      <c r="R70" s="164"/>
      <c r="S70" s="159"/>
    </row>
    <row r="71" spans="1:19" x14ac:dyDescent="0.3">
      <c r="A71" s="50">
        <v>1932</v>
      </c>
      <c r="B71" s="7" t="s">
        <v>75</v>
      </c>
      <c r="C71" s="50">
        <v>22</v>
      </c>
      <c r="D71" s="50" t="s">
        <v>429</v>
      </c>
      <c r="E71" s="50" t="s">
        <v>427</v>
      </c>
      <c r="F71" s="298">
        <v>195040.75</v>
      </c>
      <c r="G71" s="299">
        <v>48675.26</v>
      </c>
      <c r="H71" s="300">
        <v>0</v>
      </c>
      <c r="I71" s="300">
        <v>0</v>
      </c>
      <c r="J71" s="301">
        <f t="shared" si="0"/>
        <v>243716.01</v>
      </c>
      <c r="K71" s="300">
        <v>-53095.93</v>
      </c>
      <c r="L71" s="301">
        <v>-10412.33</v>
      </c>
      <c r="M71" s="299">
        <v>0</v>
      </c>
      <c r="N71" s="300">
        <v>0</v>
      </c>
      <c r="O71" s="301">
        <f t="shared" si="1"/>
        <v>-63508.26</v>
      </c>
      <c r="P71" s="302">
        <f t="shared" si="2"/>
        <v>180207.75</v>
      </c>
      <c r="Q71">
        <v>1930</v>
      </c>
      <c r="R71" s="164"/>
      <c r="S71" s="159"/>
    </row>
    <row r="72" spans="1:19" x14ac:dyDescent="0.3">
      <c r="A72" s="50">
        <v>1935</v>
      </c>
      <c r="B72" s="7" t="s">
        <v>76</v>
      </c>
      <c r="C72" s="50">
        <v>10</v>
      </c>
      <c r="D72" s="50" t="s">
        <v>429</v>
      </c>
      <c r="E72" s="50" t="s">
        <v>427</v>
      </c>
      <c r="F72" s="298">
        <v>202064.58000000002</v>
      </c>
      <c r="G72" s="299">
        <v>0</v>
      </c>
      <c r="H72" s="300">
        <v>0</v>
      </c>
      <c r="I72" s="300">
        <v>0</v>
      </c>
      <c r="J72" s="301">
        <f t="shared" si="0"/>
        <v>202064.58000000002</v>
      </c>
      <c r="K72" s="300">
        <v>-67550.06</v>
      </c>
      <c r="L72" s="301">
        <v>-19867.920000000002</v>
      </c>
      <c r="M72" s="299">
        <v>0</v>
      </c>
      <c r="N72" s="300">
        <v>0</v>
      </c>
      <c r="O72" s="301">
        <f t="shared" si="1"/>
        <v>-87417.98</v>
      </c>
      <c r="P72" s="302">
        <f t="shared" si="2"/>
        <v>114646.60000000002</v>
      </c>
      <c r="Q72">
        <v>1935</v>
      </c>
      <c r="R72" s="164"/>
      <c r="S72" s="159"/>
    </row>
    <row r="73" spans="1:19" x14ac:dyDescent="0.3">
      <c r="A73" s="50">
        <v>1940</v>
      </c>
      <c r="B73" s="7" t="s">
        <v>77</v>
      </c>
      <c r="C73" s="50">
        <v>10</v>
      </c>
      <c r="D73" s="50" t="s">
        <v>429</v>
      </c>
      <c r="E73" s="50" t="s">
        <v>427</v>
      </c>
      <c r="F73" s="298">
        <v>5413984.5999999996</v>
      </c>
      <c r="G73" s="299">
        <v>121311.12</v>
      </c>
      <c r="H73" s="300">
        <v>0</v>
      </c>
      <c r="I73" s="300">
        <v>0</v>
      </c>
      <c r="J73" s="301">
        <f t="shared" ref="J73:J86" si="3">SUM(F73:I73)</f>
        <v>5535295.7199999997</v>
      </c>
      <c r="K73" s="300">
        <v>-3059018.6</v>
      </c>
      <c r="L73" s="301">
        <v>-452641.82</v>
      </c>
      <c r="M73" s="299">
        <v>0</v>
      </c>
      <c r="N73" s="300">
        <v>0</v>
      </c>
      <c r="O73" s="301">
        <f t="shared" ref="O73:O86" si="4">SUM(K73:N73)</f>
        <v>-3511660.42</v>
      </c>
      <c r="P73" s="302">
        <f t="shared" ref="P73:P86" si="5">J73+O73</f>
        <v>2023635.2999999998</v>
      </c>
      <c r="Q73">
        <v>1940</v>
      </c>
      <c r="R73" s="164"/>
      <c r="S73" s="159"/>
    </row>
    <row r="74" spans="1:19" ht="27.6" x14ac:dyDescent="0.3">
      <c r="A74" s="50">
        <v>1955</v>
      </c>
      <c r="B74" s="52" t="s">
        <v>78</v>
      </c>
      <c r="C74" s="330">
        <v>6</v>
      </c>
      <c r="D74" s="50" t="s">
        <v>429</v>
      </c>
      <c r="E74" s="50" t="s">
        <v>427</v>
      </c>
      <c r="F74" s="298">
        <v>2343765.8799999994</v>
      </c>
      <c r="G74" s="299">
        <v>180184.36</v>
      </c>
      <c r="H74" s="300">
        <v>-1167.3600000000001</v>
      </c>
      <c r="I74" s="300">
        <v>0</v>
      </c>
      <c r="J74" s="301">
        <f t="shared" si="3"/>
        <v>2522782.8799999994</v>
      </c>
      <c r="K74" s="300">
        <v>-2043449.81</v>
      </c>
      <c r="L74" s="301">
        <v>-128685.88</v>
      </c>
      <c r="M74" s="299">
        <v>0</v>
      </c>
      <c r="N74" s="300">
        <v>0</v>
      </c>
      <c r="O74" s="301">
        <f t="shared" si="4"/>
        <v>-2172135.69</v>
      </c>
      <c r="P74" s="302">
        <f t="shared" si="5"/>
        <v>350647.18999999948</v>
      </c>
      <c r="Q74">
        <v>1955</v>
      </c>
      <c r="R74" s="164"/>
      <c r="S74" s="159"/>
    </row>
    <row r="75" spans="1:19" ht="27.6" x14ac:dyDescent="0.3">
      <c r="A75" s="50">
        <v>1956</v>
      </c>
      <c r="B75" s="52" t="s">
        <v>79</v>
      </c>
      <c r="C75" s="330">
        <v>3</v>
      </c>
      <c r="D75" s="50" t="s">
        <v>429</v>
      </c>
      <c r="E75" s="50" t="s">
        <v>427</v>
      </c>
      <c r="F75" s="298">
        <v>58854.07</v>
      </c>
      <c r="G75" s="299">
        <v>1272.1100000000001</v>
      </c>
      <c r="H75" s="300">
        <v>0</v>
      </c>
      <c r="I75" s="300">
        <v>0</v>
      </c>
      <c r="J75" s="301">
        <f t="shared" si="3"/>
        <v>60126.18</v>
      </c>
      <c r="K75" s="300">
        <v>-58854.07</v>
      </c>
      <c r="L75" s="301">
        <v>-322.86</v>
      </c>
      <c r="M75" s="299">
        <v>0</v>
      </c>
      <c r="N75" s="300">
        <v>0</v>
      </c>
      <c r="O75" s="301">
        <f t="shared" si="4"/>
        <v>-59176.93</v>
      </c>
      <c r="P75" s="302">
        <f t="shared" si="5"/>
        <v>949.25</v>
      </c>
      <c r="Q75">
        <v>1955</v>
      </c>
      <c r="R75" s="164"/>
      <c r="S75" s="159"/>
    </row>
    <row r="76" spans="1:19" x14ac:dyDescent="0.3">
      <c r="A76" s="50">
        <v>1960</v>
      </c>
      <c r="B76" s="52" t="s">
        <v>80</v>
      </c>
      <c r="C76" s="330">
        <v>0</v>
      </c>
      <c r="D76" s="50" t="s">
        <v>429</v>
      </c>
      <c r="E76" s="50" t="s">
        <v>427</v>
      </c>
      <c r="F76" s="298">
        <v>0</v>
      </c>
      <c r="G76" s="299">
        <v>0</v>
      </c>
      <c r="H76" s="300">
        <v>0</v>
      </c>
      <c r="I76" s="300">
        <v>0</v>
      </c>
      <c r="J76" s="301">
        <f t="shared" si="3"/>
        <v>0</v>
      </c>
      <c r="K76" s="300">
        <v>0</v>
      </c>
      <c r="L76" s="301">
        <v>0</v>
      </c>
      <c r="M76" s="299">
        <v>0</v>
      </c>
      <c r="N76" s="300">
        <v>0</v>
      </c>
      <c r="O76" s="301">
        <f t="shared" si="4"/>
        <v>0</v>
      </c>
      <c r="P76" s="302">
        <f t="shared" si="5"/>
        <v>0</v>
      </c>
      <c r="Q76">
        <v>1960</v>
      </c>
      <c r="R76" s="164"/>
      <c r="S76" s="159"/>
    </row>
    <row r="77" spans="1:19" x14ac:dyDescent="0.3">
      <c r="A77" s="50">
        <v>1961</v>
      </c>
      <c r="B77" s="7" t="s">
        <v>81</v>
      </c>
      <c r="C77" s="50">
        <v>0</v>
      </c>
      <c r="D77" s="50" t="s">
        <v>429</v>
      </c>
      <c r="E77" s="50" t="s">
        <v>427</v>
      </c>
      <c r="F77" s="298">
        <v>0</v>
      </c>
      <c r="G77" s="299">
        <v>0</v>
      </c>
      <c r="H77" s="300">
        <v>0</v>
      </c>
      <c r="I77" s="300">
        <v>0</v>
      </c>
      <c r="J77" s="301">
        <f t="shared" si="3"/>
        <v>0</v>
      </c>
      <c r="K77" s="300">
        <v>0</v>
      </c>
      <c r="L77" s="301">
        <v>0</v>
      </c>
      <c r="M77" s="299">
        <v>0</v>
      </c>
      <c r="N77" s="300">
        <v>0</v>
      </c>
      <c r="O77" s="301">
        <f t="shared" si="4"/>
        <v>0</v>
      </c>
      <c r="P77" s="302">
        <f t="shared" si="5"/>
        <v>0</v>
      </c>
      <c r="Q77">
        <v>1961</v>
      </c>
      <c r="R77" s="164"/>
      <c r="S77" s="159"/>
    </row>
    <row r="78" spans="1:19" x14ac:dyDescent="0.3">
      <c r="A78" s="50">
        <v>1965</v>
      </c>
      <c r="B78" s="7" t="s">
        <v>82</v>
      </c>
      <c r="C78" s="50">
        <v>0</v>
      </c>
      <c r="D78" s="50" t="s">
        <v>429</v>
      </c>
      <c r="E78" s="50" t="s">
        <v>427</v>
      </c>
      <c r="F78" s="298">
        <v>0</v>
      </c>
      <c r="G78" s="299">
        <v>0</v>
      </c>
      <c r="H78" s="300">
        <v>0</v>
      </c>
      <c r="I78" s="300">
        <v>0</v>
      </c>
      <c r="J78" s="301">
        <f t="shared" si="3"/>
        <v>0</v>
      </c>
      <c r="K78" s="300">
        <v>0</v>
      </c>
      <c r="L78" s="301">
        <v>0</v>
      </c>
      <c r="M78" s="299">
        <v>0</v>
      </c>
      <c r="N78" s="300">
        <v>0</v>
      </c>
      <c r="O78" s="301">
        <f t="shared" si="4"/>
        <v>0</v>
      </c>
      <c r="P78" s="302">
        <f t="shared" si="5"/>
        <v>0</v>
      </c>
      <c r="Q78">
        <v>1965</v>
      </c>
      <c r="R78" s="164"/>
      <c r="S78" s="159"/>
    </row>
    <row r="79" spans="1:19" x14ac:dyDescent="0.3">
      <c r="A79" s="50">
        <v>1980</v>
      </c>
      <c r="B79" s="7" t="s">
        <v>83</v>
      </c>
      <c r="C79" s="50">
        <v>15</v>
      </c>
      <c r="D79" s="50" t="s">
        <v>429</v>
      </c>
      <c r="E79" s="50" t="s">
        <v>427</v>
      </c>
      <c r="F79" s="298">
        <v>3985565.5200000005</v>
      </c>
      <c r="G79" s="299">
        <v>165260.35</v>
      </c>
      <c r="H79" s="300">
        <v>0</v>
      </c>
      <c r="I79" s="300">
        <v>0</v>
      </c>
      <c r="J79" s="301">
        <f t="shared" si="3"/>
        <v>4150825.8700000006</v>
      </c>
      <c r="K79" s="300">
        <v>-1532391.67</v>
      </c>
      <c r="L79" s="301">
        <v>-262139.95</v>
      </c>
      <c r="M79" s="299">
        <v>0</v>
      </c>
      <c r="N79" s="300">
        <v>0</v>
      </c>
      <c r="O79" s="301">
        <f t="shared" si="4"/>
        <v>-1794531.6199999999</v>
      </c>
      <c r="P79" s="302">
        <f t="shared" si="5"/>
        <v>2356294.2500000009</v>
      </c>
      <c r="Q79">
        <v>1980</v>
      </c>
      <c r="R79" s="164"/>
      <c r="S79" s="159"/>
    </row>
    <row r="80" spans="1:19" x14ac:dyDescent="0.3">
      <c r="A80" s="50">
        <v>1981</v>
      </c>
      <c r="B80" s="7" t="s">
        <v>84</v>
      </c>
      <c r="C80" s="50">
        <v>15</v>
      </c>
      <c r="D80" s="50" t="s">
        <v>429</v>
      </c>
      <c r="E80" s="50" t="s">
        <v>427</v>
      </c>
      <c r="F80" s="298">
        <v>9580136.540000001</v>
      </c>
      <c r="G80" s="299">
        <v>380735.95</v>
      </c>
      <c r="H80" s="300">
        <v>0</v>
      </c>
      <c r="I80" s="300">
        <v>0</v>
      </c>
      <c r="J80" s="301">
        <f t="shared" si="3"/>
        <v>9960872.4900000002</v>
      </c>
      <c r="K80" s="300">
        <v>-5069695.3600000013</v>
      </c>
      <c r="L80" s="301">
        <v>-697941.93</v>
      </c>
      <c r="M80" s="299">
        <v>0</v>
      </c>
      <c r="N80" s="300">
        <v>0</v>
      </c>
      <c r="O80" s="301">
        <f t="shared" si="4"/>
        <v>-5767637.290000001</v>
      </c>
      <c r="P80" s="302">
        <f t="shared" si="5"/>
        <v>4193235.1999999993</v>
      </c>
      <c r="Q80">
        <v>1980</v>
      </c>
      <c r="R80" s="164"/>
      <c r="S80" s="159"/>
    </row>
    <row r="81" spans="1:19" x14ac:dyDescent="0.3">
      <c r="A81" s="50">
        <v>1982</v>
      </c>
      <c r="B81" s="7" t="s">
        <v>85</v>
      </c>
      <c r="C81" s="50">
        <v>10</v>
      </c>
      <c r="D81" s="50" t="s">
        <v>429</v>
      </c>
      <c r="E81" s="50" t="s">
        <v>427</v>
      </c>
      <c r="F81" s="298">
        <v>917303.6</v>
      </c>
      <c r="G81" s="299">
        <v>47448.270000000004</v>
      </c>
      <c r="H81" s="300">
        <v>0</v>
      </c>
      <c r="I81" s="300">
        <v>0</v>
      </c>
      <c r="J81" s="301">
        <f t="shared" si="3"/>
        <v>964751.87</v>
      </c>
      <c r="K81" s="300">
        <v>-607358.47</v>
      </c>
      <c r="L81" s="301">
        <v>-59242.74</v>
      </c>
      <c r="M81" s="299">
        <v>0</v>
      </c>
      <c r="N81" s="300">
        <v>0</v>
      </c>
      <c r="O81" s="301">
        <f t="shared" si="4"/>
        <v>-666601.21</v>
      </c>
      <c r="P81" s="302">
        <f t="shared" si="5"/>
        <v>298150.66000000003</v>
      </c>
      <c r="Q81">
        <v>1980</v>
      </c>
      <c r="R81" s="164"/>
      <c r="S81" s="159"/>
    </row>
    <row r="82" spans="1:19" x14ac:dyDescent="0.3">
      <c r="A82" s="50">
        <v>1985</v>
      </c>
      <c r="B82" s="7" t="s">
        <v>86</v>
      </c>
      <c r="C82" s="50">
        <v>10</v>
      </c>
      <c r="D82" s="50" t="s">
        <v>429</v>
      </c>
      <c r="E82" s="50" t="s">
        <v>427</v>
      </c>
      <c r="F82" s="298">
        <v>0</v>
      </c>
      <c r="G82" s="299">
        <v>0</v>
      </c>
      <c r="H82" s="300">
        <v>0</v>
      </c>
      <c r="I82" s="300">
        <v>0</v>
      </c>
      <c r="J82" s="301">
        <f t="shared" si="3"/>
        <v>0</v>
      </c>
      <c r="K82" s="300">
        <v>0</v>
      </c>
      <c r="L82" s="301">
        <v>0</v>
      </c>
      <c r="M82" s="299">
        <v>0</v>
      </c>
      <c r="N82" s="300">
        <v>0</v>
      </c>
      <c r="O82" s="301">
        <f t="shared" si="4"/>
        <v>0</v>
      </c>
      <c r="P82" s="302">
        <f t="shared" si="5"/>
        <v>0</v>
      </c>
      <c r="Q82">
        <v>1980</v>
      </c>
      <c r="R82" s="164"/>
      <c r="S82" s="159"/>
    </row>
    <row r="83" spans="1:19" x14ac:dyDescent="0.3">
      <c r="A83" s="50">
        <v>1995</v>
      </c>
      <c r="B83" s="7" t="s">
        <v>87</v>
      </c>
      <c r="C83" s="50">
        <v>37.5</v>
      </c>
      <c r="D83" s="50" t="s">
        <v>429</v>
      </c>
      <c r="E83" s="50" t="s">
        <v>427</v>
      </c>
      <c r="F83" s="298">
        <v>-208236778.01000002</v>
      </c>
      <c r="G83" s="299">
        <v>0</v>
      </c>
      <c r="H83" s="300">
        <v>1579661</v>
      </c>
      <c r="I83" s="300">
        <v>0</v>
      </c>
      <c r="J83" s="301">
        <f t="shared" si="3"/>
        <v>-206657117.01000002</v>
      </c>
      <c r="K83" s="300">
        <v>46444137.5</v>
      </c>
      <c r="L83" s="301">
        <v>6567672.0099999998</v>
      </c>
      <c r="M83" s="299">
        <v>-456972.65999999986</v>
      </c>
      <c r="N83" s="300">
        <v>0</v>
      </c>
      <c r="O83" s="301">
        <f t="shared" si="4"/>
        <v>52554836.850000001</v>
      </c>
      <c r="P83" s="302">
        <f t="shared" si="5"/>
        <v>-154102280.16000003</v>
      </c>
      <c r="Q83">
        <v>1995</v>
      </c>
      <c r="R83" s="164"/>
      <c r="S83" s="159"/>
    </row>
    <row r="84" spans="1:19" x14ac:dyDescent="0.3">
      <c r="A84" s="50" t="s">
        <v>670</v>
      </c>
      <c r="B84" s="7" t="s">
        <v>691</v>
      </c>
      <c r="C84" s="50">
        <v>37.5</v>
      </c>
      <c r="D84" s="50" t="s">
        <v>429</v>
      </c>
      <c r="E84" s="50" t="s">
        <v>427</v>
      </c>
      <c r="F84" s="298">
        <v>-1026989.5</v>
      </c>
      <c r="G84" s="299"/>
      <c r="H84" s="300"/>
      <c r="I84" s="300"/>
      <c r="J84" s="301">
        <f t="shared" si="3"/>
        <v>-1026989.5</v>
      </c>
      <c r="K84" s="300">
        <v>269270</v>
      </c>
      <c r="L84" s="301">
        <v>41080</v>
      </c>
      <c r="M84" s="299"/>
      <c r="N84" s="300"/>
      <c r="O84" s="301">
        <f t="shared" si="4"/>
        <v>310350</v>
      </c>
      <c r="P84" s="302">
        <f t="shared" si="5"/>
        <v>-716639.5</v>
      </c>
      <c r="Q84" t="s">
        <v>670</v>
      </c>
      <c r="R84" s="164"/>
      <c r="S84" s="159"/>
    </row>
    <row r="85" spans="1:19" x14ac:dyDescent="0.3">
      <c r="A85" s="50">
        <v>2055</v>
      </c>
      <c r="B85" s="7" t="s">
        <v>89</v>
      </c>
      <c r="C85" s="50" t="s">
        <v>706</v>
      </c>
      <c r="D85" s="50" t="s">
        <v>430</v>
      </c>
      <c r="E85" s="50" t="s">
        <v>427</v>
      </c>
      <c r="F85" s="298">
        <v>70731615.379999995</v>
      </c>
      <c r="G85" s="299">
        <v>-15326475.509999996</v>
      </c>
      <c r="H85" s="300">
        <v>0</v>
      </c>
      <c r="I85" s="300">
        <v>0</v>
      </c>
      <c r="J85" s="301">
        <f t="shared" si="3"/>
        <v>55405139.869999997</v>
      </c>
      <c r="K85" s="300">
        <v>0</v>
      </c>
      <c r="L85" s="301">
        <v>0</v>
      </c>
      <c r="M85" s="299">
        <v>0</v>
      </c>
      <c r="N85" s="300">
        <v>0</v>
      </c>
      <c r="O85" s="301">
        <f t="shared" si="4"/>
        <v>0</v>
      </c>
      <c r="P85" s="302">
        <f t="shared" si="5"/>
        <v>55405139.869999997</v>
      </c>
      <c r="Q85">
        <v>2055</v>
      </c>
      <c r="R85" s="164"/>
      <c r="S85" s="159"/>
    </row>
    <row r="86" spans="1:19" x14ac:dyDescent="0.3">
      <c r="A86" s="50">
        <v>2080</v>
      </c>
      <c r="B86" s="4" t="s">
        <v>90</v>
      </c>
      <c r="C86" s="329" t="s">
        <v>706</v>
      </c>
      <c r="D86" s="50" t="s">
        <v>430</v>
      </c>
      <c r="E86" s="50" t="s">
        <v>427</v>
      </c>
      <c r="F86" s="298">
        <v>629545.21</v>
      </c>
      <c r="G86" s="299">
        <v>0</v>
      </c>
      <c r="H86" s="300">
        <v>-629545.21</v>
      </c>
      <c r="I86" s="300">
        <v>0</v>
      </c>
      <c r="J86" s="301">
        <f t="shared" si="3"/>
        <v>0</v>
      </c>
      <c r="K86" s="300">
        <v>0</v>
      </c>
      <c r="L86" s="301">
        <v>0</v>
      </c>
      <c r="M86" s="299">
        <v>0</v>
      </c>
      <c r="N86" s="300">
        <v>0</v>
      </c>
      <c r="O86" s="301">
        <f t="shared" si="4"/>
        <v>0</v>
      </c>
      <c r="P86" s="302">
        <f t="shared" si="5"/>
        <v>0</v>
      </c>
      <c r="Q86">
        <v>2075</v>
      </c>
      <c r="R86" s="164"/>
      <c r="S86" s="159"/>
    </row>
    <row r="87" spans="1:19" s="54" customFormat="1" ht="13.8" x14ac:dyDescent="0.3">
      <c r="A87" s="53"/>
      <c r="B87" s="53" t="s">
        <v>431</v>
      </c>
      <c r="C87" s="53"/>
      <c r="D87" s="53"/>
      <c r="E87" s="53"/>
      <c r="F87" s="303">
        <f t="shared" ref="F87:O87" si="6">SUM(F8:F86)</f>
        <v>1472054656.2599998</v>
      </c>
      <c r="G87" s="304">
        <f t="shared" si="6"/>
        <v>116977980.77000004</v>
      </c>
      <c r="H87" s="305">
        <f t="shared" si="6"/>
        <v>-5604896.79</v>
      </c>
      <c r="I87" s="304">
        <f t="shared" si="6"/>
        <v>0</v>
      </c>
      <c r="J87" s="306">
        <f t="shared" si="6"/>
        <v>1583427740.2399995</v>
      </c>
      <c r="K87" s="304">
        <f t="shared" si="6"/>
        <v>-261940273.86000019</v>
      </c>
      <c r="L87" s="306">
        <f t="shared" si="6"/>
        <v>-48100933.270000018</v>
      </c>
      <c r="M87" s="305">
        <f t="shared" si="6"/>
        <v>1805706.9500000004</v>
      </c>
      <c r="N87" s="305">
        <f t="shared" si="6"/>
        <v>0</v>
      </c>
      <c r="O87" s="306">
        <f t="shared" si="6"/>
        <v>-308235500.18000013</v>
      </c>
      <c r="P87" s="307">
        <f>SUM(P8:P86)</f>
        <v>1275192240.0599995</v>
      </c>
      <c r="Q87" s="197">
        <v>0</v>
      </c>
      <c r="R87" s="197"/>
      <c r="S87" s="198"/>
    </row>
    <row r="88" spans="1:19" x14ac:dyDescent="0.3">
      <c r="F88" s="308"/>
      <c r="G88" s="309"/>
      <c r="H88" s="310"/>
      <c r="I88" s="309"/>
      <c r="J88" s="311"/>
      <c r="K88" s="310"/>
      <c r="L88" s="311"/>
      <c r="M88" s="309"/>
      <c r="N88" s="309"/>
      <c r="O88" s="311"/>
      <c r="P88" s="312"/>
      <c r="Q88" s="164">
        <v>0</v>
      </c>
    </row>
    <row r="89" spans="1:19" x14ac:dyDescent="0.3">
      <c r="A89" s="57">
        <v>99902</v>
      </c>
      <c r="B89" s="2" t="s">
        <v>13</v>
      </c>
      <c r="C89" s="50"/>
      <c r="E89" s="4" t="s">
        <v>377</v>
      </c>
      <c r="F89" s="298">
        <v>0</v>
      </c>
      <c r="G89" s="299">
        <v>0</v>
      </c>
      <c r="H89" s="300">
        <v>0</v>
      </c>
      <c r="I89" s="300">
        <v>0</v>
      </c>
      <c r="J89" s="301">
        <f t="shared" ref="J89:J98" si="7">SUM(F89:I89)</f>
        <v>0</v>
      </c>
      <c r="K89" s="300">
        <v>0</v>
      </c>
      <c r="L89" s="301">
        <v>0</v>
      </c>
      <c r="M89" s="299">
        <v>0</v>
      </c>
      <c r="N89" s="300">
        <v>0</v>
      </c>
      <c r="O89" s="301">
        <f t="shared" ref="O89:O98" si="8">SUM(K89:N89)</f>
        <v>0</v>
      </c>
      <c r="P89" s="302">
        <f t="shared" ref="P89:P98" si="9">J89+O89</f>
        <v>0</v>
      </c>
      <c r="Q89">
        <v>1531</v>
      </c>
      <c r="R89" s="164"/>
    </row>
    <row r="90" spans="1:19" s="54" customFormat="1" x14ac:dyDescent="0.3">
      <c r="A90" s="50">
        <v>1606</v>
      </c>
      <c r="B90" s="4" t="s">
        <v>334</v>
      </c>
      <c r="C90" s="50">
        <v>0</v>
      </c>
      <c r="D90" s="50" t="s">
        <v>337</v>
      </c>
      <c r="E90" s="4" t="s">
        <v>377</v>
      </c>
      <c r="F90" s="298">
        <v>0</v>
      </c>
      <c r="G90" s="299">
        <v>0</v>
      </c>
      <c r="H90" s="300">
        <v>0</v>
      </c>
      <c r="I90" s="300">
        <v>0</v>
      </c>
      <c r="J90" s="301">
        <f t="shared" si="7"/>
        <v>0</v>
      </c>
      <c r="K90" s="300">
        <v>0</v>
      </c>
      <c r="L90" s="301">
        <v>0</v>
      </c>
      <c r="M90" s="299">
        <v>0</v>
      </c>
      <c r="N90" s="300">
        <v>0</v>
      </c>
      <c r="O90" s="301">
        <f t="shared" si="8"/>
        <v>0</v>
      </c>
      <c r="P90" s="302">
        <f t="shared" si="9"/>
        <v>0</v>
      </c>
      <c r="Q90">
        <v>1606</v>
      </c>
      <c r="R90" s="164"/>
    </row>
    <row r="91" spans="1:19" x14ac:dyDescent="0.3">
      <c r="A91" s="50">
        <v>1611</v>
      </c>
      <c r="B91" s="7" t="s">
        <v>335</v>
      </c>
      <c r="C91" s="50">
        <v>19.25</v>
      </c>
      <c r="D91" s="50" t="s">
        <v>87</v>
      </c>
      <c r="E91" s="50" t="s">
        <v>377</v>
      </c>
      <c r="F91" s="298">
        <v>5919816.9199999999</v>
      </c>
      <c r="G91" s="299">
        <v>0</v>
      </c>
      <c r="H91" s="300">
        <v>0</v>
      </c>
      <c r="I91" s="300">
        <v>0</v>
      </c>
      <c r="J91" s="301">
        <f t="shared" si="7"/>
        <v>5919816.9199999999</v>
      </c>
      <c r="K91" s="300">
        <v>-1828871.4899999998</v>
      </c>
      <c r="L91" s="301">
        <v>-340904.9</v>
      </c>
      <c r="M91" s="299">
        <v>0</v>
      </c>
      <c r="N91" s="300">
        <v>0</v>
      </c>
      <c r="O91" s="301">
        <f t="shared" si="8"/>
        <v>-2169776.3899999997</v>
      </c>
      <c r="P91" s="302">
        <f t="shared" si="9"/>
        <v>3750040.5300000003</v>
      </c>
      <c r="Q91">
        <v>1609</v>
      </c>
      <c r="R91" s="164"/>
    </row>
    <row r="92" spans="1:19" x14ac:dyDescent="0.3">
      <c r="A92" s="50">
        <v>1613</v>
      </c>
      <c r="B92" s="7" t="s">
        <v>336</v>
      </c>
      <c r="C92" s="50">
        <v>10</v>
      </c>
      <c r="D92" s="50" t="s">
        <v>337</v>
      </c>
      <c r="E92" s="50" t="s">
        <v>377</v>
      </c>
      <c r="F92" s="298">
        <v>257674.22</v>
      </c>
      <c r="G92" s="299">
        <v>0</v>
      </c>
      <c r="H92" s="300">
        <v>0</v>
      </c>
      <c r="I92" s="300">
        <v>0</v>
      </c>
      <c r="J92" s="301">
        <f t="shared" si="7"/>
        <v>257674.22</v>
      </c>
      <c r="K92" s="300">
        <v>-7021.37</v>
      </c>
      <c r="L92" s="301">
        <v>-25753.32</v>
      </c>
      <c r="M92" s="299">
        <v>0</v>
      </c>
      <c r="N92" s="300">
        <v>0</v>
      </c>
      <c r="O92" s="301">
        <f t="shared" si="8"/>
        <v>-32774.69</v>
      </c>
      <c r="P92" s="302">
        <f t="shared" si="9"/>
        <v>224899.53</v>
      </c>
      <c r="Q92">
        <v>1611</v>
      </c>
      <c r="R92" s="164"/>
    </row>
    <row r="93" spans="1:19" x14ac:dyDescent="0.3">
      <c r="A93" s="50">
        <v>1806</v>
      </c>
      <c r="B93" s="7" t="s">
        <v>251</v>
      </c>
      <c r="C93" s="50">
        <v>0</v>
      </c>
      <c r="D93" s="50" t="s">
        <v>251</v>
      </c>
      <c r="E93" s="50" t="s">
        <v>377</v>
      </c>
      <c r="F93" s="298">
        <v>1013219.1299999999</v>
      </c>
      <c r="G93" s="299">
        <v>28027.84</v>
      </c>
      <c r="H93" s="300">
        <v>0</v>
      </c>
      <c r="I93" s="300">
        <v>0</v>
      </c>
      <c r="J93" s="301">
        <f t="shared" si="7"/>
        <v>1041246.9699999999</v>
      </c>
      <c r="K93" s="300">
        <v>0</v>
      </c>
      <c r="L93" s="301">
        <v>0</v>
      </c>
      <c r="M93" s="299">
        <v>0</v>
      </c>
      <c r="N93" s="300">
        <v>0</v>
      </c>
      <c r="O93" s="301">
        <f t="shared" si="8"/>
        <v>0</v>
      </c>
      <c r="P93" s="302">
        <f t="shared" si="9"/>
        <v>1041246.9699999999</v>
      </c>
      <c r="Q93">
        <v>1612</v>
      </c>
      <c r="R93" s="164"/>
    </row>
    <row r="94" spans="1:19" x14ac:dyDescent="0.3">
      <c r="A94" s="50">
        <v>1925</v>
      </c>
      <c r="B94" s="7" t="s">
        <v>337</v>
      </c>
      <c r="C94" s="50">
        <v>4</v>
      </c>
      <c r="D94" s="50" t="s">
        <v>337</v>
      </c>
      <c r="E94" s="50" t="s">
        <v>377</v>
      </c>
      <c r="F94" s="298">
        <v>21936146.500000004</v>
      </c>
      <c r="G94" s="299">
        <v>1982475.79</v>
      </c>
      <c r="H94" s="300">
        <v>0</v>
      </c>
      <c r="I94" s="300">
        <v>0</v>
      </c>
      <c r="J94" s="301">
        <f t="shared" si="7"/>
        <v>23918622.290000003</v>
      </c>
      <c r="K94" s="300">
        <v>-18445549.649999999</v>
      </c>
      <c r="L94" s="301">
        <v>-1891398.4100000001</v>
      </c>
      <c r="M94" s="299">
        <v>0</v>
      </c>
      <c r="N94" s="300">
        <v>0</v>
      </c>
      <c r="O94" s="301">
        <f t="shared" si="8"/>
        <v>-20336948.059999999</v>
      </c>
      <c r="P94" s="302">
        <f t="shared" si="9"/>
        <v>3581674.2300000042</v>
      </c>
      <c r="Q94">
        <v>1611</v>
      </c>
      <c r="R94" s="164"/>
    </row>
    <row r="95" spans="1:19" x14ac:dyDescent="0.3">
      <c r="A95" s="50">
        <v>1926</v>
      </c>
      <c r="B95" s="7" t="s">
        <v>338</v>
      </c>
      <c r="C95" s="50">
        <v>4</v>
      </c>
      <c r="D95" s="50" t="s">
        <v>337</v>
      </c>
      <c r="E95" s="50" t="s">
        <v>377</v>
      </c>
      <c r="F95" s="298">
        <v>0</v>
      </c>
      <c r="G95" s="299">
        <v>0</v>
      </c>
      <c r="H95" s="300">
        <v>0</v>
      </c>
      <c r="I95" s="300">
        <v>0</v>
      </c>
      <c r="J95" s="301">
        <f t="shared" si="7"/>
        <v>0</v>
      </c>
      <c r="K95" s="300">
        <v>0</v>
      </c>
      <c r="L95" s="301">
        <v>0</v>
      </c>
      <c r="M95" s="299">
        <v>0</v>
      </c>
      <c r="N95" s="300">
        <v>0</v>
      </c>
      <c r="O95" s="301">
        <f t="shared" si="8"/>
        <v>0</v>
      </c>
      <c r="P95" s="302">
        <f t="shared" si="9"/>
        <v>0</v>
      </c>
      <c r="Q95">
        <v>1611</v>
      </c>
      <c r="R95" s="164"/>
    </row>
    <row r="96" spans="1:19" x14ac:dyDescent="0.3">
      <c r="A96" s="50">
        <v>1927</v>
      </c>
      <c r="B96" s="7" t="s">
        <v>339</v>
      </c>
      <c r="C96" s="50">
        <v>10</v>
      </c>
      <c r="D96" s="50" t="s">
        <v>337</v>
      </c>
      <c r="E96" s="50" t="s">
        <v>377</v>
      </c>
      <c r="F96" s="298">
        <v>49181734.739999995</v>
      </c>
      <c r="G96" s="299">
        <v>1107942.67</v>
      </c>
      <c r="H96" s="300">
        <v>0</v>
      </c>
      <c r="I96" s="300">
        <v>0</v>
      </c>
      <c r="J96" s="301">
        <f t="shared" si="7"/>
        <v>50289677.409999996</v>
      </c>
      <c r="K96" s="300">
        <v>-11307815.890000001</v>
      </c>
      <c r="L96" s="301">
        <v>-3838528.6</v>
      </c>
      <c r="M96" s="299">
        <v>0</v>
      </c>
      <c r="N96" s="300">
        <v>0</v>
      </c>
      <c r="O96" s="301">
        <f t="shared" si="8"/>
        <v>-15146344.49</v>
      </c>
      <c r="P96" s="302">
        <f t="shared" si="9"/>
        <v>35143332.919999994</v>
      </c>
      <c r="Q96">
        <v>1611</v>
      </c>
      <c r="R96" s="164"/>
    </row>
    <row r="97" spans="1:19" x14ac:dyDescent="0.3">
      <c r="A97" s="50">
        <v>2057</v>
      </c>
      <c r="B97" s="55" t="s">
        <v>340</v>
      </c>
      <c r="C97" s="50" t="s">
        <v>706</v>
      </c>
      <c r="D97" s="50" t="s">
        <v>430</v>
      </c>
      <c r="E97" s="50" t="s">
        <v>377</v>
      </c>
      <c r="F97" s="298">
        <v>0</v>
      </c>
      <c r="G97" s="299">
        <v>18583860.359999999</v>
      </c>
      <c r="H97" s="300">
        <v>0</v>
      </c>
      <c r="I97" s="300">
        <v>0</v>
      </c>
      <c r="J97" s="301">
        <f t="shared" si="7"/>
        <v>18583860.359999999</v>
      </c>
      <c r="K97" s="300">
        <v>0</v>
      </c>
      <c r="L97" s="301">
        <v>0</v>
      </c>
      <c r="M97" s="299">
        <v>0</v>
      </c>
      <c r="N97" s="300">
        <v>0</v>
      </c>
      <c r="O97" s="301">
        <f t="shared" si="8"/>
        <v>0</v>
      </c>
      <c r="P97" s="302">
        <f t="shared" si="9"/>
        <v>18583860.359999999</v>
      </c>
      <c r="Q97">
        <v>2055</v>
      </c>
      <c r="R97" s="164"/>
    </row>
    <row r="98" spans="1:19" x14ac:dyDescent="0.3">
      <c r="A98" s="50">
        <v>1929</v>
      </c>
      <c r="B98" s="55" t="s">
        <v>432</v>
      </c>
      <c r="C98" s="50">
        <v>10</v>
      </c>
      <c r="D98" s="50" t="s">
        <v>337</v>
      </c>
      <c r="E98" s="50" t="s">
        <v>377</v>
      </c>
      <c r="F98" s="298">
        <v>48720.549999999421</v>
      </c>
      <c r="G98" s="299">
        <v>26945497.989999998</v>
      </c>
      <c r="H98" s="300">
        <v>0</v>
      </c>
      <c r="I98" s="300">
        <v>0</v>
      </c>
      <c r="J98" s="301">
        <f t="shared" si="7"/>
        <v>26994218.539999999</v>
      </c>
      <c r="K98" s="300">
        <v>0</v>
      </c>
      <c r="L98" s="301">
        <v>-2000085.0399999993</v>
      </c>
      <c r="M98" s="299">
        <v>0</v>
      </c>
      <c r="N98" s="300">
        <v>0</v>
      </c>
      <c r="O98" s="301">
        <f t="shared" si="8"/>
        <v>-2000085.0399999993</v>
      </c>
      <c r="P98" s="302">
        <f t="shared" si="9"/>
        <v>24994133.5</v>
      </c>
      <c r="Q98">
        <v>1611</v>
      </c>
      <c r="R98" s="164"/>
    </row>
    <row r="99" spans="1:19" s="54" customFormat="1" x14ac:dyDescent="0.3">
      <c r="A99" s="53"/>
      <c r="B99" s="53" t="s">
        <v>433</v>
      </c>
      <c r="C99" s="53"/>
      <c r="D99" s="53"/>
      <c r="E99" s="53"/>
      <c r="F99" s="303">
        <f t="shared" ref="F99:P99" si="10">SUM(F89:F98)</f>
        <v>78357312.059999987</v>
      </c>
      <c r="G99" s="313">
        <f t="shared" si="10"/>
        <v>48647804.649999999</v>
      </c>
      <c r="H99" s="303">
        <f t="shared" si="10"/>
        <v>0</v>
      </c>
      <c r="I99" s="303">
        <f t="shared" si="10"/>
        <v>0</v>
      </c>
      <c r="J99" s="314">
        <f t="shared" si="10"/>
        <v>127005116.71000001</v>
      </c>
      <c r="K99" s="303">
        <f t="shared" si="10"/>
        <v>-31589258.399999999</v>
      </c>
      <c r="L99" s="314">
        <f t="shared" si="10"/>
        <v>-8096670.2699999996</v>
      </c>
      <c r="M99" s="313">
        <f t="shared" si="10"/>
        <v>0</v>
      </c>
      <c r="N99" s="313">
        <f t="shared" si="10"/>
        <v>0</v>
      </c>
      <c r="O99" s="314">
        <f t="shared" si="10"/>
        <v>-39685928.669999994</v>
      </c>
      <c r="P99" s="315">
        <f t="shared" si="10"/>
        <v>87319188.039999992</v>
      </c>
      <c r="Q99"/>
      <c r="R99" s="164"/>
      <c r="S99" s="198"/>
    </row>
    <row r="100" spans="1:19" x14ac:dyDescent="0.3">
      <c r="A100" s="50">
        <v>1996</v>
      </c>
      <c r="B100" s="7" t="s">
        <v>379</v>
      </c>
      <c r="C100" s="50">
        <v>37.5</v>
      </c>
      <c r="D100" s="50" t="s">
        <v>434</v>
      </c>
      <c r="E100" s="50" t="s">
        <v>435</v>
      </c>
      <c r="F100" s="298">
        <v>-195574034.33000001</v>
      </c>
      <c r="G100" s="299">
        <v>-44201343.390000001</v>
      </c>
      <c r="H100" s="300">
        <v>884629</v>
      </c>
      <c r="I100" s="300">
        <v>0</v>
      </c>
      <c r="J100" s="301">
        <f t="shared" ref="J100:J102" si="11">SUM(F100:I100)</f>
        <v>-238890748.72000003</v>
      </c>
      <c r="K100" s="300">
        <v>16393338.530000001</v>
      </c>
      <c r="L100" s="301">
        <v>5254540.16</v>
      </c>
      <c r="M100" s="299">
        <v>-87368.33</v>
      </c>
      <c r="N100" s="300">
        <v>0</v>
      </c>
      <c r="O100" s="301">
        <f t="shared" ref="O100:O102" si="12">SUM(K100:N100)</f>
        <v>21560510.360000003</v>
      </c>
      <c r="P100" s="302">
        <f t="shared" ref="P100:P102" si="13">J100+O100</f>
        <v>-217330238.36000001</v>
      </c>
      <c r="Q100">
        <v>2440</v>
      </c>
    </row>
    <row r="101" spans="1:19" x14ac:dyDescent="0.3">
      <c r="A101" s="50" t="s">
        <v>658</v>
      </c>
      <c r="B101" s="7" t="s">
        <v>691</v>
      </c>
      <c r="C101" s="50">
        <v>37.5</v>
      </c>
      <c r="D101" s="50" t="s">
        <v>434</v>
      </c>
      <c r="E101" s="50" t="s">
        <v>435</v>
      </c>
      <c r="F101" s="298">
        <v>-1273198.73</v>
      </c>
      <c r="G101" s="299"/>
      <c r="H101" s="300"/>
      <c r="I101" s="300"/>
      <c r="J101" s="301">
        <f t="shared" si="11"/>
        <v>-1273198.73</v>
      </c>
      <c r="K101" s="300">
        <v>279964.48</v>
      </c>
      <c r="L101" s="301">
        <v>41080</v>
      </c>
      <c r="M101" s="299"/>
      <c r="N101" s="300"/>
      <c r="O101" s="301">
        <f t="shared" si="12"/>
        <v>321044.47999999998</v>
      </c>
      <c r="P101" s="302">
        <f t="shared" si="13"/>
        <v>-952154.25</v>
      </c>
      <c r="Q101" t="s">
        <v>658</v>
      </c>
    </row>
    <row r="102" spans="1:19" x14ac:dyDescent="0.3">
      <c r="A102" s="50">
        <v>1997</v>
      </c>
      <c r="B102" s="7" t="s">
        <v>380</v>
      </c>
      <c r="C102" s="50">
        <v>37.5</v>
      </c>
      <c r="D102" s="50" t="s">
        <v>434</v>
      </c>
      <c r="E102" s="50" t="s">
        <v>435</v>
      </c>
      <c r="F102" s="298">
        <v>-54000</v>
      </c>
      <c r="G102" s="299">
        <v>0</v>
      </c>
      <c r="H102" s="300">
        <v>0</v>
      </c>
      <c r="I102" s="300">
        <v>0</v>
      </c>
      <c r="J102" s="301">
        <f t="shared" si="11"/>
        <v>-54000</v>
      </c>
      <c r="K102" s="300">
        <v>0</v>
      </c>
      <c r="L102" s="301">
        <v>0</v>
      </c>
      <c r="M102" s="299">
        <v>0</v>
      </c>
      <c r="N102" s="300">
        <v>0</v>
      </c>
      <c r="O102" s="301">
        <f t="shared" si="12"/>
        <v>0</v>
      </c>
      <c r="P102" s="302">
        <f t="shared" si="13"/>
        <v>-54000</v>
      </c>
      <c r="Q102">
        <v>2440</v>
      </c>
    </row>
    <row r="103" spans="1:19" s="54" customFormat="1" ht="13.8" x14ac:dyDescent="0.3">
      <c r="A103" s="53"/>
      <c r="B103" s="53" t="s">
        <v>436</v>
      </c>
      <c r="C103" s="53"/>
      <c r="D103" s="53"/>
      <c r="E103" s="53"/>
      <c r="F103" s="303">
        <f>SUM(F100:F102)</f>
        <v>-196901233.06</v>
      </c>
      <c r="G103" s="303">
        <f t="shared" ref="G103" si="14">SUM(G100:G102)</f>
        <v>-44201343.390000001</v>
      </c>
      <c r="H103" s="303">
        <f>SUM(H100:H102)</f>
        <v>884629</v>
      </c>
      <c r="I103" s="303">
        <f>SUM(I100:I102)</f>
        <v>0</v>
      </c>
      <c r="J103" s="303">
        <f t="shared" ref="J103:P103" si="15">SUM(J100:J102)</f>
        <v>-240217947.45000002</v>
      </c>
      <c r="K103" s="303">
        <f>SUM(K100:K102)</f>
        <v>16673303.010000002</v>
      </c>
      <c r="L103" s="303">
        <f t="shared" ref="L103" si="16">SUM(L100:L102)</f>
        <v>5295620.16</v>
      </c>
      <c r="M103" s="303">
        <f t="shared" si="15"/>
        <v>-87368.33</v>
      </c>
      <c r="N103" s="303">
        <f t="shared" si="15"/>
        <v>0</v>
      </c>
      <c r="O103" s="303">
        <f t="shared" ref="O103" si="17">SUM(O100:O102)</f>
        <v>21881554.840000004</v>
      </c>
      <c r="P103" s="316">
        <f t="shared" si="15"/>
        <v>-218336392.61000001</v>
      </c>
      <c r="Q103" s="197">
        <v>0</v>
      </c>
      <c r="R103" s="197"/>
      <c r="S103" s="198"/>
    </row>
    <row r="104" spans="1:19" s="54" customFormat="1" ht="13.8" x14ac:dyDescent="0.3">
      <c r="A104" s="56"/>
      <c r="B104" s="56"/>
      <c r="C104" s="56"/>
      <c r="D104" s="56" t="s">
        <v>437</v>
      </c>
      <c r="E104" s="56"/>
      <c r="F104" s="317">
        <f t="shared" ref="F104:P104" si="18">+F87+F99+F103</f>
        <v>1353510735.2599998</v>
      </c>
      <c r="G104" s="318">
        <f t="shared" si="18"/>
        <v>121424442.03000005</v>
      </c>
      <c r="H104" s="318">
        <f t="shared" si="18"/>
        <v>-4720267.79</v>
      </c>
      <c r="I104" s="318">
        <f t="shared" si="18"/>
        <v>0</v>
      </c>
      <c r="J104" s="318">
        <f t="shared" si="18"/>
        <v>1470214909.4999995</v>
      </c>
      <c r="K104" s="318">
        <f t="shared" si="18"/>
        <v>-276856229.25000018</v>
      </c>
      <c r="L104" s="318">
        <f t="shared" si="18"/>
        <v>-50901983.380000025</v>
      </c>
      <c r="M104" s="318">
        <f t="shared" si="18"/>
        <v>1718338.6200000003</v>
      </c>
      <c r="N104" s="318">
        <f t="shared" si="18"/>
        <v>0</v>
      </c>
      <c r="O104" s="318">
        <f t="shared" si="18"/>
        <v>-326039874.01000011</v>
      </c>
      <c r="P104" s="318">
        <f t="shared" si="18"/>
        <v>1144175035.4899993</v>
      </c>
      <c r="R104" s="198"/>
      <c r="S104" s="198"/>
    </row>
  </sheetData>
  <autoFilter ref="A7:Q104" xr:uid="{3191D27E-49B2-4E6D-9454-E32E744FDB55}"/>
  <mergeCells count="3">
    <mergeCell ref="F4:P4"/>
    <mergeCell ref="F5:J5"/>
    <mergeCell ref="K5:O5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2BAA-40FD-4C05-BA4E-6D436F4C5E8E}">
  <sheetPr codeName="Sheet17">
    <tabColor rgb="FFCCCCFF"/>
  </sheetPr>
  <dimension ref="A1:R37"/>
  <sheetViews>
    <sheetView zoomScale="80" zoomScaleNormal="80" workbookViewId="0">
      <selection activeCell="C19" sqref="C19"/>
    </sheetView>
  </sheetViews>
  <sheetFormatPr defaultRowHeight="14.4" x14ac:dyDescent="0.3"/>
  <cols>
    <col min="1" max="1" width="9.77734375" customWidth="1"/>
    <col min="2" max="2" width="36.77734375" bestFit="1" customWidth="1"/>
    <col min="3" max="3" width="8.21875" style="57" customWidth="1"/>
    <col min="4" max="4" width="29.21875" bestFit="1" customWidth="1"/>
    <col min="5" max="5" width="6.77734375" bestFit="1" customWidth="1"/>
    <col min="6" max="6" width="16.21875" style="164" bestFit="1" customWidth="1"/>
    <col min="7" max="7" width="15.21875" bestFit="1" customWidth="1"/>
    <col min="8" max="8" width="15.5546875" bestFit="1" customWidth="1"/>
    <col min="9" max="9" width="18.5546875" bestFit="1" customWidth="1"/>
    <col min="10" max="10" width="16.21875" bestFit="1" customWidth="1"/>
    <col min="11" max="11" width="15.77734375" style="164" bestFit="1" customWidth="1"/>
    <col min="12" max="12" width="16" bestFit="1" customWidth="1"/>
    <col min="13" max="13" width="15.5546875" bestFit="1" customWidth="1"/>
    <col min="14" max="14" width="18.5546875" bestFit="1" customWidth="1"/>
    <col min="15" max="15" width="15.77734375" bestFit="1" customWidth="1"/>
    <col min="16" max="16" width="16.21875" bestFit="1" customWidth="1"/>
    <col min="17" max="18" width="16.44140625" customWidth="1"/>
  </cols>
  <sheetData>
    <row r="1" spans="1:18" ht="18" x14ac:dyDescent="0.35">
      <c r="A1" s="10" t="s">
        <v>419</v>
      </c>
      <c r="B1" s="11"/>
      <c r="C1" s="331"/>
      <c r="D1" s="12"/>
      <c r="E1" s="13"/>
      <c r="F1" s="220"/>
      <c r="G1" s="6"/>
      <c r="H1" s="6"/>
      <c r="I1" s="6"/>
      <c r="J1" s="15"/>
      <c r="K1" s="209"/>
      <c r="L1" s="6"/>
      <c r="M1" s="16"/>
      <c r="N1" s="16"/>
      <c r="O1" s="16"/>
      <c r="P1" s="17"/>
    </row>
    <row r="2" spans="1:18" ht="18" x14ac:dyDescent="0.35">
      <c r="A2" s="18" t="s">
        <v>421</v>
      </c>
      <c r="B2" s="11"/>
      <c r="C2" s="331"/>
      <c r="D2" s="12"/>
      <c r="E2" s="12"/>
      <c r="F2" s="221"/>
      <c r="G2" s="20"/>
      <c r="H2" s="21"/>
      <c r="I2" s="21"/>
      <c r="J2" s="15"/>
      <c r="K2" s="226" t="s">
        <v>422</v>
      </c>
      <c r="L2" s="23"/>
      <c r="M2" s="21"/>
      <c r="N2" s="21"/>
      <c r="O2" s="16"/>
      <c r="P2" s="17"/>
    </row>
    <row r="3" spans="1:18" ht="22.2" thickBot="1" x14ac:dyDescent="0.7">
      <c r="A3" s="156" t="s">
        <v>610</v>
      </c>
      <c r="B3" s="31"/>
      <c r="C3" s="332"/>
      <c r="D3" s="25"/>
      <c r="E3" s="25"/>
      <c r="F3" s="220"/>
      <c r="G3" s="27"/>
      <c r="H3" s="28"/>
      <c r="I3" s="28"/>
      <c r="J3" s="15"/>
      <c r="K3" s="226"/>
      <c r="L3" s="29"/>
      <c r="M3" s="21"/>
      <c r="N3" s="21"/>
      <c r="O3" s="16"/>
      <c r="P3" s="17"/>
    </row>
    <row r="4" spans="1:18" ht="21.6" thickBot="1" x14ac:dyDescent="0.45">
      <c r="A4" s="30"/>
      <c r="B4" s="31"/>
      <c r="C4" s="332"/>
      <c r="D4" s="25"/>
      <c r="E4" s="25"/>
      <c r="F4" s="357" t="s">
        <v>0</v>
      </c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8" x14ac:dyDescent="0.3">
      <c r="A5" s="32"/>
      <c r="B5" s="33"/>
      <c r="C5" s="41"/>
      <c r="D5" s="33"/>
      <c r="E5" s="33"/>
      <c r="F5" s="360" t="s">
        <v>1</v>
      </c>
      <c r="G5" s="361"/>
      <c r="H5" s="361"/>
      <c r="I5" s="361"/>
      <c r="J5" s="362"/>
      <c r="K5" s="363" t="s">
        <v>2</v>
      </c>
      <c r="L5" s="364"/>
      <c r="M5" s="364"/>
      <c r="N5" s="364"/>
      <c r="O5" s="364"/>
      <c r="P5" s="34" t="s">
        <v>3</v>
      </c>
    </row>
    <row r="6" spans="1:18" x14ac:dyDescent="0.3">
      <c r="A6" s="35"/>
      <c r="B6" s="36"/>
      <c r="C6" s="36"/>
      <c r="D6" s="36"/>
      <c r="E6" s="36"/>
      <c r="F6" s="222" t="s">
        <v>4</v>
      </c>
      <c r="G6" s="37" t="s">
        <v>5</v>
      </c>
      <c r="H6" s="38"/>
      <c r="I6" s="38"/>
      <c r="J6" s="39" t="s">
        <v>6</v>
      </c>
      <c r="K6" s="227" t="s">
        <v>4</v>
      </c>
      <c r="L6" s="40"/>
      <c r="M6" s="40"/>
      <c r="N6" s="40"/>
      <c r="O6" s="40" t="s">
        <v>6</v>
      </c>
      <c r="P6" s="34" t="s">
        <v>7</v>
      </c>
    </row>
    <row r="7" spans="1:18" x14ac:dyDescent="0.3">
      <c r="A7" s="41" t="s">
        <v>424</v>
      </c>
      <c r="B7" s="41" t="s">
        <v>8</v>
      </c>
      <c r="C7" s="41" t="s">
        <v>707</v>
      </c>
      <c r="D7" s="41" t="s">
        <v>425</v>
      </c>
      <c r="E7" s="41" t="s">
        <v>426</v>
      </c>
      <c r="F7" s="223" t="s">
        <v>9</v>
      </c>
      <c r="G7" s="43"/>
      <c r="H7" s="44" t="s">
        <v>10</v>
      </c>
      <c r="I7" s="44" t="s">
        <v>598</v>
      </c>
      <c r="J7" s="46" t="s">
        <v>9</v>
      </c>
      <c r="K7" s="228" t="s">
        <v>9</v>
      </c>
      <c r="L7" s="47" t="s">
        <v>5</v>
      </c>
      <c r="M7" s="47" t="s">
        <v>10</v>
      </c>
      <c r="N7" s="47" t="s">
        <v>598</v>
      </c>
      <c r="O7" s="47" t="s">
        <v>9</v>
      </c>
      <c r="P7" s="49" t="s">
        <v>12</v>
      </c>
      <c r="Q7" s="166" t="s">
        <v>699</v>
      </c>
      <c r="R7" s="166"/>
    </row>
    <row r="8" spans="1:18" x14ac:dyDescent="0.3">
      <c r="A8" s="157" t="s">
        <v>197</v>
      </c>
      <c r="B8" s="9" t="s">
        <v>92</v>
      </c>
      <c r="C8" s="333">
        <v>0</v>
      </c>
      <c r="D8" s="4" t="s">
        <v>599</v>
      </c>
      <c r="E8" s="4" t="s">
        <v>427</v>
      </c>
      <c r="F8" s="224">
        <v>8146891.6399999997</v>
      </c>
      <c r="G8" s="158">
        <v>0</v>
      </c>
      <c r="H8" s="158">
        <v>0</v>
      </c>
      <c r="I8" s="158"/>
      <c r="J8" s="230">
        <f>SUM(F8:I8)</f>
        <v>8146891.6399999997</v>
      </c>
      <c r="K8" s="224">
        <v>0</v>
      </c>
      <c r="L8" s="158">
        <v>0</v>
      </c>
      <c r="M8" s="158">
        <v>0</v>
      </c>
      <c r="N8" s="158"/>
      <c r="O8" s="230">
        <f>SUM(K8:N8)</f>
        <v>0</v>
      </c>
      <c r="P8" s="231">
        <f t="shared" ref="P8:P35" si="0">J8+O8</f>
        <v>8146891.6399999997</v>
      </c>
      <c r="Q8">
        <v>1805</v>
      </c>
    </row>
    <row r="9" spans="1:18" x14ac:dyDescent="0.3">
      <c r="A9" s="157" t="s">
        <v>302</v>
      </c>
      <c r="B9" s="9" t="s">
        <v>251</v>
      </c>
      <c r="C9" s="333">
        <v>0</v>
      </c>
      <c r="D9" s="4" t="s">
        <v>599</v>
      </c>
      <c r="E9" s="4" t="s">
        <v>427</v>
      </c>
      <c r="F9" s="224">
        <v>1561590.69</v>
      </c>
      <c r="G9" s="158">
        <v>-0.48999999999068677</v>
      </c>
      <c r="H9" s="158">
        <v>0</v>
      </c>
      <c r="I9" s="158"/>
      <c r="J9" s="230">
        <f t="shared" ref="J9:J35" si="1">SUM(F9:I9)</f>
        <v>1561590.2</v>
      </c>
      <c r="K9" s="224">
        <v>0</v>
      </c>
      <c r="L9" s="158">
        <v>0</v>
      </c>
      <c r="M9" s="158">
        <v>0</v>
      </c>
      <c r="N9" s="158"/>
      <c r="O9" s="230">
        <f t="shared" ref="O9:O35" si="2">SUM(K9:N9)</f>
        <v>0</v>
      </c>
      <c r="P9" s="231">
        <f t="shared" si="0"/>
        <v>1561590.2</v>
      </c>
      <c r="Q9">
        <v>1612</v>
      </c>
    </row>
    <row r="10" spans="1:18" x14ac:dyDescent="0.3">
      <c r="A10" s="157" t="s">
        <v>199</v>
      </c>
      <c r="B10" s="9" t="s">
        <v>253</v>
      </c>
      <c r="C10" s="333">
        <v>60</v>
      </c>
      <c r="D10" s="4" t="s">
        <v>600</v>
      </c>
      <c r="E10" s="4" t="s">
        <v>427</v>
      </c>
      <c r="F10" s="224">
        <v>22686188.82</v>
      </c>
      <c r="G10" s="158">
        <v>81661.75</v>
      </c>
      <c r="H10" s="158">
        <v>0</v>
      </c>
      <c r="I10" s="158"/>
      <c r="J10" s="230">
        <f t="shared" si="1"/>
        <v>22767850.57</v>
      </c>
      <c r="K10" s="224">
        <v>-3337116.41</v>
      </c>
      <c r="L10" s="158">
        <v>-856908.62</v>
      </c>
      <c r="M10" s="158">
        <v>0</v>
      </c>
      <c r="N10" s="158"/>
      <c r="O10" s="230">
        <f t="shared" si="2"/>
        <v>-4194025.0300000003</v>
      </c>
      <c r="P10" s="231">
        <f t="shared" si="0"/>
        <v>18573825.539999999</v>
      </c>
      <c r="Q10">
        <v>1808</v>
      </c>
    </row>
    <row r="11" spans="1:18" x14ac:dyDescent="0.3">
      <c r="A11" s="157" t="s">
        <v>303</v>
      </c>
      <c r="B11" s="9" t="s">
        <v>304</v>
      </c>
      <c r="C11" s="333" t="s">
        <v>708</v>
      </c>
      <c r="D11" s="4" t="s">
        <v>601</v>
      </c>
      <c r="E11" s="4" t="s">
        <v>427</v>
      </c>
      <c r="F11" s="224">
        <v>11844240.699999999</v>
      </c>
      <c r="G11" s="158">
        <v>-9.9999997764825821E-3</v>
      </c>
      <c r="H11" s="158">
        <v>0</v>
      </c>
      <c r="I11" s="158"/>
      <c r="J11" s="230">
        <f t="shared" si="1"/>
        <v>11844240.689999999</v>
      </c>
      <c r="K11" s="224">
        <v>-2595433.5460000001</v>
      </c>
      <c r="L11" s="158">
        <v>-589566.82000000007</v>
      </c>
      <c r="M11" s="158">
        <v>0</v>
      </c>
      <c r="N11" s="158"/>
      <c r="O11" s="230">
        <f t="shared" si="2"/>
        <v>-3185000.3660000004</v>
      </c>
      <c r="P11" s="231">
        <f t="shared" si="0"/>
        <v>8659240.3239999991</v>
      </c>
      <c r="Q11">
        <v>1815</v>
      </c>
    </row>
    <row r="12" spans="1:18" x14ac:dyDescent="0.3">
      <c r="A12" s="157" t="s">
        <v>305</v>
      </c>
      <c r="B12" s="9" t="s">
        <v>306</v>
      </c>
      <c r="C12" s="333" t="s">
        <v>708</v>
      </c>
      <c r="D12" s="4" t="s">
        <v>601</v>
      </c>
      <c r="E12" s="4" t="s">
        <v>427</v>
      </c>
      <c r="F12" s="224">
        <v>11690862.789999999</v>
      </c>
      <c r="G12" s="158">
        <v>252316.29000000097</v>
      </c>
      <c r="H12" s="158">
        <v>0</v>
      </c>
      <c r="I12" s="158"/>
      <c r="J12" s="230">
        <f t="shared" si="1"/>
        <v>11943179.08</v>
      </c>
      <c r="K12" s="224">
        <v>-934253.37</v>
      </c>
      <c r="L12" s="158">
        <v>-308639.11</v>
      </c>
      <c r="M12" s="158">
        <v>0</v>
      </c>
      <c r="N12" s="158"/>
      <c r="O12" s="230">
        <f t="shared" si="2"/>
        <v>-1242892.48</v>
      </c>
      <c r="P12" s="231">
        <f t="shared" si="0"/>
        <v>10700286.6</v>
      </c>
      <c r="Q12">
        <v>1820</v>
      </c>
    </row>
    <row r="13" spans="1:18" x14ac:dyDescent="0.3">
      <c r="A13" s="157" t="s">
        <v>307</v>
      </c>
      <c r="B13" s="9" t="s">
        <v>33</v>
      </c>
      <c r="C13" s="333" t="s">
        <v>709</v>
      </c>
      <c r="D13" s="4" t="s">
        <v>601</v>
      </c>
      <c r="E13" s="4" t="s">
        <v>427</v>
      </c>
      <c r="F13" s="224">
        <v>32239773.350000001</v>
      </c>
      <c r="G13" s="158">
        <v>3562238.8199999947</v>
      </c>
      <c r="H13" s="158">
        <v>-278095.26</v>
      </c>
      <c r="I13" s="158"/>
      <c r="J13" s="230">
        <f t="shared" si="1"/>
        <v>35523916.909999996</v>
      </c>
      <c r="K13" s="224">
        <v>-2027683.8299999998</v>
      </c>
      <c r="L13" s="158">
        <v>-901066.1</v>
      </c>
      <c r="M13" s="158">
        <v>250169.62</v>
      </c>
      <c r="N13" s="158"/>
      <c r="O13" s="230">
        <f t="shared" si="2"/>
        <v>-2678580.3099999996</v>
      </c>
      <c r="P13" s="231">
        <f t="shared" si="0"/>
        <v>32845336.599999998</v>
      </c>
      <c r="Q13">
        <v>1830</v>
      </c>
    </row>
    <row r="14" spans="1:18" x14ac:dyDescent="0.3">
      <c r="A14" s="157" t="s">
        <v>308</v>
      </c>
      <c r="B14" s="9" t="s">
        <v>309</v>
      </c>
      <c r="C14" s="333" t="s">
        <v>710</v>
      </c>
      <c r="D14" s="4" t="s">
        <v>601</v>
      </c>
      <c r="E14" s="4" t="s">
        <v>427</v>
      </c>
      <c r="F14" s="224">
        <v>40843565.479999997</v>
      </c>
      <c r="G14" s="158">
        <v>3727975.3100000038</v>
      </c>
      <c r="H14" s="158">
        <v>-138695.22</v>
      </c>
      <c r="I14" s="158"/>
      <c r="J14" s="230">
        <f t="shared" si="1"/>
        <v>44432845.57</v>
      </c>
      <c r="K14" s="224">
        <v>-2489543.5699999998</v>
      </c>
      <c r="L14" s="158">
        <v>-947317.52</v>
      </c>
      <c r="M14" s="158">
        <v>71479.08</v>
      </c>
      <c r="N14" s="158"/>
      <c r="O14" s="230">
        <f t="shared" si="2"/>
        <v>-3365382.01</v>
      </c>
      <c r="P14" s="231">
        <f t="shared" si="0"/>
        <v>41067463.560000002</v>
      </c>
      <c r="Q14">
        <v>1835</v>
      </c>
    </row>
    <row r="15" spans="1:18" x14ac:dyDescent="0.3">
      <c r="A15" s="157" t="s">
        <v>310</v>
      </c>
      <c r="B15" s="9" t="s">
        <v>311</v>
      </c>
      <c r="C15" s="333" t="s">
        <v>711</v>
      </c>
      <c r="D15" s="4" t="s">
        <v>601</v>
      </c>
      <c r="E15" s="4" t="s">
        <v>427</v>
      </c>
      <c r="F15" s="224">
        <v>52397449.229999997</v>
      </c>
      <c r="G15" s="158">
        <v>5126337.3200000059</v>
      </c>
      <c r="H15" s="158">
        <v>-2977.74</v>
      </c>
      <c r="I15" s="158"/>
      <c r="J15" s="230">
        <f t="shared" si="1"/>
        <v>57520808.810000002</v>
      </c>
      <c r="K15" s="224">
        <v>-3214442.05</v>
      </c>
      <c r="L15" s="158">
        <v>-1062160.95</v>
      </c>
      <c r="M15" s="158">
        <v>1020.46</v>
      </c>
      <c r="N15" s="158"/>
      <c r="O15" s="230">
        <f t="shared" si="2"/>
        <v>-4275582.54</v>
      </c>
      <c r="P15" s="231">
        <f t="shared" si="0"/>
        <v>53245226.270000003</v>
      </c>
      <c r="Q15">
        <v>1840</v>
      </c>
    </row>
    <row r="16" spans="1:18" x14ac:dyDescent="0.3">
      <c r="A16" s="157" t="s">
        <v>312</v>
      </c>
      <c r="B16" s="9" t="s">
        <v>313</v>
      </c>
      <c r="C16" s="333" t="s">
        <v>712</v>
      </c>
      <c r="D16" s="4" t="s">
        <v>601</v>
      </c>
      <c r="E16" s="4" t="s">
        <v>427</v>
      </c>
      <c r="F16" s="224">
        <v>138605139.02000001</v>
      </c>
      <c r="G16" s="158">
        <v>8400814.6099999845</v>
      </c>
      <c r="H16" s="158">
        <v>-209811.25</v>
      </c>
      <c r="I16" s="158"/>
      <c r="J16" s="230">
        <f t="shared" si="1"/>
        <v>146796142.38</v>
      </c>
      <c r="K16" s="224">
        <v>-19321747.329071432</v>
      </c>
      <c r="L16" s="158">
        <v>-5538751.3799999999</v>
      </c>
      <c r="M16" s="158">
        <v>209811.24999999997</v>
      </c>
      <c r="N16" s="158"/>
      <c r="O16" s="230">
        <f t="shared" si="2"/>
        <v>-24650687.459071431</v>
      </c>
      <c r="P16" s="231">
        <f t="shared" si="0"/>
        <v>122145454.92092857</v>
      </c>
      <c r="Q16">
        <v>1845</v>
      </c>
    </row>
    <row r="17" spans="1:17" x14ac:dyDescent="0.3">
      <c r="A17" s="157" t="s">
        <v>314</v>
      </c>
      <c r="B17" s="9" t="s">
        <v>315</v>
      </c>
      <c r="C17" s="333">
        <v>40</v>
      </c>
      <c r="D17" s="4" t="s">
        <v>602</v>
      </c>
      <c r="E17" s="4" t="s">
        <v>427</v>
      </c>
      <c r="F17" s="224">
        <v>46103771.790000007</v>
      </c>
      <c r="G17" s="158">
        <v>3351121.2399999984</v>
      </c>
      <c r="H17" s="158">
        <v>-455492.16</v>
      </c>
      <c r="I17" s="158"/>
      <c r="J17" s="230">
        <f t="shared" si="1"/>
        <v>48999400.870000005</v>
      </c>
      <c r="K17" s="224">
        <v>-2892211.3000000003</v>
      </c>
      <c r="L17" s="158">
        <v>-1435208.85</v>
      </c>
      <c r="M17" s="158">
        <v>402529.5</v>
      </c>
      <c r="N17" s="158"/>
      <c r="O17" s="230">
        <f t="shared" si="2"/>
        <v>-3924890.6500000004</v>
      </c>
      <c r="P17" s="231">
        <f t="shared" si="0"/>
        <v>45074510.220000006</v>
      </c>
      <c r="Q17">
        <v>1850</v>
      </c>
    </row>
    <row r="18" spans="1:17" x14ac:dyDescent="0.3">
      <c r="A18" s="157" t="s">
        <v>316</v>
      </c>
      <c r="B18" s="9" t="s">
        <v>238</v>
      </c>
      <c r="C18" s="333">
        <v>50</v>
      </c>
      <c r="D18" s="4" t="s">
        <v>601</v>
      </c>
      <c r="E18" s="4" t="s">
        <v>427</v>
      </c>
      <c r="F18" s="224">
        <v>17870640.59</v>
      </c>
      <c r="G18" s="158">
        <v>1197814.8200000003</v>
      </c>
      <c r="H18" s="158">
        <v>0</v>
      </c>
      <c r="I18" s="158"/>
      <c r="J18" s="230">
        <f t="shared" si="1"/>
        <v>19068455.41</v>
      </c>
      <c r="K18" s="224">
        <v>-1511643.43</v>
      </c>
      <c r="L18" s="158">
        <v>-437348.57</v>
      </c>
      <c r="M18" s="158">
        <v>0</v>
      </c>
      <c r="N18" s="158"/>
      <c r="O18" s="230">
        <f t="shared" si="2"/>
        <v>-1948992</v>
      </c>
      <c r="P18" s="231">
        <f t="shared" si="0"/>
        <v>17119463.41</v>
      </c>
      <c r="Q18">
        <v>1855</v>
      </c>
    </row>
    <row r="19" spans="1:17" x14ac:dyDescent="0.3">
      <c r="A19" s="157" t="s">
        <v>239</v>
      </c>
      <c r="B19" s="9" t="s">
        <v>43</v>
      </c>
      <c r="C19" s="333" t="s">
        <v>713</v>
      </c>
      <c r="D19" s="4" t="s">
        <v>602</v>
      </c>
      <c r="E19" s="4" t="s">
        <v>427</v>
      </c>
      <c r="F19" s="224">
        <v>35203871.689999998</v>
      </c>
      <c r="G19" s="158">
        <v>3888037.8800000036</v>
      </c>
      <c r="H19" s="158">
        <v>-1135337.27</v>
      </c>
      <c r="I19" s="158"/>
      <c r="J19" s="230">
        <f t="shared" si="1"/>
        <v>37956572.299999997</v>
      </c>
      <c r="K19" s="224">
        <v>-7827682.370000001</v>
      </c>
      <c r="L19" s="158">
        <v>-2422712.12</v>
      </c>
      <c r="M19" s="158">
        <v>636031.71000000008</v>
      </c>
      <c r="N19" s="158"/>
      <c r="O19" s="230">
        <f t="shared" si="2"/>
        <v>-9614362.7800000012</v>
      </c>
      <c r="P19" s="231">
        <f t="shared" si="0"/>
        <v>28342209.519999996</v>
      </c>
      <c r="Q19">
        <v>1860</v>
      </c>
    </row>
    <row r="20" spans="1:17" x14ac:dyDescent="0.3">
      <c r="A20" s="157" t="s">
        <v>317</v>
      </c>
      <c r="B20" s="9" t="s">
        <v>318</v>
      </c>
      <c r="C20" s="333">
        <v>0</v>
      </c>
      <c r="D20" s="4" t="s">
        <v>602</v>
      </c>
      <c r="E20" s="4" t="s">
        <v>427</v>
      </c>
      <c r="F20" s="224">
        <v>0</v>
      </c>
      <c r="G20" s="158">
        <v>0</v>
      </c>
      <c r="H20" s="158">
        <v>0</v>
      </c>
      <c r="I20" s="158"/>
      <c r="J20" s="230">
        <f t="shared" si="1"/>
        <v>0</v>
      </c>
      <c r="K20" s="224">
        <v>-429281.95</v>
      </c>
      <c r="L20" s="158">
        <v>-515138.32</v>
      </c>
      <c r="M20" s="158">
        <v>0</v>
      </c>
      <c r="N20" s="158"/>
      <c r="O20" s="230">
        <f t="shared" si="2"/>
        <v>-944420.27</v>
      </c>
      <c r="P20" s="231">
        <f t="shared" si="0"/>
        <v>-944420.27</v>
      </c>
      <c r="Q20">
        <v>1860</v>
      </c>
    </row>
    <row r="21" spans="1:17" x14ac:dyDescent="0.3">
      <c r="A21" s="157" t="s">
        <v>252</v>
      </c>
      <c r="B21" s="9" t="s">
        <v>319</v>
      </c>
      <c r="C21" s="333">
        <v>25</v>
      </c>
      <c r="D21" s="4" t="s">
        <v>600</v>
      </c>
      <c r="E21" s="4" t="s">
        <v>427</v>
      </c>
      <c r="F21" s="224">
        <v>227340.99</v>
      </c>
      <c r="G21" s="158">
        <v>0</v>
      </c>
      <c r="H21" s="158">
        <v>0</v>
      </c>
      <c r="I21" s="158"/>
      <c r="J21" s="230">
        <f t="shared" si="1"/>
        <v>227340.99</v>
      </c>
      <c r="K21" s="224">
        <v>-49154.8</v>
      </c>
      <c r="L21" s="158">
        <v>-12288.7</v>
      </c>
      <c r="M21" s="158">
        <v>0</v>
      </c>
      <c r="N21" s="158"/>
      <c r="O21" s="230">
        <f t="shared" si="2"/>
        <v>-61443.5</v>
      </c>
      <c r="P21" s="231">
        <f t="shared" si="0"/>
        <v>165897.49</v>
      </c>
      <c r="Q21">
        <v>1908</v>
      </c>
    </row>
    <row r="22" spans="1:17" x14ac:dyDescent="0.3">
      <c r="A22" s="157" t="s">
        <v>256</v>
      </c>
      <c r="B22" s="9" t="s">
        <v>320</v>
      </c>
      <c r="C22" s="333">
        <v>10</v>
      </c>
      <c r="D22" s="4" t="s">
        <v>603</v>
      </c>
      <c r="E22" s="4" t="s">
        <v>427</v>
      </c>
      <c r="F22" s="224">
        <v>589375.49</v>
      </c>
      <c r="G22" s="158">
        <v>0</v>
      </c>
      <c r="H22" s="158">
        <v>0</v>
      </c>
      <c r="I22" s="158"/>
      <c r="J22" s="230">
        <f t="shared" si="1"/>
        <v>589375.49</v>
      </c>
      <c r="K22" s="224">
        <v>-285512.23</v>
      </c>
      <c r="L22" s="158">
        <v>-57327.11</v>
      </c>
      <c r="M22" s="158">
        <v>0</v>
      </c>
      <c r="N22" s="158"/>
      <c r="O22" s="230">
        <f t="shared" si="2"/>
        <v>-342839.33999999997</v>
      </c>
      <c r="P22" s="231">
        <f t="shared" si="0"/>
        <v>246536.15000000002</v>
      </c>
      <c r="Q22">
        <v>1915</v>
      </c>
    </row>
    <row r="23" spans="1:17" x14ac:dyDescent="0.3">
      <c r="A23" s="157" t="s">
        <v>258</v>
      </c>
      <c r="B23" s="9" t="s">
        <v>321</v>
      </c>
      <c r="C23" s="333">
        <v>5</v>
      </c>
      <c r="D23" s="4" t="s">
        <v>603</v>
      </c>
      <c r="E23" s="4" t="s">
        <v>427</v>
      </c>
      <c r="F23" s="224">
        <v>1923930.54</v>
      </c>
      <c r="G23" s="158">
        <v>0</v>
      </c>
      <c r="H23" s="158">
        <v>0</v>
      </c>
      <c r="I23" s="158"/>
      <c r="J23" s="230">
        <f t="shared" si="1"/>
        <v>1923930.54</v>
      </c>
      <c r="K23" s="224">
        <v>-1359330.51</v>
      </c>
      <c r="L23" s="158">
        <v>-242718.07</v>
      </c>
      <c r="M23" s="158">
        <v>0</v>
      </c>
      <c r="N23" s="158"/>
      <c r="O23" s="230">
        <f t="shared" si="2"/>
        <v>-1602048.58</v>
      </c>
      <c r="P23" s="231">
        <f t="shared" si="0"/>
        <v>321881.95999999996</v>
      </c>
      <c r="Q23">
        <v>1920</v>
      </c>
    </row>
    <row r="24" spans="1:17" x14ac:dyDescent="0.3">
      <c r="A24" s="157" t="s">
        <v>264</v>
      </c>
      <c r="B24" s="9" t="s">
        <v>322</v>
      </c>
      <c r="C24" s="333" t="s">
        <v>714</v>
      </c>
      <c r="D24" s="4" t="s">
        <v>604</v>
      </c>
      <c r="E24" s="4" t="s">
        <v>427</v>
      </c>
      <c r="F24" s="224">
        <v>7348379.2999999989</v>
      </c>
      <c r="G24" s="158">
        <v>1842191.05</v>
      </c>
      <c r="H24" s="158">
        <v>2935071.35</v>
      </c>
      <c r="I24" s="158"/>
      <c r="J24" s="230">
        <f t="shared" si="1"/>
        <v>12125641.699999999</v>
      </c>
      <c r="K24" s="224">
        <v>-792307.11</v>
      </c>
      <c r="L24" s="158">
        <v>-972711.17</v>
      </c>
      <c r="M24" s="158">
        <v>-3025024.27</v>
      </c>
      <c r="N24" s="158"/>
      <c r="O24" s="230">
        <f t="shared" si="2"/>
        <v>-4790042.55</v>
      </c>
      <c r="P24" s="231">
        <f t="shared" si="0"/>
        <v>7335599.1499999994</v>
      </c>
      <c r="Q24">
        <v>1930</v>
      </c>
    </row>
    <row r="25" spans="1:17" x14ac:dyDescent="0.3">
      <c r="A25" s="157" t="s">
        <v>270</v>
      </c>
      <c r="B25" s="9" t="s">
        <v>76</v>
      </c>
      <c r="C25" s="333">
        <v>10</v>
      </c>
      <c r="D25" s="4" t="s">
        <v>604</v>
      </c>
      <c r="E25" s="4" t="s">
        <v>427</v>
      </c>
      <c r="F25" s="224">
        <v>178302.14</v>
      </c>
      <c r="G25" s="158">
        <v>0</v>
      </c>
      <c r="H25" s="158">
        <v>0</v>
      </c>
      <c r="I25" s="158"/>
      <c r="J25" s="230">
        <f t="shared" si="1"/>
        <v>178302.14</v>
      </c>
      <c r="K25" s="224">
        <v>-99718.32</v>
      </c>
      <c r="L25" s="158">
        <v>-18776.060000000001</v>
      </c>
      <c r="M25" s="158">
        <v>0</v>
      </c>
      <c r="N25" s="158"/>
      <c r="O25" s="230">
        <f t="shared" si="2"/>
        <v>-118494.38</v>
      </c>
      <c r="P25" s="231">
        <f t="shared" si="0"/>
        <v>59807.760000000009</v>
      </c>
      <c r="Q25">
        <v>1935</v>
      </c>
    </row>
    <row r="26" spans="1:17" x14ac:dyDescent="0.3">
      <c r="A26" s="157" t="s">
        <v>271</v>
      </c>
      <c r="B26" s="9" t="s">
        <v>323</v>
      </c>
      <c r="C26" s="333">
        <v>10</v>
      </c>
      <c r="D26" s="4" t="s">
        <v>604</v>
      </c>
      <c r="E26" s="4" t="s">
        <v>427</v>
      </c>
      <c r="F26" s="224">
        <v>1601878.45</v>
      </c>
      <c r="G26" s="158">
        <v>66776.880000000121</v>
      </c>
      <c r="H26" s="158">
        <v>0</v>
      </c>
      <c r="I26" s="158"/>
      <c r="J26" s="230">
        <f t="shared" si="1"/>
        <v>1668655.33</v>
      </c>
      <c r="K26" s="224">
        <v>-709894.58</v>
      </c>
      <c r="L26" s="158">
        <v>-166958.91</v>
      </c>
      <c r="M26" s="158">
        <v>0</v>
      </c>
      <c r="N26" s="158"/>
      <c r="O26" s="230">
        <f t="shared" si="2"/>
        <v>-876853.49</v>
      </c>
      <c r="P26" s="231">
        <f t="shared" si="0"/>
        <v>791801.84000000008</v>
      </c>
      <c r="Q26">
        <v>1940</v>
      </c>
    </row>
    <row r="27" spans="1:17" x14ac:dyDescent="0.3">
      <c r="A27" s="157" t="s">
        <v>277</v>
      </c>
      <c r="B27" s="9" t="s">
        <v>78</v>
      </c>
      <c r="C27" s="333">
        <v>10</v>
      </c>
      <c r="D27" s="4" t="s">
        <v>605</v>
      </c>
      <c r="E27" s="4" t="s">
        <v>427</v>
      </c>
      <c r="F27" s="224">
        <v>1611784.92</v>
      </c>
      <c r="G27" s="158">
        <v>88000</v>
      </c>
      <c r="H27" s="158">
        <v>0</v>
      </c>
      <c r="I27" s="158"/>
      <c r="J27" s="230">
        <f t="shared" si="1"/>
        <v>1699784.92</v>
      </c>
      <c r="K27" s="224">
        <v>-733539.42000000016</v>
      </c>
      <c r="L27" s="158">
        <v>-173132.53</v>
      </c>
      <c r="M27" s="158">
        <v>0</v>
      </c>
      <c r="N27" s="158"/>
      <c r="O27" s="230">
        <f t="shared" si="2"/>
        <v>-906671.95000000019</v>
      </c>
      <c r="P27" s="231">
        <f t="shared" si="0"/>
        <v>793112.96999999974</v>
      </c>
      <c r="Q27">
        <v>1955</v>
      </c>
    </row>
    <row r="28" spans="1:17" x14ac:dyDescent="0.3">
      <c r="A28" s="157" t="s">
        <v>324</v>
      </c>
      <c r="B28" s="9" t="s">
        <v>325</v>
      </c>
      <c r="C28" s="333">
        <v>10</v>
      </c>
      <c r="D28" s="4" t="s">
        <v>605</v>
      </c>
      <c r="E28" s="4" t="s">
        <v>427</v>
      </c>
      <c r="F28" s="224">
        <v>57637.25</v>
      </c>
      <c r="G28" s="158">
        <v>0</v>
      </c>
      <c r="H28" s="158">
        <v>0</v>
      </c>
      <c r="I28" s="158"/>
      <c r="J28" s="230">
        <f t="shared" si="1"/>
        <v>57637.25</v>
      </c>
      <c r="K28" s="224">
        <v>-35173</v>
      </c>
      <c r="L28" s="158">
        <v>-4132.09</v>
      </c>
      <c r="M28" s="158">
        <v>0</v>
      </c>
      <c r="N28" s="158"/>
      <c r="O28" s="230">
        <f t="shared" si="2"/>
        <v>-39305.089999999997</v>
      </c>
      <c r="P28" s="231">
        <f t="shared" si="0"/>
        <v>18332.160000000003</v>
      </c>
      <c r="Q28">
        <v>1955</v>
      </c>
    </row>
    <row r="29" spans="1:17" x14ac:dyDescent="0.3">
      <c r="A29" s="157" t="s">
        <v>326</v>
      </c>
      <c r="B29" s="9" t="s">
        <v>327</v>
      </c>
      <c r="C29" s="333" t="s">
        <v>715</v>
      </c>
      <c r="D29" s="4" t="s">
        <v>605</v>
      </c>
      <c r="E29" s="4" t="s">
        <v>427</v>
      </c>
      <c r="F29" s="224">
        <v>3032217.57</v>
      </c>
      <c r="G29" s="158">
        <v>267877.77</v>
      </c>
      <c r="H29" s="158">
        <v>0</v>
      </c>
      <c r="I29" s="158"/>
      <c r="J29" s="230">
        <f t="shared" si="1"/>
        <v>3300095.34</v>
      </c>
      <c r="K29" s="224">
        <v>-993402.54</v>
      </c>
      <c r="L29" s="158">
        <v>-274806.41000000003</v>
      </c>
      <c r="M29" s="158">
        <v>0</v>
      </c>
      <c r="N29" s="158"/>
      <c r="O29" s="230">
        <f t="shared" si="2"/>
        <v>-1268208.9500000002</v>
      </c>
      <c r="P29" s="231">
        <f t="shared" si="0"/>
        <v>2031886.3899999997</v>
      </c>
      <c r="Q29">
        <v>1980</v>
      </c>
    </row>
    <row r="30" spans="1:17" x14ac:dyDescent="0.3">
      <c r="A30" s="157" t="s">
        <v>328</v>
      </c>
      <c r="B30" s="9" t="s">
        <v>329</v>
      </c>
      <c r="C30" s="333">
        <v>0</v>
      </c>
      <c r="D30" s="4" t="s">
        <v>606</v>
      </c>
      <c r="E30" s="4" t="s">
        <v>427</v>
      </c>
      <c r="F30" s="224">
        <v>0</v>
      </c>
      <c r="G30" s="158">
        <v>0</v>
      </c>
      <c r="H30" s="158">
        <v>0</v>
      </c>
      <c r="I30" s="158"/>
      <c r="J30" s="230">
        <f t="shared" si="1"/>
        <v>0</v>
      </c>
      <c r="K30" s="224">
        <v>0</v>
      </c>
      <c r="L30" s="158">
        <v>0</v>
      </c>
      <c r="M30" s="158">
        <v>0</v>
      </c>
      <c r="N30" s="158"/>
      <c r="O30" s="230">
        <f t="shared" si="2"/>
        <v>0</v>
      </c>
      <c r="P30" s="231">
        <f t="shared" si="0"/>
        <v>0</v>
      </c>
      <c r="Q30">
        <v>2010</v>
      </c>
    </row>
    <row r="31" spans="1:17" x14ac:dyDescent="0.3">
      <c r="A31" s="157" t="s">
        <v>330</v>
      </c>
      <c r="B31" s="9" t="s">
        <v>331</v>
      </c>
      <c r="C31" s="333">
        <v>0</v>
      </c>
      <c r="D31" s="4" t="s">
        <v>607</v>
      </c>
      <c r="E31" s="4" t="s">
        <v>427</v>
      </c>
      <c r="F31" s="224">
        <v>4731252.2300000004</v>
      </c>
      <c r="G31" s="158">
        <v>358018.03999999911</v>
      </c>
      <c r="H31" s="158">
        <v>0</v>
      </c>
      <c r="I31" s="158"/>
      <c r="J31" s="230">
        <f t="shared" si="1"/>
        <v>5089270.2699999996</v>
      </c>
      <c r="K31" s="224">
        <v>0</v>
      </c>
      <c r="L31" s="158">
        <v>0</v>
      </c>
      <c r="M31" s="158">
        <v>0</v>
      </c>
      <c r="N31" s="158"/>
      <c r="O31" s="230">
        <f t="shared" si="2"/>
        <v>0</v>
      </c>
      <c r="P31" s="231">
        <f t="shared" si="0"/>
        <v>5089270.2699999996</v>
      </c>
      <c r="Q31">
        <v>2040</v>
      </c>
    </row>
    <row r="32" spans="1:17" x14ac:dyDescent="0.3">
      <c r="A32" s="157" t="s">
        <v>332</v>
      </c>
      <c r="B32" s="9" t="s">
        <v>333</v>
      </c>
      <c r="C32" s="333">
        <v>0</v>
      </c>
      <c r="D32" s="4" t="s">
        <v>608</v>
      </c>
      <c r="E32" s="4" t="s">
        <v>427</v>
      </c>
      <c r="F32" s="224">
        <v>9851184.3899999969</v>
      </c>
      <c r="G32" s="158">
        <v>408063.43999999948</v>
      </c>
      <c r="H32" s="158">
        <v>0</v>
      </c>
      <c r="I32" s="158"/>
      <c r="J32" s="230">
        <f t="shared" si="1"/>
        <v>10259247.829999996</v>
      </c>
      <c r="K32" s="224">
        <v>0</v>
      </c>
      <c r="L32" s="158">
        <v>0</v>
      </c>
      <c r="M32" s="158">
        <v>0</v>
      </c>
      <c r="N32" s="158"/>
      <c r="O32" s="230">
        <f t="shared" si="2"/>
        <v>0</v>
      </c>
      <c r="P32" s="231">
        <f t="shared" si="0"/>
        <v>10259247.829999996</v>
      </c>
      <c r="Q32">
        <v>2055</v>
      </c>
    </row>
    <row r="33" spans="1:17" x14ac:dyDescent="0.3">
      <c r="A33" s="160" t="s">
        <v>374</v>
      </c>
      <c r="B33" s="9" t="s">
        <v>375</v>
      </c>
      <c r="C33" s="333">
        <v>40</v>
      </c>
      <c r="D33" s="4" t="s">
        <v>376</v>
      </c>
      <c r="E33" s="4" t="s">
        <v>377</v>
      </c>
      <c r="F33" s="224">
        <v>24121701.68</v>
      </c>
      <c r="G33" s="158">
        <v>7626848.9200000018</v>
      </c>
      <c r="H33" s="158">
        <v>0</v>
      </c>
      <c r="I33" s="158"/>
      <c r="J33" s="230">
        <f t="shared" si="1"/>
        <v>31748550.600000001</v>
      </c>
      <c r="K33" s="224">
        <v>-4216462.03</v>
      </c>
      <c r="L33" s="158">
        <v>-1010914.7100000001</v>
      </c>
      <c r="M33" s="158">
        <v>0</v>
      </c>
      <c r="N33" s="158"/>
      <c r="O33" s="230">
        <f t="shared" si="2"/>
        <v>-5227376.74</v>
      </c>
      <c r="P33" s="231">
        <f t="shared" si="0"/>
        <v>26521173.859999999</v>
      </c>
      <c r="Q33">
        <v>1609</v>
      </c>
    </row>
    <row r="34" spans="1:17" x14ac:dyDescent="0.3">
      <c r="A34" s="157" t="s">
        <v>413</v>
      </c>
      <c r="B34" s="9" t="s">
        <v>414</v>
      </c>
      <c r="C34" s="333" t="s">
        <v>708</v>
      </c>
      <c r="D34" s="4" t="s">
        <v>378</v>
      </c>
      <c r="E34" s="4"/>
      <c r="F34" s="224">
        <v>-35790059.710000001</v>
      </c>
      <c r="G34" s="158">
        <v>-5301432.120000002</v>
      </c>
      <c r="H34" s="158">
        <v>0</v>
      </c>
      <c r="I34" s="158"/>
      <c r="J34" s="230">
        <f t="shared" si="1"/>
        <v>-41091491.830000006</v>
      </c>
      <c r="K34" s="224">
        <v>1709590.5</v>
      </c>
      <c r="L34" s="158">
        <v>868648.02</v>
      </c>
      <c r="M34" s="158">
        <v>0</v>
      </c>
      <c r="N34" s="158"/>
      <c r="O34" s="230">
        <f t="shared" si="2"/>
        <v>2578238.52</v>
      </c>
      <c r="P34" s="231">
        <f t="shared" si="0"/>
        <v>-38513253.310000002</v>
      </c>
      <c r="Q34">
        <v>2440</v>
      </c>
    </row>
    <row r="35" spans="1:17" x14ac:dyDescent="0.3">
      <c r="A35" s="157" t="s">
        <v>415</v>
      </c>
      <c r="B35" s="9" t="s">
        <v>416</v>
      </c>
      <c r="C35" s="333" t="s">
        <v>708</v>
      </c>
      <c r="D35" s="4" t="s">
        <v>378</v>
      </c>
      <c r="E35" s="4"/>
      <c r="F35" s="224">
        <v>-17993596.869999997</v>
      </c>
      <c r="G35" s="158">
        <v>-4115528.8999999994</v>
      </c>
      <c r="H35" s="158">
        <v>0</v>
      </c>
      <c r="I35" s="158"/>
      <c r="J35" s="230">
        <f t="shared" si="1"/>
        <v>-22109125.769999996</v>
      </c>
      <c r="K35" s="224">
        <v>1215192.3999999999</v>
      </c>
      <c r="L35" s="158">
        <v>510274.47</v>
      </c>
      <c r="M35" s="158">
        <v>0</v>
      </c>
      <c r="N35" s="158"/>
      <c r="O35" s="230">
        <f t="shared" si="2"/>
        <v>1725466.8699999999</v>
      </c>
      <c r="P35" s="231">
        <f t="shared" si="0"/>
        <v>-20383658.899999995</v>
      </c>
      <c r="Q35">
        <v>2440</v>
      </c>
    </row>
    <row r="36" spans="1:17" ht="15" thickBot="1" x14ac:dyDescent="0.35">
      <c r="A36" s="161" t="s">
        <v>438</v>
      </c>
      <c r="B36" s="161"/>
      <c r="C36" s="334"/>
      <c r="D36" s="161"/>
      <c r="E36" s="161"/>
      <c r="F36" s="225">
        <f>SUM(F8:F35)</f>
        <v>420685314.16000009</v>
      </c>
      <c r="G36" s="162">
        <f t="shared" ref="G36:P36" si="3">SUM(G8:G35)</f>
        <v>30829132.61999999</v>
      </c>
      <c r="H36" s="162">
        <f t="shared" si="3"/>
        <v>714662.45000000019</v>
      </c>
      <c r="I36" s="162">
        <f t="shared" si="3"/>
        <v>0</v>
      </c>
      <c r="J36" s="162">
        <f t="shared" si="3"/>
        <v>452229109.23000008</v>
      </c>
      <c r="K36" s="229">
        <f t="shared" si="3"/>
        <v>-52930750.795071431</v>
      </c>
      <c r="L36" s="162">
        <f t="shared" si="3"/>
        <v>-16569661.629999997</v>
      </c>
      <c r="M36" s="162">
        <f t="shared" si="3"/>
        <v>-1453982.65</v>
      </c>
      <c r="N36" s="162">
        <f t="shared" si="3"/>
        <v>0</v>
      </c>
      <c r="O36" s="162">
        <f t="shared" si="3"/>
        <v>-70954395.075071439</v>
      </c>
      <c r="P36" s="163">
        <f t="shared" si="3"/>
        <v>381274714.15492857</v>
      </c>
    </row>
    <row r="37" spans="1:17" ht="15" thickTop="1" x14ac:dyDescent="0.3"/>
  </sheetData>
  <mergeCells count="3">
    <mergeCell ref="F4:P4"/>
    <mergeCell ref="F5:J5"/>
    <mergeCell ref="K5: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6002-6127-46BD-8557-7118E671D715}">
  <sheetPr codeName="Sheet25">
    <tabColor rgb="FFCCCCFF"/>
    <pageSetUpPr fitToPage="1"/>
  </sheetPr>
  <dimension ref="A1:S77"/>
  <sheetViews>
    <sheetView zoomScale="90" zoomScaleNormal="9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4.4" outlineLevelCol="1" x14ac:dyDescent="0.3"/>
  <cols>
    <col min="1" max="1" width="8.5546875" customWidth="1"/>
    <col min="2" max="2" width="9.77734375" customWidth="1"/>
    <col min="3" max="3" width="44.77734375" customWidth="1"/>
    <col min="4" max="4" width="16.77734375" bestFit="1" customWidth="1"/>
    <col min="5" max="5" width="12.44140625" style="291" customWidth="1"/>
    <col min="6" max="9" width="12.44140625" style="17" customWidth="1"/>
    <col min="10" max="14" width="12.44140625" style="17" customWidth="1" outlineLevel="1"/>
    <col min="15" max="15" width="12.77734375" style="17" bestFit="1" customWidth="1" outlineLevel="1"/>
  </cols>
  <sheetData>
    <row r="1" spans="1:16" x14ac:dyDescent="0.3">
      <c r="A1" s="365" t="s">
        <v>439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/>
    </row>
    <row r="2" spans="1:16" x14ac:dyDescent="0.3">
      <c r="A2" s="365" t="s">
        <v>421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6" ht="15" thickBot="1" x14ac:dyDescent="0.35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6" ht="21.6" thickBot="1" x14ac:dyDescent="0.45">
      <c r="A4" s="59"/>
      <c r="B4" s="60"/>
      <c r="C4" s="60"/>
      <c r="D4" s="60"/>
      <c r="E4" s="367" t="s">
        <v>0</v>
      </c>
      <c r="F4" s="368"/>
      <c r="G4" s="368"/>
      <c r="H4" s="368"/>
      <c r="I4" s="368"/>
      <c r="J4" s="368"/>
      <c r="K4" s="368"/>
      <c r="L4" s="368"/>
      <c r="M4" s="368"/>
      <c r="N4" s="368"/>
      <c r="O4" s="369"/>
    </row>
    <row r="5" spans="1:16" x14ac:dyDescent="0.3">
      <c r="A5" s="61" t="s">
        <v>440</v>
      </c>
      <c r="B5" s="60"/>
      <c r="C5" s="60"/>
      <c r="D5" s="60"/>
      <c r="E5" s="370" t="s">
        <v>1</v>
      </c>
      <c r="F5" s="371"/>
      <c r="G5" s="371"/>
      <c r="H5" s="371"/>
      <c r="I5" s="372"/>
      <c r="J5" s="363" t="s">
        <v>2</v>
      </c>
      <c r="K5" s="364"/>
      <c r="L5" s="364"/>
      <c r="M5" s="364"/>
      <c r="N5" s="364"/>
      <c r="O5" s="62" t="s">
        <v>441</v>
      </c>
    </row>
    <row r="6" spans="1:16" ht="41.4" x14ac:dyDescent="0.3">
      <c r="A6" s="41" t="s">
        <v>442</v>
      </c>
      <c r="B6" s="41" t="s">
        <v>443</v>
      </c>
      <c r="C6" s="41" t="s">
        <v>444</v>
      </c>
      <c r="D6" s="41" t="s">
        <v>426</v>
      </c>
      <c r="E6" s="286" t="s">
        <v>445</v>
      </c>
      <c r="F6" s="44" t="s">
        <v>5</v>
      </c>
      <c r="G6" s="44" t="s">
        <v>10</v>
      </c>
      <c r="H6" s="45" t="s">
        <v>11</v>
      </c>
      <c r="I6" s="44" t="s">
        <v>446</v>
      </c>
      <c r="J6" s="63" t="s">
        <v>445</v>
      </c>
      <c r="K6" s="63" t="s">
        <v>5</v>
      </c>
      <c r="L6" s="63" t="s">
        <v>10</v>
      </c>
      <c r="M6" s="48" t="s">
        <v>11</v>
      </c>
      <c r="N6" s="63" t="s">
        <v>446</v>
      </c>
      <c r="O6" s="64"/>
    </row>
    <row r="7" spans="1:16" x14ac:dyDescent="0.3">
      <c r="A7" s="50"/>
      <c r="B7" s="285" t="s">
        <v>655</v>
      </c>
      <c r="C7" s="7" t="s">
        <v>447</v>
      </c>
      <c r="D7" s="7" t="s">
        <v>427</v>
      </c>
      <c r="E7" s="287">
        <v>0</v>
      </c>
      <c r="F7" s="51">
        <v>0</v>
      </c>
      <c r="G7" s="58">
        <v>0</v>
      </c>
      <c r="H7" s="58">
        <v>0</v>
      </c>
      <c r="I7" s="6">
        <f t="shared" ref="I7:I40" si="0">SUM(E7:H7)</f>
        <v>0</v>
      </c>
      <c r="J7" s="51">
        <v>0</v>
      </c>
      <c r="K7" s="51">
        <v>0</v>
      </c>
      <c r="L7" s="58">
        <v>0</v>
      </c>
      <c r="M7" s="58"/>
      <c r="N7" s="58">
        <f t="shared" ref="N7:N40" si="1">SUM(J7:M7)</f>
        <v>0</v>
      </c>
      <c r="O7" s="284">
        <f t="shared" ref="O7:O40" si="2">+I7+N7</f>
        <v>0</v>
      </c>
      <c r="P7">
        <v>1190</v>
      </c>
    </row>
    <row r="8" spans="1:16" x14ac:dyDescent="0.3">
      <c r="A8" s="50" t="s">
        <v>448</v>
      </c>
      <c r="B8" s="7" t="s">
        <v>197</v>
      </c>
      <c r="C8" s="7" t="s">
        <v>198</v>
      </c>
      <c r="D8" s="7" t="s">
        <v>427</v>
      </c>
      <c r="E8" s="287">
        <v>414741.44999999995</v>
      </c>
      <c r="F8" s="287">
        <v>0</v>
      </c>
      <c r="G8" s="292">
        <v>-14821.67</v>
      </c>
      <c r="H8" s="292">
        <v>0</v>
      </c>
      <c r="I8" s="293">
        <f t="shared" si="0"/>
        <v>399919.77999999997</v>
      </c>
      <c r="J8" s="287">
        <v>0</v>
      </c>
      <c r="K8" s="287">
        <v>0</v>
      </c>
      <c r="L8" s="287">
        <v>0</v>
      </c>
      <c r="M8" s="292"/>
      <c r="N8" s="294">
        <f t="shared" si="1"/>
        <v>0</v>
      </c>
      <c r="O8" s="295">
        <f t="shared" si="2"/>
        <v>399919.77999999997</v>
      </c>
      <c r="P8">
        <v>1805</v>
      </c>
    </row>
    <row r="9" spans="1:16" x14ac:dyDescent="0.3">
      <c r="A9" s="50">
        <v>60</v>
      </c>
      <c r="B9" s="7" t="s">
        <v>199</v>
      </c>
      <c r="C9" s="7" t="s">
        <v>200</v>
      </c>
      <c r="D9" s="7" t="s">
        <v>427</v>
      </c>
      <c r="E9" s="287">
        <v>850332.86000000022</v>
      </c>
      <c r="F9" s="287">
        <v>0</v>
      </c>
      <c r="G9" s="292">
        <v>0</v>
      </c>
      <c r="H9" s="292">
        <v>0</v>
      </c>
      <c r="I9" s="293">
        <f t="shared" si="0"/>
        <v>850332.86000000022</v>
      </c>
      <c r="J9" s="287">
        <v>-430713.06000000006</v>
      </c>
      <c r="K9" s="287">
        <v>-35105.26</v>
      </c>
      <c r="L9" s="287">
        <v>0</v>
      </c>
      <c r="M9" s="292"/>
      <c r="N9" s="294">
        <f t="shared" si="1"/>
        <v>-465818.32000000007</v>
      </c>
      <c r="O9" s="295">
        <f t="shared" si="2"/>
        <v>384514.54000000015</v>
      </c>
      <c r="P9">
        <v>1808</v>
      </c>
    </row>
    <row r="10" spans="1:16" x14ac:dyDescent="0.3">
      <c r="A10" s="50" t="s">
        <v>450</v>
      </c>
      <c r="B10" s="7" t="s">
        <v>201</v>
      </c>
      <c r="C10" s="7" t="s">
        <v>202</v>
      </c>
      <c r="D10" s="7" t="s">
        <v>427</v>
      </c>
      <c r="E10" s="287">
        <v>0</v>
      </c>
      <c r="F10" s="287">
        <v>0</v>
      </c>
      <c r="G10" s="292">
        <v>0</v>
      </c>
      <c r="H10" s="292">
        <v>0</v>
      </c>
      <c r="I10" s="293">
        <f t="shared" si="0"/>
        <v>0</v>
      </c>
      <c r="J10" s="287">
        <v>-0.01</v>
      </c>
      <c r="K10" s="287">
        <v>0</v>
      </c>
      <c r="L10" s="287">
        <v>0</v>
      </c>
      <c r="M10" s="292"/>
      <c r="N10" s="294">
        <f t="shared" si="1"/>
        <v>-0.01</v>
      </c>
      <c r="O10" s="295">
        <f t="shared" si="2"/>
        <v>-0.01</v>
      </c>
      <c r="P10">
        <v>1810</v>
      </c>
    </row>
    <row r="11" spans="1:16" x14ac:dyDescent="0.3">
      <c r="A11" s="50" t="s">
        <v>449</v>
      </c>
      <c r="B11" s="7" t="s">
        <v>203</v>
      </c>
      <c r="C11" s="7" t="s">
        <v>204</v>
      </c>
      <c r="D11" s="7" t="s">
        <v>427</v>
      </c>
      <c r="E11" s="287">
        <v>1533211.6800000002</v>
      </c>
      <c r="F11" s="287">
        <v>0</v>
      </c>
      <c r="G11" s="292">
        <v>0</v>
      </c>
      <c r="H11" s="292">
        <v>0</v>
      </c>
      <c r="I11" s="293">
        <f t="shared" si="0"/>
        <v>1533211.6800000002</v>
      </c>
      <c r="J11" s="287">
        <v>-244644.37000000005</v>
      </c>
      <c r="K11" s="287">
        <v>-42099.24</v>
      </c>
      <c r="L11" s="287">
        <v>0</v>
      </c>
      <c r="M11" s="292"/>
      <c r="N11" s="294">
        <f t="shared" si="1"/>
        <v>-286743.61000000004</v>
      </c>
      <c r="O11" s="295">
        <f t="shared" si="2"/>
        <v>1246468.07</v>
      </c>
      <c r="P11">
        <v>1820</v>
      </c>
    </row>
    <row r="12" spans="1:16" x14ac:dyDescent="0.3">
      <c r="A12" s="50" t="s">
        <v>449</v>
      </c>
      <c r="B12" s="7" t="s">
        <v>205</v>
      </c>
      <c r="C12" s="7" t="s">
        <v>206</v>
      </c>
      <c r="D12" s="7" t="s">
        <v>427</v>
      </c>
      <c r="E12" s="287">
        <v>6963416.8199999947</v>
      </c>
      <c r="F12" s="287">
        <v>136790.06</v>
      </c>
      <c r="G12" s="292">
        <v>0</v>
      </c>
      <c r="H12" s="292">
        <v>0</v>
      </c>
      <c r="I12" s="293">
        <f t="shared" si="0"/>
        <v>7100206.8799999943</v>
      </c>
      <c r="J12" s="287">
        <v>-879703.31</v>
      </c>
      <c r="K12" s="287">
        <v>-178002.62</v>
      </c>
      <c r="L12" s="287">
        <v>0</v>
      </c>
      <c r="M12" s="292"/>
      <c r="N12" s="294">
        <f t="shared" si="1"/>
        <v>-1057705.9300000002</v>
      </c>
      <c r="O12" s="295">
        <f t="shared" si="2"/>
        <v>6042500.9499999937</v>
      </c>
      <c r="P12">
        <v>1820</v>
      </c>
    </row>
    <row r="13" spans="1:16" x14ac:dyDescent="0.3">
      <c r="A13" s="50" t="s">
        <v>449</v>
      </c>
      <c r="B13" s="7" t="s">
        <v>207</v>
      </c>
      <c r="C13" s="7" t="s">
        <v>208</v>
      </c>
      <c r="D13" s="7" t="s">
        <v>427</v>
      </c>
      <c r="E13" s="287">
        <v>5070811.3899999941</v>
      </c>
      <c r="F13" s="287">
        <v>0</v>
      </c>
      <c r="G13" s="292">
        <v>0</v>
      </c>
      <c r="H13" s="292">
        <v>0</v>
      </c>
      <c r="I13" s="293">
        <f t="shared" si="0"/>
        <v>5070811.3899999941</v>
      </c>
      <c r="J13" s="287">
        <v>-631635.73000000033</v>
      </c>
      <c r="K13" s="287">
        <v>-131062.68000000001</v>
      </c>
      <c r="L13" s="287">
        <v>0</v>
      </c>
      <c r="M13" s="292"/>
      <c r="N13" s="294">
        <f t="shared" si="1"/>
        <v>-762698.41000000038</v>
      </c>
      <c r="O13" s="295">
        <f t="shared" si="2"/>
        <v>4308112.9799999939</v>
      </c>
      <c r="P13">
        <v>1820</v>
      </c>
    </row>
    <row r="14" spans="1:16" x14ac:dyDescent="0.3">
      <c r="A14" s="50" t="s">
        <v>451</v>
      </c>
      <c r="B14" s="7" t="s">
        <v>209</v>
      </c>
      <c r="C14" s="7" t="s">
        <v>210</v>
      </c>
      <c r="D14" s="7" t="s">
        <v>427</v>
      </c>
      <c r="E14" s="287">
        <v>31328827.309999898</v>
      </c>
      <c r="F14" s="287">
        <v>2906186.6100000003</v>
      </c>
      <c r="G14" s="292">
        <v>-73148.3</v>
      </c>
      <c r="H14" s="292">
        <v>0</v>
      </c>
      <c r="I14" s="293">
        <f t="shared" si="0"/>
        <v>34161865.6199999</v>
      </c>
      <c r="J14" s="287">
        <v>-3000491.2499999907</v>
      </c>
      <c r="K14" s="287">
        <v>-688147.32000000007</v>
      </c>
      <c r="L14" s="287">
        <v>9951.5899999999983</v>
      </c>
      <c r="M14" s="292"/>
      <c r="N14" s="294">
        <f t="shared" si="1"/>
        <v>-3678686.9799999911</v>
      </c>
      <c r="O14" s="295">
        <f t="shared" si="2"/>
        <v>30483178.639999911</v>
      </c>
      <c r="P14">
        <v>1830</v>
      </c>
    </row>
    <row r="15" spans="1:16" x14ac:dyDescent="0.3">
      <c r="A15" s="50" t="s">
        <v>449</v>
      </c>
      <c r="B15" s="7" t="s">
        <v>211</v>
      </c>
      <c r="C15" s="7" t="s">
        <v>212</v>
      </c>
      <c r="D15" s="7" t="s">
        <v>427</v>
      </c>
      <c r="E15" s="287">
        <v>67100769.589997903</v>
      </c>
      <c r="F15" s="287">
        <v>5967369.54</v>
      </c>
      <c r="G15" s="292">
        <v>-221123.34000000003</v>
      </c>
      <c r="H15" s="292">
        <v>0</v>
      </c>
      <c r="I15" s="293">
        <f t="shared" si="0"/>
        <v>72847015.789997905</v>
      </c>
      <c r="J15" s="287">
        <v>-10020738.889999816</v>
      </c>
      <c r="K15" s="287">
        <v>-1916848.2599999998</v>
      </c>
      <c r="L15" s="287">
        <v>48549.97</v>
      </c>
      <c r="M15" s="292"/>
      <c r="N15" s="294">
        <f t="shared" si="1"/>
        <v>-11889037.179999815</v>
      </c>
      <c r="O15" s="295">
        <f t="shared" si="2"/>
        <v>60957978.609998092</v>
      </c>
      <c r="P15">
        <v>1830</v>
      </c>
    </row>
    <row r="16" spans="1:16" x14ac:dyDescent="0.3">
      <c r="A16" s="50" t="s">
        <v>451</v>
      </c>
      <c r="B16" s="7" t="s">
        <v>213</v>
      </c>
      <c r="C16" s="7" t="s">
        <v>214</v>
      </c>
      <c r="D16" s="7" t="s">
        <v>427</v>
      </c>
      <c r="E16" s="287">
        <v>30991801.620000001</v>
      </c>
      <c r="F16" s="287">
        <v>4088934.1999999997</v>
      </c>
      <c r="G16" s="292">
        <v>-218361.74</v>
      </c>
      <c r="H16" s="292">
        <v>0</v>
      </c>
      <c r="I16" s="293">
        <f t="shared" si="0"/>
        <v>34862374.079999998</v>
      </c>
      <c r="J16" s="287">
        <v>-3201545.669999999</v>
      </c>
      <c r="K16" s="287">
        <v>-700094.91999999993</v>
      </c>
      <c r="L16" s="287">
        <v>36582.839999999997</v>
      </c>
      <c r="M16" s="292"/>
      <c r="N16" s="294">
        <f t="shared" si="1"/>
        <v>-3865057.7499999991</v>
      </c>
      <c r="O16" s="295">
        <f t="shared" si="2"/>
        <v>30997316.329999998</v>
      </c>
      <c r="P16">
        <v>1835</v>
      </c>
    </row>
    <row r="17" spans="1:16" x14ac:dyDescent="0.3">
      <c r="A17" s="50" t="s">
        <v>449</v>
      </c>
      <c r="B17" s="7" t="s">
        <v>215</v>
      </c>
      <c r="C17" s="7" t="s">
        <v>216</v>
      </c>
      <c r="D17" s="7" t="s">
        <v>427</v>
      </c>
      <c r="E17" s="287">
        <v>25796115.960000359</v>
      </c>
      <c r="F17" s="287">
        <v>1320610.06</v>
      </c>
      <c r="G17" s="292">
        <v>-126860.26000000001</v>
      </c>
      <c r="H17" s="292">
        <v>0</v>
      </c>
      <c r="I17" s="293">
        <f t="shared" si="0"/>
        <v>26989865.760000356</v>
      </c>
      <c r="J17" s="287">
        <v>-4054524.9300000397</v>
      </c>
      <c r="K17" s="287">
        <v>-744934.82000000007</v>
      </c>
      <c r="L17" s="287">
        <v>25917.310000000005</v>
      </c>
      <c r="M17" s="292"/>
      <c r="N17" s="294">
        <f t="shared" si="1"/>
        <v>-4773542.4400000405</v>
      </c>
      <c r="O17" s="295">
        <f t="shared" si="2"/>
        <v>22216323.320000313</v>
      </c>
      <c r="P17">
        <v>1835</v>
      </c>
    </row>
    <row r="18" spans="1:16" x14ac:dyDescent="0.3">
      <c r="A18" s="50" t="s">
        <v>452</v>
      </c>
      <c r="B18" s="7" t="s">
        <v>217</v>
      </c>
      <c r="C18" s="7" t="s">
        <v>218</v>
      </c>
      <c r="D18" s="7" t="s">
        <v>427</v>
      </c>
      <c r="E18" s="287">
        <v>142297.18000000002</v>
      </c>
      <c r="F18" s="287">
        <v>10785.58</v>
      </c>
      <c r="G18" s="292">
        <v>0</v>
      </c>
      <c r="H18" s="292">
        <v>0</v>
      </c>
      <c r="I18" s="293">
        <f t="shared" si="0"/>
        <v>153082.76</v>
      </c>
      <c r="J18" s="287">
        <v>-22798.120000000003</v>
      </c>
      <c r="K18" s="287">
        <v>-4789.08</v>
      </c>
      <c r="L18" s="287">
        <v>0</v>
      </c>
      <c r="M18" s="292"/>
      <c r="N18" s="294">
        <f t="shared" si="1"/>
        <v>-27587.200000000004</v>
      </c>
      <c r="O18" s="295">
        <f t="shared" si="2"/>
        <v>125495.56</v>
      </c>
      <c r="P18">
        <v>1835</v>
      </c>
    </row>
    <row r="19" spans="1:16" x14ac:dyDescent="0.3">
      <c r="A19" s="50" t="s">
        <v>451</v>
      </c>
      <c r="B19" s="7" t="s">
        <v>219</v>
      </c>
      <c r="C19" s="7" t="s">
        <v>220</v>
      </c>
      <c r="D19" s="7" t="s">
        <v>427</v>
      </c>
      <c r="E19" s="287">
        <v>15360917.730000002</v>
      </c>
      <c r="F19" s="287">
        <v>1626618.49</v>
      </c>
      <c r="G19" s="292">
        <v>-476162.74</v>
      </c>
      <c r="H19" s="292">
        <v>0</v>
      </c>
      <c r="I19" s="293">
        <f t="shared" si="0"/>
        <v>16511373.480000002</v>
      </c>
      <c r="J19" s="287">
        <v>-1889074.4300000006</v>
      </c>
      <c r="K19" s="287">
        <v>-347403.64</v>
      </c>
      <c r="L19" s="287">
        <v>80779.69</v>
      </c>
      <c r="M19" s="292"/>
      <c r="N19" s="294">
        <f t="shared" si="1"/>
        <v>-2155698.3800000008</v>
      </c>
      <c r="O19" s="295">
        <f t="shared" si="2"/>
        <v>14355675.100000001</v>
      </c>
      <c r="P19">
        <v>1835</v>
      </c>
    </row>
    <row r="20" spans="1:16" x14ac:dyDescent="0.3">
      <c r="A20" s="50"/>
      <c r="B20" s="7"/>
      <c r="C20" s="7" t="s">
        <v>702</v>
      </c>
      <c r="D20" s="7" t="s">
        <v>427</v>
      </c>
      <c r="E20" s="287">
        <v>0</v>
      </c>
      <c r="F20" s="287">
        <v>0</v>
      </c>
      <c r="G20" s="292">
        <v>0</v>
      </c>
      <c r="H20" s="292">
        <v>0</v>
      </c>
      <c r="I20" s="293">
        <f t="shared" si="0"/>
        <v>0</v>
      </c>
      <c r="J20" s="287">
        <v>10375517.380000006</v>
      </c>
      <c r="K20" s="287"/>
      <c r="L20" s="287"/>
      <c r="M20" s="292"/>
      <c r="N20" s="294">
        <f t="shared" si="1"/>
        <v>10375517.380000006</v>
      </c>
      <c r="O20" s="295">
        <f t="shared" si="2"/>
        <v>10375517.380000006</v>
      </c>
      <c r="P20">
        <v>1835</v>
      </c>
    </row>
    <row r="21" spans="1:16" x14ac:dyDescent="0.3">
      <c r="A21" s="50" t="s">
        <v>449</v>
      </c>
      <c r="B21" s="7" t="s">
        <v>221</v>
      </c>
      <c r="C21" s="7" t="s">
        <v>222</v>
      </c>
      <c r="D21" s="7" t="s">
        <v>427</v>
      </c>
      <c r="E21" s="287">
        <v>85025607.63000001</v>
      </c>
      <c r="F21" s="287">
        <v>2314552.7999999998</v>
      </c>
      <c r="G21" s="292">
        <v>-16870.25</v>
      </c>
      <c r="H21" s="292">
        <v>0</v>
      </c>
      <c r="I21" s="293">
        <f t="shared" si="0"/>
        <v>87323290.180000007</v>
      </c>
      <c r="J21" s="287">
        <v>-15484232.41</v>
      </c>
      <c r="K21" s="287">
        <v>-2674365.9500000002</v>
      </c>
      <c r="L21" s="287">
        <v>4173.3500000000004</v>
      </c>
      <c r="M21" s="292"/>
      <c r="N21" s="294">
        <f t="shared" si="1"/>
        <v>-18154425.009999998</v>
      </c>
      <c r="O21" s="295">
        <f t="shared" si="2"/>
        <v>69168865.170000017</v>
      </c>
      <c r="P21">
        <v>1840</v>
      </c>
    </row>
    <row r="22" spans="1:16" x14ac:dyDescent="0.3">
      <c r="A22" s="50" t="s">
        <v>453</v>
      </c>
      <c r="B22" s="7" t="s">
        <v>223</v>
      </c>
      <c r="C22" s="7" t="s">
        <v>224</v>
      </c>
      <c r="D22" s="7" t="s">
        <v>427</v>
      </c>
      <c r="E22" s="287">
        <v>40549012.609999985</v>
      </c>
      <c r="F22" s="287">
        <v>2923357.9699999997</v>
      </c>
      <c r="G22" s="292">
        <v>-68134.62</v>
      </c>
      <c r="H22" s="292">
        <v>0</v>
      </c>
      <c r="I22" s="293">
        <f t="shared" si="0"/>
        <v>43404235.959999986</v>
      </c>
      <c r="J22" s="287">
        <v>-7006541.0800000001</v>
      </c>
      <c r="K22" s="287">
        <v>-690881.34</v>
      </c>
      <c r="L22" s="287">
        <v>9531.4399999999987</v>
      </c>
      <c r="M22" s="292"/>
      <c r="N22" s="294">
        <f t="shared" si="1"/>
        <v>-7687890.9799999995</v>
      </c>
      <c r="O22" s="295">
        <f t="shared" si="2"/>
        <v>35716344.979999989</v>
      </c>
      <c r="P22">
        <v>1845</v>
      </c>
    </row>
    <row r="23" spans="1:16" x14ac:dyDescent="0.3">
      <c r="A23" s="50" t="s">
        <v>449</v>
      </c>
      <c r="B23" s="7" t="s">
        <v>225</v>
      </c>
      <c r="C23" s="7" t="s">
        <v>226</v>
      </c>
      <c r="D23" s="7" t="s">
        <v>427</v>
      </c>
      <c r="E23" s="287">
        <v>32689085.560000025</v>
      </c>
      <c r="F23" s="287">
        <v>2932542.35</v>
      </c>
      <c r="G23" s="292">
        <v>0</v>
      </c>
      <c r="H23" s="292">
        <v>0</v>
      </c>
      <c r="I23" s="293">
        <f t="shared" si="0"/>
        <v>35621627.910000026</v>
      </c>
      <c r="J23" s="287">
        <v>-5036053.129999999</v>
      </c>
      <c r="K23" s="287">
        <v>-1009003.02</v>
      </c>
      <c r="L23" s="287">
        <v>0</v>
      </c>
      <c r="M23" s="292"/>
      <c r="N23" s="294">
        <f t="shared" si="1"/>
        <v>-6045056.1499999985</v>
      </c>
      <c r="O23" s="295">
        <f t="shared" si="2"/>
        <v>29576571.760000028</v>
      </c>
      <c r="P23">
        <v>1845</v>
      </c>
    </row>
    <row r="24" spans="1:16" x14ac:dyDescent="0.3">
      <c r="A24" s="50" t="s">
        <v>449</v>
      </c>
      <c r="B24" s="7" t="s">
        <v>227</v>
      </c>
      <c r="C24" s="7" t="s">
        <v>228</v>
      </c>
      <c r="D24" s="7" t="s">
        <v>427</v>
      </c>
      <c r="E24" s="287">
        <v>30644592.279999986</v>
      </c>
      <c r="F24" s="287">
        <v>1943071.54</v>
      </c>
      <c r="G24" s="292">
        <v>-4981.68</v>
      </c>
      <c r="H24" s="292">
        <v>0</v>
      </c>
      <c r="I24" s="293">
        <f t="shared" si="0"/>
        <v>32582682.139999986</v>
      </c>
      <c r="J24" s="287">
        <v>-3412112.7599999965</v>
      </c>
      <c r="K24" s="287">
        <v>-846595.73</v>
      </c>
      <c r="L24" s="287">
        <v>1159.27</v>
      </c>
      <c r="M24" s="292"/>
      <c r="N24" s="294">
        <f t="shared" si="1"/>
        <v>-4257549.2199999969</v>
      </c>
      <c r="O24" s="295">
        <f t="shared" si="2"/>
        <v>28325132.919999987</v>
      </c>
      <c r="P24">
        <v>1845</v>
      </c>
    </row>
    <row r="25" spans="1:16" x14ac:dyDescent="0.3">
      <c r="A25" s="50" t="s">
        <v>454</v>
      </c>
      <c r="B25" s="7" t="s">
        <v>229</v>
      </c>
      <c r="C25" s="7" t="s">
        <v>230</v>
      </c>
      <c r="D25" s="7" t="s">
        <v>427</v>
      </c>
      <c r="E25" s="287">
        <v>3917408.0699999989</v>
      </c>
      <c r="F25" s="287">
        <v>0</v>
      </c>
      <c r="G25" s="292">
        <v>-37389.61</v>
      </c>
      <c r="H25" s="292">
        <v>0</v>
      </c>
      <c r="I25" s="293">
        <f t="shared" si="0"/>
        <v>3880018.459999999</v>
      </c>
      <c r="J25" s="287">
        <v>-1919350.48</v>
      </c>
      <c r="K25" s="287">
        <v>-201935.25999999998</v>
      </c>
      <c r="L25" s="287">
        <v>16118.67</v>
      </c>
      <c r="M25" s="292"/>
      <c r="N25" s="294">
        <f t="shared" si="1"/>
        <v>-2105167.0699999998</v>
      </c>
      <c r="O25" s="295">
        <f t="shared" si="2"/>
        <v>1774851.3899999992</v>
      </c>
      <c r="P25">
        <v>1845</v>
      </c>
    </row>
    <row r="26" spans="1:16" x14ac:dyDescent="0.3">
      <c r="A26" s="50" t="s">
        <v>454</v>
      </c>
      <c r="B26" s="7" t="s">
        <v>231</v>
      </c>
      <c r="C26" s="7" t="s">
        <v>232</v>
      </c>
      <c r="D26" s="7" t="s">
        <v>427</v>
      </c>
      <c r="E26" s="287">
        <v>16293169.259999972</v>
      </c>
      <c r="F26" s="287">
        <v>434883.56999999995</v>
      </c>
      <c r="G26" s="292">
        <v>-57024.9</v>
      </c>
      <c r="H26" s="292">
        <v>0</v>
      </c>
      <c r="I26" s="293">
        <f t="shared" si="0"/>
        <v>16671027.929999972</v>
      </c>
      <c r="J26" s="287">
        <v>-4060788.7400000095</v>
      </c>
      <c r="K26" s="287">
        <v>-717429.88000000012</v>
      </c>
      <c r="L26" s="287">
        <v>11594.88</v>
      </c>
      <c r="M26" s="292"/>
      <c r="N26" s="294">
        <f t="shared" si="1"/>
        <v>-4766623.7400000095</v>
      </c>
      <c r="O26" s="295">
        <f t="shared" si="2"/>
        <v>11904404.189999962</v>
      </c>
      <c r="P26">
        <v>1845</v>
      </c>
    </row>
    <row r="27" spans="1:16" x14ac:dyDescent="0.3">
      <c r="A27" s="50" t="s">
        <v>449</v>
      </c>
      <c r="B27" s="7" t="s">
        <v>233</v>
      </c>
      <c r="C27" s="7" t="s">
        <v>234</v>
      </c>
      <c r="D27" s="7" t="s">
        <v>427</v>
      </c>
      <c r="E27" s="287">
        <v>47947377.940000154</v>
      </c>
      <c r="F27" s="287">
        <v>4565928.92</v>
      </c>
      <c r="G27" s="292">
        <v>-454300.91000000003</v>
      </c>
      <c r="H27" s="292">
        <v>0</v>
      </c>
      <c r="I27" s="293">
        <f t="shared" si="0"/>
        <v>52059005.950000159</v>
      </c>
      <c r="J27" s="287">
        <v>-7571184.1899999548</v>
      </c>
      <c r="K27" s="287">
        <v>-1452725.19</v>
      </c>
      <c r="L27" s="287">
        <v>110570.43999999999</v>
      </c>
      <c r="M27" s="292"/>
      <c r="N27" s="294">
        <f t="shared" si="1"/>
        <v>-8913338.9399999548</v>
      </c>
      <c r="O27" s="295">
        <f t="shared" si="2"/>
        <v>43145667.010000207</v>
      </c>
      <c r="P27">
        <v>1850</v>
      </c>
    </row>
    <row r="28" spans="1:16" x14ac:dyDescent="0.3">
      <c r="A28" s="50" t="s">
        <v>452</v>
      </c>
      <c r="B28" s="7" t="s">
        <v>235</v>
      </c>
      <c r="C28" s="7" t="s">
        <v>236</v>
      </c>
      <c r="D28" s="7" t="s">
        <v>427</v>
      </c>
      <c r="E28" s="287">
        <v>41711830.180001445</v>
      </c>
      <c r="F28" s="287">
        <v>3040540.7399999998</v>
      </c>
      <c r="G28" s="292">
        <v>-184040.83000000002</v>
      </c>
      <c r="H28" s="292">
        <v>0</v>
      </c>
      <c r="I28" s="293">
        <f t="shared" si="0"/>
        <v>44568330.090001449</v>
      </c>
      <c r="J28" s="287">
        <v>-9156419.7000000942</v>
      </c>
      <c r="K28" s="287">
        <v>-1657436.6900000002</v>
      </c>
      <c r="L28" s="287">
        <v>63800.7</v>
      </c>
      <c r="M28" s="292"/>
      <c r="N28" s="294">
        <f t="shared" si="1"/>
        <v>-10750055.690000094</v>
      </c>
      <c r="O28" s="295">
        <f t="shared" si="2"/>
        <v>33818274.400001355</v>
      </c>
      <c r="P28">
        <v>1850</v>
      </c>
    </row>
    <row r="29" spans="1:16" x14ac:dyDescent="0.3">
      <c r="A29" s="50" t="s">
        <v>451</v>
      </c>
      <c r="B29" s="7" t="s">
        <v>237</v>
      </c>
      <c r="C29" s="7" t="s">
        <v>238</v>
      </c>
      <c r="D29" s="7" t="s">
        <v>427</v>
      </c>
      <c r="E29" s="287">
        <v>23638230.650000002</v>
      </c>
      <c r="F29" s="287">
        <v>1567991.19</v>
      </c>
      <c r="G29" s="292">
        <v>0</v>
      </c>
      <c r="H29" s="292">
        <v>0</v>
      </c>
      <c r="I29" s="293">
        <f t="shared" si="0"/>
        <v>25206221.840000004</v>
      </c>
      <c r="J29" s="287">
        <v>0</v>
      </c>
      <c r="K29" s="287">
        <v>-535129.79</v>
      </c>
      <c r="L29" s="287">
        <v>0</v>
      </c>
      <c r="M29" s="292"/>
      <c r="N29" s="294">
        <f t="shared" si="1"/>
        <v>-535129.79</v>
      </c>
      <c r="O29" s="295">
        <f t="shared" si="2"/>
        <v>24671092.050000004</v>
      </c>
      <c r="P29">
        <v>1845</v>
      </c>
    </row>
    <row r="30" spans="1:16" x14ac:dyDescent="0.3">
      <c r="A30" s="50" t="s">
        <v>454</v>
      </c>
      <c r="B30" s="7" t="s">
        <v>239</v>
      </c>
      <c r="C30" s="7" t="s">
        <v>240</v>
      </c>
      <c r="D30" s="7" t="s">
        <v>427</v>
      </c>
      <c r="E30" s="287">
        <v>18214948.449999996</v>
      </c>
      <c r="F30" s="287">
        <v>0</v>
      </c>
      <c r="G30" s="292">
        <v>0</v>
      </c>
      <c r="H30" s="292">
        <v>0</v>
      </c>
      <c r="I30" s="293">
        <f t="shared" si="0"/>
        <v>18214948.449999996</v>
      </c>
      <c r="J30" s="287">
        <v>-4573821.4999999991</v>
      </c>
      <c r="K30" s="287">
        <v>-799781.03999999992</v>
      </c>
      <c r="L30" s="287">
        <v>0</v>
      </c>
      <c r="M30" s="292"/>
      <c r="N30" s="294">
        <f t="shared" si="1"/>
        <v>-5373602.5399999991</v>
      </c>
      <c r="O30" s="295">
        <f t="shared" si="2"/>
        <v>12841345.909999996</v>
      </c>
      <c r="P30">
        <v>1860</v>
      </c>
    </row>
    <row r="31" spans="1:16" x14ac:dyDescent="0.3">
      <c r="A31" s="50" t="s">
        <v>455</v>
      </c>
      <c r="B31" s="7" t="s">
        <v>241</v>
      </c>
      <c r="C31" s="7" t="s">
        <v>242</v>
      </c>
      <c r="D31" s="7" t="s">
        <v>427</v>
      </c>
      <c r="E31" s="287">
        <v>20366549.700000007</v>
      </c>
      <c r="F31" s="287">
        <v>676243.67999999993</v>
      </c>
      <c r="G31" s="292">
        <v>-214271.21</v>
      </c>
      <c r="H31" s="292">
        <v>0</v>
      </c>
      <c r="I31" s="293">
        <f t="shared" si="0"/>
        <v>20828522.170000006</v>
      </c>
      <c r="J31" s="287">
        <v>-10701167.18</v>
      </c>
      <c r="K31" s="287">
        <v>-1597042.03</v>
      </c>
      <c r="L31" s="287">
        <v>134985.94</v>
      </c>
      <c r="M31" s="292"/>
      <c r="N31" s="294">
        <f t="shared" si="1"/>
        <v>-12163223.27</v>
      </c>
      <c r="O31" s="295">
        <f t="shared" si="2"/>
        <v>8665298.900000006</v>
      </c>
      <c r="P31" s="165">
        <v>1860</v>
      </c>
    </row>
    <row r="32" spans="1:16" x14ac:dyDescent="0.3">
      <c r="A32" s="50" t="s">
        <v>455</v>
      </c>
      <c r="B32" s="7" t="s">
        <v>243</v>
      </c>
      <c r="C32" s="7" t="s">
        <v>244</v>
      </c>
      <c r="D32" s="7" t="s">
        <v>427</v>
      </c>
      <c r="E32" s="287">
        <v>6756161.0599999959</v>
      </c>
      <c r="F32" s="287">
        <v>-79991.820000000007</v>
      </c>
      <c r="G32" s="292">
        <v>-83389.36</v>
      </c>
      <c r="H32" s="292">
        <v>0</v>
      </c>
      <c r="I32" s="293">
        <f t="shared" si="0"/>
        <v>6592779.8799999952</v>
      </c>
      <c r="J32" s="287">
        <v>-2226830.1399999997</v>
      </c>
      <c r="K32" s="287">
        <v>-464747.37999999995</v>
      </c>
      <c r="L32" s="287">
        <v>51357.609999999993</v>
      </c>
      <c r="M32" s="292"/>
      <c r="N32" s="294">
        <f t="shared" si="1"/>
        <v>-2640219.9099999997</v>
      </c>
      <c r="O32" s="295">
        <f t="shared" si="2"/>
        <v>3952559.9699999955</v>
      </c>
      <c r="P32" s="165">
        <v>1860</v>
      </c>
    </row>
    <row r="33" spans="1:16" x14ac:dyDescent="0.3">
      <c r="A33" s="50" t="s">
        <v>454</v>
      </c>
      <c r="B33" s="7" t="s">
        <v>245</v>
      </c>
      <c r="C33" s="7" t="s">
        <v>246</v>
      </c>
      <c r="D33" s="7" t="s">
        <v>427</v>
      </c>
      <c r="E33" s="287">
        <v>2852062.6</v>
      </c>
      <c r="F33" s="287">
        <v>1838313.92</v>
      </c>
      <c r="G33" s="292">
        <v>0</v>
      </c>
      <c r="H33" s="292">
        <v>0</v>
      </c>
      <c r="I33" s="293">
        <f t="shared" si="0"/>
        <v>4690376.5199999996</v>
      </c>
      <c r="J33" s="287">
        <v>-93477.07</v>
      </c>
      <c r="K33" s="287">
        <v>-161036.13999999998</v>
      </c>
      <c r="L33" s="287">
        <v>0</v>
      </c>
      <c r="M33" s="292"/>
      <c r="N33" s="294">
        <f t="shared" si="1"/>
        <v>-254513.21</v>
      </c>
      <c r="O33" s="295">
        <f t="shared" si="2"/>
        <v>4435863.3099999996</v>
      </c>
      <c r="P33">
        <v>1860</v>
      </c>
    </row>
    <row r="34" spans="1:16" x14ac:dyDescent="0.3">
      <c r="A34" s="50" t="s">
        <v>454</v>
      </c>
      <c r="B34" s="7" t="s">
        <v>247</v>
      </c>
      <c r="C34" s="7" t="s">
        <v>248</v>
      </c>
      <c r="D34" s="7" t="s">
        <v>427</v>
      </c>
      <c r="E34" s="287">
        <v>7291816.6500000004</v>
      </c>
      <c r="F34" s="287">
        <v>0</v>
      </c>
      <c r="G34" s="292">
        <v>0</v>
      </c>
      <c r="H34" s="292">
        <v>0</v>
      </c>
      <c r="I34" s="293">
        <f t="shared" si="0"/>
        <v>7291816.6500000004</v>
      </c>
      <c r="J34" s="287">
        <v>-7291816.6500000004</v>
      </c>
      <c r="K34" s="287">
        <v>0</v>
      </c>
      <c r="L34" s="287">
        <v>0</v>
      </c>
      <c r="M34" s="292"/>
      <c r="N34" s="294">
        <f t="shared" si="1"/>
        <v>-7291816.6500000004</v>
      </c>
      <c r="O34" s="295">
        <f t="shared" si="2"/>
        <v>0</v>
      </c>
      <c r="P34">
        <v>1860</v>
      </c>
    </row>
    <row r="35" spans="1:16" x14ac:dyDescent="0.3">
      <c r="A35" s="50"/>
      <c r="B35" s="7"/>
      <c r="C35" s="7" t="s">
        <v>702</v>
      </c>
      <c r="D35" s="7" t="s">
        <v>427</v>
      </c>
      <c r="E35" s="287">
        <v>-7291817.2800000003</v>
      </c>
      <c r="F35" s="287"/>
      <c r="G35" s="292"/>
      <c r="H35" s="292"/>
      <c r="I35" s="293">
        <f t="shared" si="0"/>
        <v>-7291817.2800000003</v>
      </c>
      <c r="J35" s="287">
        <v>0</v>
      </c>
      <c r="K35" s="287"/>
      <c r="L35" s="287"/>
      <c r="M35" s="292"/>
      <c r="N35" s="294">
        <f t="shared" si="1"/>
        <v>0</v>
      </c>
      <c r="O35" s="295">
        <f t="shared" si="2"/>
        <v>-7291817.2800000003</v>
      </c>
      <c r="P35">
        <v>1860</v>
      </c>
    </row>
    <row r="36" spans="1:16" x14ac:dyDescent="0.3">
      <c r="A36" s="50" t="s">
        <v>448</v>
      </c>
      <c r="B36" s="7" t="s">
        <v>249</v>
      </c>
      <c r="C36" s="7" t="s">
        <v>92</v>
      </c>
      <c r="D36" s="7" t="s">
        <v>427</v>
      </c>
      <c r="E36" s="287">
        <v>1067692.27</v>
      </c>
      <c r="F36" s="287">
        <v>0</v>
      </c>
      <c r="G36" s="292">
        <v>0</v>
      </c>
      <c r="H36" s="292">
        <v>0</v>
      </c>
      <c r="I36" s="293">
        <f t="shared" si="0"/>
        <v>1067692.27</v>
      </c>
      <c r="J36" s="287">
        <v>0</v>
      </c>
      <c r="K36" s="287">
        <v>0</v>
      </c>
      <c r="L36" s="287">
        <v>0</v>
      </c>
      <c r="M36" s="292"/>
      <c r="N36" s="294">
        <f t="shared" si="1"/>
        <v>0</v>
      </c>
      <c r="O36" s="295">
        <f t="shared" si="2"/>
        <v>1067692.27</v>
      </c>
      <c r="P36">
        <v>1805</v>
      </c>
    </row>
    <row r="37" spans="1:16" x14ac:dyDescent="0.3">
      <c r="A37" s="50" t="s">
        <v>451</v>
      </c>
      <c r="B37" s="7" t="s">
        <v>250</v>
      </c>
      <c r="C37" s="7" t="s">
        <v>251</v>
      </c>
      <c r="D37" s="7" t="s">
        <v>427</v>
      </c>
      <c r="E37" s="287">
        <v>90487.12</v>
      </c>
      <c r="F37" s="287">
        <v>0</v>
      </c>
      <c r="G37" s="292">
        <v>0</v>
      </c>
      <c r="H37" s="292">
        <v>0</v>
      </c>
      <c r="I37" s="293">
        <f t="shared" si="0"/>
        <v>90487.12</v>
      </c>
      <c r="J37" s="287">
        <v>-23357.88</v>
      </c>
      <c r="K37" s="287">
        <v>-3336.8399999999997</v>
      </c>
      <c r="L37" s="287">
        <v>0</v>
      </c>
      <c r="M37" s="292"/>
      <c r="N37" s="294">
        <f t="shared" si="1"/>
        <v>-26694.720000000001</v>
      </c>
      <c r="O37" s="295">
        <f t="shared" si="2"/>
        <v>63792.399999999994</v>
      </c>
      <c r="P37">
        <v>1609</v>
      </c>
    </row>
    <row r="38" spans="1:16" x14ac:dyDescent="0.3">
      <c r="A38" s="50" t="s">
        <v>452</v>
      </c>
      <c r="B38" s="7" t="s">
        <v>252</v>
      </c>
      <c r="C38" s="7" t="s">
        <v>253</v>
      </c>
      <c r="D38" s="7" t="s">
        <v>427</v>
      </c>
      <c r="E38" s="287">
        <v>32902852.830000006</v>
      </c>
      <c r="F38" s="287">
        <v>4732782.75</v>
      </c>
      <c r="G38" s="292">
        <v>-1410882.02</v>
      </c>
      <c r="H38" s="292">
        <v>0</v>
      </c>
      <c r="I38" s="293">
        <f t="shared" si="0"/>
        <v>36224753.560000002</v>
      </c>
      <c r="J38" s="287">
        <v>-7878375.540000001</v>
      </c>
      <c r="K38" s="287">
        <v>-1109376.9500000002</v>
      </c>
      <c r="L38" s="287">
        <v>479619.7</v>
      </c>
      <c r="M38" s="292"/>
      <c r="N38" s="294">
        <f t="shared" si="1"/>
        <v>-8508132.7900000028</v>
      </c>
      <c r="O38" s="295">
        <f t="shared" si="2"/>
        <v>27716620.77</v>
      </c>
      <c r="P38">
        <v>1908</v>
      </c>
    </row>
    <row r="39" spans="1:16" x14ac:dyDescent="0.3">
      <c r="A39" s="50" t="s">
        <v>450</v>
      </c>
      <c r="B39" s="7" t="s">
        <v>254</v>
      </c>
      <c r="C39" s="7" t="s">
        <v>255</v>
      </c>
      <c r="D39" s="7" t="s">
        <v>427</v>
      </c>
      <c r="E39" s="287">
        <v>0</v>
      </c>
      <c r="F39" s="287">
        <v>0</v>
      </c>
      <c r="G39" s="292">
        <v>0</v>
      </c>
      <c r="H39" s="292">
        <v>0</v>
      </c>
      <c r="I39" s="293">
        <f t="shared" si="0"/>
        <v>0</v>
      </c>
      <c r="J39" s="287">
        <v>0</v>
      </c>
      <c r="K39" s="287">
        <v>0</v>
      </c>
      <c r="L39" s="287">
        <v>0</v>
      </c>
      <c r="M39" s="292"/>
      <c r="N39" s="294">
        <f t="shared" si="1"/>
        <v>0</v>
      </c>
      <c r="O39" s="295">
        <f t="shared" si="2"/>
        <v>0</v>
      </c>
      <c r="P39">
        <v>1908</v>
      </c>
    </row>
    <row r="40" spans="1:16" x14ac:dyDescent="0.3">
      <c r="A40" s="50" t="s">
        <v>456</v>
      </c>
      <c r="B40" s="7" t="s">
        <v>256</v>
      </c>
      <c r="C40" s="7" t="s">
        <v>257</v>
      </c>
      <c r="D40" s="7" t="s">
        <v>427</v>
      </c>
      <c r="E40" s="287">
        <v>4213379.959999999</v>
      </c>
      <c r="F40" s="287">
        <v>350005.48</v>
      </c>
      <c r="G40" s="292">
        <v>0</v>
      </c>
      <c r="H40" s="292">
        <v>0</v>
      </c>
      <c r="I40" s="293">
        <f t="shared" si="0"/>
        <v>4563385.4399999995</v>
      </c>
      <c r="J40" s="287">
        <v>-2353932.939999999</v>
      </c>
      <c r="K40" s="287">
        <v>-401964.81</v>
      </c>
      <c r="L40" s="287">
        <v>0</v>
      </c>
      <c r="M40" s="292"/>
      <c r="N40" s="294">
        <f t="shared" si="1"/>
        <v>-2755897.7499999991</v>
      </c>
      <c r="O40" s="295">
        <f t="shared" si="2"/>
        <v>1807487.6900000004</v>
      </c>
      <c r="P40">
        <v>1915</v>
      </c>
    </row>
    <row r="41" spans="1:16" x14ac:dyDescent="0.3">
      <c r="A41" s="50" t="s">
        <v>457</v>
      </c>
      <c r="B41" s="7" t="s">
        <v>258</v>
      </c>
      <c r="C41" s="7" t="s">
        <v>259</v>
      </c>
      <c r="D41" s="7" t="s">
        <v>427</v>
      </c>
      <c r="E41" s="287">
        <v>2831111.879999998</v>
      </c>
      <c r="F41" s="287">
        <v>0</v>
      </c>
      <c r="G41" s="292">
        <v>0</v>
      </c>
      <c r="H41" s="292">
        <v>0</v>
      </c>
      <c r="I41" s="293">
        <f t="shared" ref="I41:I64" si="3">SUM(E41:H41)</f>
        <v>2831111.879999998</v>
      </c>
      <c r="J41" s="287">
        <v>-2213794.29</v>
      </c>
      <c r="K41" s="287">
        <v>-478897.54</v>
      </c>
      <c r="L41" s="287">
        <v>0</v>
      </c>
      <c r="M41" s="292"/>
      <c r="N41" s="294">
        <f t="shared" ref="N41:N64" si="4">SUM(J41:M41)</f>
        <v>-2692691.83</v>
      </c>
      <c r="O41" s="295">
        <f t="shared" ref="O41:O64" si="5">+I41+N41</f>
        <v>138420.04999999795</v>
      </c>
      <c r="P41">
        <v>1920</v>
      </c>
    </row>
    <row r="42" spans="1:16" x14ac:dyDescent="0.3">
      <c r="A42" s="50" t="s">
        <v>450</v>
      </c>
      <c r="B42" s="7" t="s">
        <v>260</v>
      </c>
      <c r="C42" s="7" t="s">
        <v>261</v>
      </c>
      <c r="D42" s="7" t="s">
        <v>427</v>
      </c>
      <c r="E42" s="287">
        <v>3.0000000002473826E-2</v>
      </c>
      <c r="F42" s="287">
        <v>0</v>
      </c>
      <c r="G42" s="292">
        <v>0</v>
      </c>
      <c r="H42" s="292">
        <v>0</v>
      </c>
      <c r="I42" s="293">
        <f t="shared" si="3"/>
        <v>3.0000000002473826E-2</v>
      </c>
      <c r="J42" s="287">
        <v>-3.0000000002473826E-2</v>
      </c>
      <c r="K42" s="287">
        <v>0</v>
      </c>
      <c r="L42" s="287">
        <v>0</v>
      </c>
      <c r="M42" s="292"/>
      <c r="N42" s="294">
        <f t="shared" si="4"/>
        <v>-3.0000000002473826E-2</v>
      </c>
      <c r="O42" s="295">
        <f t="shared" si="5"/>
        <v>0</v>
      </c>
      <c r="P42">
        <v>1920</v>
      </c>
    </row>
    <row r="43" spans="1:16" x14ac:dyDescent="0.3">
      <c r="A43" s="50" t="s">
        <v>450</v>
      </c>
      <c r="B43" s="7" t="s">
        <v>262</v>
      </c>
      <c r="C43" s="7" t="s">
        <v>263</v>
      </c>
      <c r="D43" s="7" t="s">
        <v>427</v>
      </c>
      <c r="E43" s="287">
        <v>1778309.2800000026</v>
      </c>
      <c r="F43" s="287">
        <v>94077.55</v>
      </c>
      <c r="G43" s="292">
        <v>0</v>
      </c>
      <c r="H43" s="292">
        <v>0</v>
      </c>
      <c r="I43" s="293">
        <f t="shared" si="3"/>
        <v>1872386.8300000026</v>
      </c>
      <c r="J43" s="287">
        <v>-1390044.7599999974</v>
      </c>
      <c r="K43" s="287">
        <v>-249696.21999999997</v>
      </c>
      <c r="L43" s="287">
        <v>0</v>
      </c>
      <c r="M43" s="292"/>
      <c r="N43" s="294">
        <f t="shared" si="4"/>
        <v>-1639740.9799999974</v>
      </c>
      <c r="O43" s="295">
        <f t="shared" si="5"/>
        <v>232645.85000000522</v>
      </c>
      <c r="P43">
        <v>1920</v>
      </c>
    </row>
    <row r="44" spans="1:16" x14ac:dyDescent="0.3">
      <c r="A44" s="50" t="s">
        <v>455</v>
      </c>
      <c r="B44" s="7" t="s">
        <v>264</v>
      </c>
      <c r="C44" s="7" t="s">
        <v>265</v>
      </c>
      <c r="D44" s="7" t="s">
        <v>427</v>
      </c>
      <c r="E44" s="287">
        <v>7448773.5899999933</v>
      </c>
      <c r="F44" s="287">
        <v>646122.61</v>
      </c>
      <c r="G44" s="292">
        <v>-6689.21</v>
      </c>
      <c r="H44" s="292">
        <v>0</v>
      </c>
      <c r="I44" s="293">
        <f t="shared" si="3"/>
        <v>8088206.9899999937</v>
      </c>
      <c r="J44" s="287">
        <v>-4673518.5799999945</v>
      </c>
      <c r="K44" s="287">
        <v>-399046.67</v>
      </c>
      <c r="L44" s="287">
        <v>6689.21</v>
      </c>
      <c r="M44" s="292"/>
      <c r="N44" s="294">
        <f t="shared" si="4"/>
        <v>-5065876.0399999944</v>
      </c>
      <c r="O44" s="295">
        <f t="shared" si="5"/>
        <v>3022330.9499999993</v>
      </c>
      <c r="P44">
        <v>1930</v>
      </c>
    </row>
    <row r="45" spans="1:16" x14ac:dyDescent="0.3">
      <c r="A45" s="50" t="s">
        <v>458</v>
      </c>
      <c r="B45" s="7" t="s">
        <v>266</v>
      </c>
      <c r="C45" s="7" t="s">
        <v>267</v>
      </c>
      <c r="D45" s="7" t="s">
        <v>427</v>
      </c>
      <c r="E45" s="287">
        <v>2662741.0500000003</v>
      </c>
      <c r="F45" s="287">
        <v>294116.39</v>
      </c>
      <c r="G45" s="292">
        <v>-18385.560000000001</v>
      </c>
      <c r="H45" s="292">
        <v>0</v>
      </c>
      <c r="I45" s="293">
        <f t="shared" si="3"/>
        <v>2938471.8800000004</v>
      </c>
      <c r="J45" s="287">
        <v>-2184218.7300000004</v>
      </c>
      <c r="K45" s="287">
        <v>-115024.75</v>
      </c>
      <c r="L45" s="287">
        <v>18385.560000000001</v>
      </c>
      <c r="M45" s="292"/>
      <c r="N45" s="294">
        <f t="shared" si="4"/>
        <v>-2280857.9200000004</v>
      </c>
      <c r="O45" s="295">
        <f t="shared" si="5"/>
        <v>657613.96</v>
      </c>
      <c r="P45">
        <v>1930</v>
      </c>
    </row>
    <row r="46" spans="1:16" x14ac:dyDescent="0.3">
      <c r="A46" s="50" t="s">
        <v>450</v>
      </c>
      <c r="B46" s="7" t="s">
        <v>268</v>
      </c>
      <c r="C46" s="7" t="s">
        <v>269</v>
      </c>
      <c r="D46" s="7" t="s">
        <v>427</v>
      </c>
      <c r="E46" s="287">
        <v>292953.64999999997</v>
      </c>
      <c r="F46" s="287">
        <v>61100</v>
      </c>
      <c r="G46" s="292">
        <v>-0.01</v>
      </c>
      <c r="H46" s="292">
        <v>0</v>
      </c>
      <c r="I46" s="293">
        <f t="shared" si="3"/>
        <v>354053.63999999996</v>
      </c>
      <c r="J46" s="287">
        <v>-238097.97000000003</v>
      </c>
      <c r="K46" s="287">
        <v>-27931.439999999999</v>
      </c>
      <c r="L46" s="287">
        <v>0.01</v>
      </c>
      <c r="M46" s="292"/>
      <c r="N46" s="294">
        <f t="shared" si="4"/>
        <v>-266029.40000000002</v>
      </c>
      <c r="O46" s="295">
        <f t="shared" si="5"/>
        <v>88024.239999999932</v>
      </c>
      <c r="P46">
        <v>1930</v>
      </c>
    </row>
    <row r="47" spans="1:16" x14ac:dyDescent="0.3">
      <c r="A47" s="50" t="s">
        <v>456</v>
      </c>
      <c r="B47" s="7" t="s">
        <v>270</v>
      </c>
      <c r="C47" s="7" t="s">
        <v>76</v>
      </c>
      <c r="D47" s="7" t="s">
        <v>427</v>
      </c>
      <c r="E47" s="287">
        <v>587343.67999999993</v>
      </c>
      <c r="F47" s="287">
        <v>0</v>
      </c>
      <c r="G47" s="292">
        <v>0</v>
      </c>
      <c r="H47" s="292">
        <v>0</v>
      </c>
      <c r="I47" s="293">
        <f t="shared" si="3"/>
        <v>587343.67999999993</v>
      </c>
      <c r="J47" s="287">
        <v>-376282.12000000011</v>
      </c>
      <c r="K47" s="287">
        <v>-62229.49</v>
      </c>
      <c r="L47" s="287">
        <v>0</v>
      </c>
      <c r="M47" s="292"/>
      <c r="N47" s="294">
        <f t="shared" si="4"/>
        <v>-438511.6100000001</v>
      </c>
      <c r="O47" s="295">
        <f t="shared" si="5"/>
        <v>148832.06999999983</v>
      </c>
      <c r="P47">
        <v>1935</v>
      </c>
    </row>
    <row r="48" spans="1:16" x14ac:dyDescent="0.3">
      <c r="A48" s="50" t="s">
        <v>456</v>
      </c>
      <c r="B48" s="7" t="s">
        <v>271</v>
      </c>
      <c r="C48" s="7" t="s">
        <v>272</v>
      </c>
      <c r="D48" s="7" t="s">
        <v>427</v>
      </c>
      <c r="E48" s="287">
        <v>4256290.6100000041</v>
      </c>
      <c r="F48" s="287">
        <v>353057.07</v>
      </c>
      <c r="G48" s="292">
        <v>0</v>
      </c>
      <c r="H48" s="292">
        <v>0</v>
      </c>
      <c r="I48" s="293">
        <f t="shared" si="3"/>
        <v>4609347.6800000044</v>
      </c>
      <c r="J48" s="287">
        <v>-2186536.8199999994</v>
      </c>
      <c r="K48" s="287">
        <v>-409287.98</v>
      </c>
      <c r="L48" s="287">
        <v>0</v>
      </c>
      <c r="M48" s="292"/>
      <c r="N48" s="294">
        <f t="shared" si="4"/>
        <v>-2595824.7999999993</v>
      </c>
      <c r="O48" s="295">
        <f t="shared" si="5"/>
        <v>2013522.880000005</v>
      </c>
      <c r="P48">
        <v>1940</v>
      </c>
    </row>
    <row r="49" spans="1:16" x14ac:dyDescent="0.3">
      <c r="A49" s="50" t="s">
        <v>456</v>
      </c>
      <c r="B49" s="7" t="s">
        <v>273</v>
      </c>
      <c r="C49" s="7" t="s">
        <v>274</v>
      </c>
      <c r="D49" s="7" t="s">
        <v>427</v>
      </c>
      <c r="E49" s="287">
        <v>1219759.0590000001</v>
      </c>
      <c r="F49" s="287">
        <v>108693.04</v>
      </c>
      <c r="G49" s="292">
        <v>0</v>
      </c>
      <c r="H49" s="292">
        <v>0</v>
      </c>
      <c r="I49" s="293">
        <f t="shared" si="3"/>
        <v>1328452.0990000002</v>
      </c>
      <c r="J49" s="287">
        <v>-569448.98999999976</v>
      </c>
      <c r="K49" s="287">
        <v>-117356.23000000001</v>
      </c>
      <c r="L49" s="287">
        <v>0</v>
      </c>
      <c r="M49" s="292"/>
      <c r="N49" s="294">
        <f t="shared" si="4"/>
        <v>-686805.21999999974</v>
      </c>
      <c r="O49" s="295">
        <f t="shared" si="5"/>
        <v>641646.87900000042</v>
      </c>
      <c r="P49">
        <v>1945</v>
      </c>
    </row>
    <row r="50" spans="1:16" x14ac:dyDescent="0.3">
      <c r="A50" s="50" t="s">
        <v>456</v>
      </c>
      <c r="B50" s="7" t="s">
        <v>275</v>
      </c>
      <c r="C50" s="7" t="s">
        <v>276</v>
      </c>
      <c r="D50" s="7" t="s">
        <v>427</v>
      </c>
      <c r="E50" s="287">
        <v>35360.079999999994</v>
      </c>
      <c r="F50" s="287">
        <v>0</v>
      </c>
      <c r="G50" s="292">
        <v>0</v>
      </c>
      <c r="H50" s="292">
        <v>0</v>
      </c>
      <c r="I50" s="293">
        <f t="shared" si="3"/>
        <v>35360.079999999994</v>
      </c>
      <c r="J50" s="287">
        <v>-35360.079999999994</v>
      </c>
      <c r="K50" s="287">
        <v>0</v>
      </c>
      <c r="L50" s="287">
        <v>0</v>
      </c>
      <c r="M50" s="292"/>
      <c r="N50" s="294">
        <f t="shared" si="4"/>
        <v>-35360.079999999994</v>
      </c>
      <c r="O50" s="295">
        <f t="shared" si="5"/>
        <v>0</v>
      </c>
      <c r="P50">
        <v>1945</v>
      </c>
    </row>
    <row r="51" spans="1:16" x14ac:dyDescent="0.3">
      <c r="A51" s="50" t="s">
        <v>456</v>
      </c>
      <c r="B51" s="7" t="s">
        <v>277</v>
      </c>
      <c r="C51" s="7" t="s">
        <v>278</v>
      </c>
      <c r="D51" s="7" t="s">
        <v>427</v>
      </c>
      <c r="E51" s="287">
        <v>1902243.3800000008</v>
      </c>
      <c r="F51" s="287">
        <v>0</v>
      </c>
      <c r="G51" s="292">
        <v>0</v>
      </c>
      <c r="H51" s="292">
        <v>0</v>
      </c>
      <c r="I51" s="293">
        <f t="shared" si="3"/>
        <v>1902243.3800000008</v>
      </c>
      <c r="J51" s="287">
        <v>-1393735.320000001</v>
      </c>
      <c r="K51" s="287">
        <v>-126582.08</v>
      </c>
      <c r="L51" s="287">
        <v>0</v>
      </c>
      <c r="M51" s="292"/>
      <c r="N51" s="294">
        <f t="shared" si="4"/>
        <v>-1520317.4000000011</v>
      </c>
      <c r="O51" s="295">
        <f t="shared" si="5"/>
        <v>381925.97999999975</v>
      </c>
      <c r="P51">
        <v>1955</v>
      </c>
    </row>
    <row r="52" spans="1:16" x14ac:dyDescent="0.3">
      <c r="A52" s="50" t="s">
        <v>458</v>
      </c>
      <c r="B52" s="7" t="s">
        <v>279</v>
      </c>
      <c r="C52" s="7" t="s">
        <v>280</v>
      </c>
      <c r="D52" s="7" t="s">
        <v>427</v>
      </c>
      <c r="E52" s="287">
        <v>312338.08</v>
      </c>
      <c r="F52" s="287">
        <v>0</v>
      </c>
      <c r="G52" s="292">
        <v>-312338.08</v>
      </c>
      <c r="H52" s="292">
        <v>0</v>
      </c>
      <c r="I52" s="293">
        <f t="shared" si="3"/>
        <v>0</v>
      </c>
      <c r="J52" s="287">
        <v>-312338.08</v>
      </c>
      <c r="K52" s="287">
        <v>0</v>
      </c>
      <c r="L52" s="287">
        <v>312338.08</v>
      </c>
      <c r="M52" s="292"/>
      <c r="N52" s="294">
        <f t="shared" si="4"/>
        <v>0</v>
      </c>
      <c r="O52" s="295">
        <f t="shared" si="5"/>
        <v>0</v>
      </c>
      <c r="P52">
        <v>1970</v>
      </c>
    </row>
    <row r="53" spans="1:16" x14ac:dyDescent="0.3">
      <c r="A53" s="50" t="s">
        <v>459</v>
      </c>
      <c r="B53" s="7" t="s">
        <v>281</v>
      </c>
      <c r="C53" s="7" t="s">
        <v>282</v>
      </c>
      <c r="D53" s="7" t="s">
        <v>427</v>
      </c>
      <c r="E53" s="287">
        <v>0</v>
      </c>
      <c r="F53" s="287">
        <v>0</v>
      </c>
      <c r="G53" s="292">
        <v>0</v>
      </c>
      <c r="H53" s="292">
        <v>0</v>
      </c>
      <c r="I53" s="293">
        <f t="shared" si="3"/>
        <v>0</v>
      </c>
      <c r="J53" s="287">
        <v>0</v>
      </c>
      <c r="K53" s="287">
        <v>0</v>
      </c>
      <c r="L53" s="287">
        <v>0</v>
      </c>
      <c r="M53" s="292"/>
      <c r="N53" s="294">
        <f t="shared" si="4"/>
        <v>0</v>
      </c>
      <c r="O53" s="295">
        <f t="shared" si="5"/>
        <v>0</v>
      </c>
      <c r="P53">
        <v>1975</v>
      </c>
    </row>
    <row r="54" spans="1:16" x14ac:dyDescent="0.3">
      <c r="A54" s="50" t="s">
        <v>459</v>
      </c>
      <c r="B54" s="7" t="s">
        <v>283</v>
      </c>
      <c r="C54" s="7" t="s">
        <v>284</v>
      </c>
      <c r="D54" s="7" t="s">
        <v>427</v>
      </c>
      <c r="E54" s="287">
        <v>0</v>
      </c>
      <c r="F54" s="287">
        <v>0</v>
      </c>
      <c r="G54" s="292">
        <v>0</v>
      </c>
      <c r="H54" s="292">
        <v>0</v>
      </c>
      <c r="I54" s="293">
        <f t="shared" si="3"/>
        <v>0</v>
      </c>
      <c r="J54" s="287">
        <v>0</v>
      </c>
      <c r="K54" s="287">
        <v>0</v>
      </c>
      <c r="L54" s="287">
        <v>0</v>
      </c>
      <c r="M54" s="292"/>
      <c r="N54" s="294">
        <f t="shared" si="4"/>
        <v>0</v>
      </c>
      <c r="O54" s="295">
        <f t="shared" si="5"/>
        <v>0</v>
      </c>
      <c r="P54">
        <v>1976</v>
      </c>
    </row>
    <row r="55" spans="1:16" x14ac:dyDescent="0.3">
      <c r="A55" s="50" t="s">
        <v>455</v>
      </c>
      <c r="B55" s="7" t="s">
        <v>285</v>
      </c>
      <c r="C55" s="7" t="s">
        <v>286</v>
      </c>
      <c r="D55" s="7" t="s">
        <v>427</v>
      </c>
      <c r="E55" s="287">
        <v>300312.95000000007</v>
      </c>
      <c r="F55" s="287">
        <v>0</v>
      </c>
      <c r="G55" s="292">
        <v>0</v>
      </c>
      <c r="H55" s="292">
        <v>0</v>
      </c>
      <c r="I55" s="293">
        <f t="shared" si="3"/>
        <v>300312.95000000007</v>
      </c>
      <c r="J55" s="287">
        <v>-181088.32000000004</v>
      </c>
      <c r="K55" s="287">
        <v>-20586.599999999999</v>
      </c>
      <c r="L55" s="287">
        <v>0</v>
      </c>
      <c r="M55" s="292"/>
      <c r="N55" s="294">
        <f t="shared" si="4"/>
        <v>-201674.92000000004</v>
      </c>
      <c r="O55" s="295">
        <f t="shared" si="5"/>
        <v>98638.030000000028</v>
      </c>
      <c r="P55">
        <v>1980</v>
      </c>
    </row>
    <row r="56" spans="1:16" x14ac:dyDescent="0.3">
      <c r="A56" s="50" t="s">
        <v>455</v>
      </c>
      <c r="B56" s="7" t="s">
        <v>287</v>
      </c>
      <c r="C56" s="7" t="s">
        <v>288</v>
      </c>
      <c r="D56" s="7" t="s">
        <v>427</v>
      </c>
      <c r="E56" s="287">
        <v>689392.89000000013</v>
      </c>
      <c r="F56" s="287">
        <v>0</v>
      </c>
      <c r="G56" s="292">
        <v>0</v>
      </c>
      <c r="H56" s="292">
        <v>0</v>
      </c>
      <c r="I56" s="293">
        <f t="shared" si="3"/>
        <v>689392.89000000013</v>
      </c>
      <c r="J56" s="287">
        <v>-439360.01</v>
      </c>
      <c r="K56" s="287">
        <v>-43302.91</v>
      </c>
      <c r="L56" s="287">
        <v>0</v>
      </c>
      <c r="M56" s="292"/>
      <c r="N56" s="294">
        <f t="shared" si="4"/>
        <v>-482662.92000000004</v>
      </c>
      <c r="O56" s="295">
        <f t="shared" si="5"/>
        <v>206729.97000000009</v>
      </c>
      <c r="P56">
        <v>1980</v>
      </c>
    </row>
    <row r="57" spans="1:16" x14ac:dyDescent="0.3">
      <c r="A57" s="50" t="s">
        <v>458</v>
      </c>
      <c r="B57" s="7" t="s">
        <v>289</v>
      </c>
      <c r="C57" s="7" t="s">
        <v>290</v>
      </c>
      <c r="D57" s="7" t="s">
        <v>427</v>
      </c>
      <c r="E57" s="287">
        <v>0</v>
      </c>
      <c r="F57" s="287">
        <v>0</v>
      </c>
      <c r="G57" s="292">
        <v>0</v>
      </c>
      <c r="H57" s="292">
        <v>0</v>
      </c>
      <c r="I57" s="293">
        <f t="shared" si="3"/>
        <v>0</v>
      </c>
      <c r="J57" s="287">
        <v>0</v>
      </c>
      <c r="K57" s="287">
        <v>0</v>
      </c>
      <c r="L57" s="287">
        <v>0</v>
      </c>
      <c r="M57" s="292"/>
      <c r="N57" s="294">
        <f t="shared" si="4"/>
        <v>0</v>
      </c>
      <c r="O57" s="295">
        <f t="shared" si="5"/>
        <v>0</v>
      </c>
      <c r="P57">
        <v>1985</v>
      </c>
    </row>
    <row r="58" spans="1:16" x14ac:dyDescent="0.3">
      <c r="A58" s="50">
        <v>25</v>
      </c>
      <c r="B58" s="7" t="s">
        <v>291</v>
      </c>
      <c r="C58" s="7" t="s">
        <v>292</v>
      </c>
      <c r="D58" s="7" t="s">
        <v>427</v>
      </c>
      <c r="E58" s="287">
        <v>-34329664.159999974</v>
      </c>
      <c r="F58" s="287">
        <v>0</v>
      </c>
      <c r="G58" s="292">
        <v>0</v>
      </c>
      <c r="H58" s="292">
        <v>0</v>
      </c>
      <c r="I58" s="293">
        <f t="shared" si="3"/>
        <v>-34329664.159999974</v>
      </c>
      <c r="J58" s="287">
        <v>11231474.870000001</v>
      </c>
      <c r="K58" s="287">
        <v>1607579.88</v>
      </c>
      <c r="L58" s="287">
        <v>0</v>
      </c>
      <c r="M58" s="292"/>
      <c r="N58" s="294">
        <f t="shared" si="4"/>
        <v>12839054.75</v>
      </c>
      <c r="O58" s="295">
        <f t="shared" si="5"/>
        <v>-21490609.409999974</v>
      </c>
      <c r="P58">
        <v>1995</v>
      </c>
    </row>
    <row r="59" spans="1:16" x14ac:dyDescent="0.3">
      <c r="A59" s="50">
        <v>25</v>
      </c>
      <c r="B59" s="7" t="s">
        <v>293</v>
      </c>
      <c r="C59" s="7" t="s">
        <v>294</v>
      </c>
      <c r="D59" s="7" t="s">
        <v>427</v>
      </c>
      <c r="E59" s="287">
        <v>7956729.5200000005</v>
      </c>
      <c r="F59" s="287">
        <v>0</v>
      </c>
      <c r="G59" s="292">
        <v>0</v>
      </c>
      <c r="H59" s="292">
        <v>0</v>
      </c>
      <c r="I59" s="293">
        <f t="shared" si="3"/>
        <v>7956729.5200000005</v>
      </c>
      <c r="J59" s="287">
        <v>-2576019.7800000003</v>
      </c>
      <c r="K59" s="287">
        <v>-357386.88</v>
      </c>
      <c r="L59" s="287">
        <v>0</v>
      </c>
      <c r="M59" s="292"/>
      <c r="N59" s="294">
        <f t="shared" si="4"/>
        <v>-2933406.66</v>
      </c>
      <c r="O59" s="295">
        <f t="shared" si="5"/>
        <v>5023322.8600000003</v>
      </c>
      <c r="P59">
        <v>1609</v>
      </c>
    </row>
    <row r="60" spans="1:16" x14ac:dyDescent="0.3">
      <c r="A60" s="50"/>
      <c r="B60" s="7" t="s">
        <v>295</v>
      </c>
      <c r="C60" s="7" t="s">
        <v>296</v>
      </c>
      <c r="D60" s="7" t="s">
        <v>427</v>
      </c>
      <c r="E60" s="287">
        <v>5372396.3700000001</v>
      </c>
      <c r="F60" s="287">
        <v>5597537.6299999999</v>
      </c>
      <c r="G60" s="292">
        <v>0</v>
      </c>
      <c r="H60" s="292">
        <v>0</v>
      </c>
      <c r="I60" s="293">
        <f t="shared" si="3"/>
        <v>10969934</v>
      </c>
      <c r="J60" s="287">
        <v>0</v>
      </c>
      <c r="K60" s="287">
        <v>0</v>
      </c>
      <c r="L60" s="287">
        <v>0</v>
      </c>
      <c r="M60" s="292"/>
      <c r="N60" s="294">
        <f t="shared" si="4"/>
        <v>0</v>
      </c>
      <c r="O60" s="295">
        <f t="shared" si="5"/>
        <v>10969934</v>
      </c>
      <c r="P60">
        <v>2050</v>
      </c>
    </row>
    <row r="61" spans="1:16" x14ac:dyDescent="0.3">
      <c r="A61" s="50" t="s">
        <v>457</v>
      </c>
      <c r="B61" s="7" t="s">
        <v>297</v>
      </c>
      <c r="C61" s="7" t="s">
        <v>298</v>
      </c>
      <c r="D61" s="7"/>
      <c r="E61" s="288">
        <v>1283363.3700000001</v>
      </c>
      <c r="F61" s="287">
        <v>0</v>
      </c>
      <c r="G61" s="292">
        <v>0</v>
      </c>
      <c r="H61" s="292">
        <v>0</v>
      </c>
      <c r="I61" s="293">
        <f t="shared" si="3"/>
        <v>1283363.3700000001</v>
      </c>
      <c r="J61" s="288">
        <v>-1098348.32</v>
      </c>
      <c r="K61" s="287">
        <v>-139109.16</v>
      </c>
      <c r="L61" s="287">
        <v>0</v>
      </c>
      <c r="M61" s="287"/>
      <c r="N61" s="294">
        <f t="shared" si="4"/>
        <v>-1237457.48</v>
      </c>
      <c r="O61" s="295">
        <f t="shared" si="5"/>
        <v>45905.89000000013</v>
      </c>
      <c r="P61">
        <v>2005</v>
      </c>
    </row>
    <row r="62" spans="1:16" x14ac:dyDescent="0.3">
      <c r="A62" s="50"/>
      <c r="B62" s="7">
        <v>2055</v>
      </c>
      <c r="C62" s="7" t="s">
        <v>299</v>
      </c>
      <c r="D62" s="7" t="s">
        <v>430</v>
      </c>
      <c r="E62" s="287">
        <v>10808663.659999987</v>
      </c>
      <c r="F62" s="287">
        <v>15276694.450000001</v>
      </c>
      <c r="G62" s="292">
        <v>0</v>
      </c>
      <c r="H62" s="292">
        <v>0</v>
      </c>
      <c r="I62" s="293">
        <f t="shared" si="3"/>
        <v>26085358.109999988</v>
      </c>
      <c r="J62" s="287">
        <v>0</v>
      </c>
      <c r="K62" s="287">
        <v>0</v>
      </c>
      <c r="L62" s="287">
        <v>0</v>
      </c>
      <c r="M62" s="292"/>
      <c r="N62" s="294">
        <f t="shared" si="4"/>
        <v>0</v>
      </c>
      <c r="O62" s="295">
        <f t="shared" si="5"/>
        <v>26085358.109999988</v>
      </c>
      <c r="P62">
        <v>2055</v>
      </c>
    </row>
    <row r="63" spans="1:16" x14ac:dyDescent="0.3">
      <c r="A63" s="50"/>
      <c r="B63" s="7">
        <v>2055</v>
      </c>
      <c r="C63" s="7" t="s">
        <v>300</v>
      </c>
      <c r="D63" s="7" t="s">
        <v>430</v>
      </c>
      <c r="E63" s="287">
        <v>4631951.01</v>
      </c>
      <c r="F63" s="287">
        <v>-2935473.6</v>
      </c>
      <c r="G63" s="292">
        <v>0</v>
      </c>
      <c r="H63" s="292">
        <v>0</v>
      </c>
      <c r="I63" s="293">
        <f t="shared" si="3"/>
        <v>1696477.4099999997</v>
      </c>
      <c r="J63" s="287">
        <v>0</v>
      </c>
      <c r="K63" s="287">
        <v>0</v>
      </c>
      <c r="L63" s="287">
        <v>0</v>
      </c>
      <c r="M63" s="292"/>
      <c r="N63" s="294">
        <f t="shared" si="4"/>
        <v>0</v>
      </c>
      <c r="O63" s="295">
        <f t="shared" si="5"/>
        <v>1696477.4099999997</v>
      </c>
      <c r="P63">
        <v>2055</v>
      </c>
    </row>
    <row r="64" spans="1:16" x14ac:dyDescent="0.3">
      <c r="A64" s="50"/>
      <c r="B64" s="7">
        <v>2055</v>
      </c>
      <c r="C64" s="7" t="s">
        <v>301</v>
      </c>
      <c r="D64" s="7" t="s">
        <v>430</v>
      </c>
      <c r="E64" s="287">
        <v>-5372396.3700000001</v>
      </c>
      <c r="F64" s="287">
        <v>-5597537.6299999999</v>
      </c>
      <c r="G64" s="292">
        <v>0</v>
      </c>
      <c r="H64" s="292">
        <v>0</v>
      </c>
      <c r="I64" s="293">
        <f t="shared" si="3"/>
        <v>-10969934</v>
      </c>
      <c r="J64" s="287">
        <v>0</v>
      </c>
      <c r="K64" s="287">
        <v>0</v>
      </c>
      <c r="L64" s="287">
        <v>0</v>
      </c>
      <c r="M64" s="292"/>
      <c r="N64" s="294">
        <f t="shared" si="4"/>
        <v>0</v>
      </c>
      <c r="O64" s="295">
        <f t="shared" si="5"/>
        <v>-10969934</v>
      </c>
      <c r="P64">
        <v>2055</v>
      </c>
    </row>
    <row r="65" spans="1:19" s="54" customFormat="1" x14ac:dyDescent="0.3">
      <c r="A65" s="53"/>
      <c r="B65" s="53"/>
      <c r="C65" s="53" t="s">
        <v>460</v>
      </c>
      <c r="D65" s="53"/>
      <c r="E65" s="289">
        <f>SUM(E7:E64)</f>
        <v>609101664.73899972</v>
      </c>
      <c r="F65" s="289">
        <f t="shared" ref="F65:O65" si="6">SUM(F7:F64)</f>
        <v>57195905.139999993</v>
      </c>
      <c r="G65" s="289">
        <f t="shared" si="6"/>
        <v>-3999176.3</v>
      </c>
      <c r="H65" s="289">
        <f t="shared" si="6"/>
        <v>0</v>
      </c>
      <c r="I65" s="289">
        <f t="shared" si="6"/>
        <v>662298393.57899964</v>
      </c>
      <c r="J65" s="289">
        <f t="shared" si="6"/>
        <v>-111426531.10999987</v>
      </c>
      <c r="K65" s="289">
        <f t="shared" si="6"/>
        <v>-20050133.949999999</v>
      </c>
      <c r="L65" s="289">
        <f t="shared" si="6"/>
        <v>1422106.2600000002</v>
      </c>
      <c r="M65" s="289">
        <f t="shared" si="6"/>
        <v>0</v>
      </c>
      <c r="N65" s="289">
        <f t="shared" si="6"/>
        <v>-130054558.79999991</v>
      </c>
      <c r="O65" s="289">
        <f t="shared" si="6"/>
        <v>532243834.77899981</v>
      </c>
      <c r="P65">
        <v>0</v>
      </c>
      <c r="R65"/>
      <c r="S65"/>
    </row>
    <row r="66" spans="1:19" x14ac:dyDescent="0.3">
      <c r="A66" s="50">
        <v>25</v>
      </c>
      <c r="B66" s="7" t="s">
        <v>368</v>
      </c>
      <c r="C66" s="7" t="s">
        <v>369</v>
      </c>
      <c r="D66" s="7" t="s">
        <v>377</v>
      </c>
      <c r="E66" s="288">
        <v>18541847.300000001</v>
      </c>
      <c r="F66" s="287">
        <v>0</v>
      </c>
      <c r="G66" s="292">
        <v>0</v>
      </c>
      <c r="H66" s="292">
        <v>0</v>
      </c>
      <c r="I66" s="293">
        <f>SUM(E66:H66)</f>
        <v>18541847.300000001</v>
      </c>
      <c r="J66" s="288">
        <v>-4251559.4000000004</v>
      </c>
      <c r="K66" s="287">
        <v>-1013412.43</v>
      </c>
      <c r="L66" s="287">
        <v>0</v>
      </c>
      <c r="M66" s="292"/>
      <c r="N66" s="294">
        <f>SUM(J66:M66)</f>
        <v>-5264971.83</v>
      </c>
      <c r="O66" s="295">
        <f>+I66+N66</f>
        <v>13276875.470000001</v>
      </c>
      <c r="P66">
        <v>1609</v>
      </c>
    </row>
    <row r="67" spans="1:19" x14ac:dyDescent="0.3">
      <c r="A67" s="50" t="s">
        <v>457</v>
      </c>
      <c r="B67" s="7" t="s">
        <v>370</v>
      </c>
      <c r="C67" s="7" t="s">
        <v>371</v>
      </c>
      <c r="D67" s="7" t="s">
        <v>377</v>
      </c>
      <c r="E67" s="288">
        <v>7927973.7500000009</v>
      </c>
      <c r="F67" s="287">
        <v>180561.16</v>
      </c>
      <c r="G67" s="292">
        <v>0</v>
      </c>
      <c r="H67" s="292">
        <v>0</v>
      </c>
      <c r="I67" s="293">
        <f>SUM(E67:H67)</f>
        <v>8108534.9100000011</v>
      </c>
      <c r="J67" s="288">
        <v>-6685184.0699999956</v>
      </c>
      <c r="K67" s="287">
        <v>-655434.46</v>
      </c>
      <c r="L67" s="287">
        <v>0</v>
      </c>
      <c r="M67" s="292"/>
      <c r="N67" s="294">
        <f>SUM(J67:M67)</f>
        <v>-7340618.5299999956</v>
      </c>
      <c r="O67" s="295">
        <f>+I67+N67</f>
        <v>767916.38000000548</v>
      </c>
      <c r="P67">
        <v>1611</v>
      </c>
    </row>
    <row r="68" spans="1:19" x14ac:dyDescent="0.3">
      <c r="A68" s="50"/>
      <c r="B68" s="7">
        <v>2055</v>
      </c>
      <c r="C68" s="7" t="s">
        <v>430</v>
      </c>
      <c r="D68" s="7" t="s">
        <v>430</v>
      </c>
      <c r="E68" s="288">
        <v>0</v>
      </c>
      <c r="F68" s="287">
        <v>2808445.55</v>
      </c>
      <c r="G68" s="292">
        <v>0</v>
      </c>
      <c r="H68" s="292">
        <v>0</v>
      </c>
      <c r="I68" s="293">
        <f>SUM(E68:H68)</f>
        <v>2808445.55</v>
      </c>
      <c r="J68" s="288">
        <v>0</v>
      </c>
      <c r="K68" s="287">
        <v>0</v>
      </c>
      <c r="L68" s="287">
        <v>0</v>
      </c>
      <c r="M68" s="292"/>
      <c r="N68" s="294">
        <f>SUM(J68:M68)</f>
        <v>0</v>
      </c>
      <c r="O68" s="295">
        <f>+I68+N68</f>
        <v>2808445.55</v>
      </c>
      <c r="P68">
        <v>2055</v>
      </c>
    </row>
    <row r="69" spans="1:19" x14ac:dyDescent="0.3">
      <c r="A69" s="50" t="s">
        <v>450</v>
      </c>
      <c r="B69" s="7" t="s">
        <v>372</v>
      </c>
      <c r="C69" s="7" t="s">
        <v>373</v>
      </c>
      <c r="D69" s="7" t="s">
        <v>377</v>
      </c>
      <c r="E69" s="288">
        <v>9080081.2199999988</v>
      </c>
      <c r="F69" s="287">
        <v>2629.85</v>
      </c>
      <c r="G69" s="292">
        <v>0</v>
      </c>
      <c r="H69" s="292">
        <v>0</v>
      </c>
      <c r="I69" s="293">
        <f>SUM(E69:H69)</f>
        <v>9082711.0699999984</v>
      </c>
      <c r="J69" s="288">
        <v>-6964728.6500000004</v>
      </c>
      <c r="K69" s="287">
        <v>-1266241.21</v>
      </c>
      <c r="L69" s="287">
        <v>0</v>
      </c>
      <c r="M69" s="292"/>
      <c r="N69" s="294">
        <f>SUM(J69:M69)</f>
        <v>-8230969.8600000003</v>
      </c>
      <c r="O69" s="295">
        <f>+I69+N69</f>
        <v>851741.2099999981</v>
      </c>
      <c r="P69">
        <v>1611</v>
      </c>
    </row>
    <row r="70" spans="1:19" s="54" customFormat="1" x14ac:dyDescent="0.3">
      <c r="A70" s="53"/>
      <c r="B70" s="53"/>
      <c r="C70" s="53" t="s">
        <v>461</v>
      </c>
      <c r="D70" s="53" t="s">
        <v>377</v>
      </c>
      <c r="E70" s="289">
        <f t="shared" ref="E70:L70" si="7">SUM(E66:E69)</f>
        <v>35549902.269999996</v>
      </c>
      <c r="F70" s="289">
        <f t="shared" si="7"/>
        <v>2991636.56</v>
      </c>
      <c r="G70" s="289">
        <f t="shared" si="7"/>
        <v>0</v>
      </c>
      <c r="H70" s="289">
        <f t="shared" si="7"/>
        <v>0</v>
      </c>
      <c r="I70" s="289">
        <f t="shared" si="7"/>
        <v>38541538.829999998</v>
      </c>
      <c r="J70" s="289">
        <f t="shared" ref="J70" si="8">SUM(J66:J69)</f>
        <v>-17901472.119999997</v>
      </c>
      <c r="K70" s="289">
        <f t="shared" si="7"/>
        <v>-2935088.1</v>
      </c>
      <c r="L70" s="289">
        <f t="shared" si="7"/>
        <v>0</v>
      </c>
      <c r="M70" s="289"/>
      <c r="N70" s="289">
        <f>SUM(N66:N69)</f>
        <v>-20836560.219999995</v>
      </c>
      <c r="O70" s="289">
        <f>SUM(O66:O69)</f>
        <v>17704978.610000003</v>
      </c>
      <c r="P70">
        <v>0</v>
      </c>
      <c r="R70"/>
      <c r="S70"/>
    </row>
    <row r="71" spans="1:19" x14ac:dyDescent="0.3">
      <c r="A71" s="50"/>
      <c r="B71" s="7"/>
      <c r="C71" s="7"/>
      <c r="D71" s="7"/>
      <c r="E71" s="288"/>
      <c r="F71" s="287"/>
      <c r="G71" s="292"/>
      <c r="H71" s="292"/>
      <c r="I71" s="293">
        <f>SUM(E71:H71)</f>
        <v>0</v>
      </c>
      <c r="J71" s="288"/>
      <c r="K71" s="287"/>
      <c r="L71" s="292"/>
      <c r="M71" s="292"/>
      <c r="N71" s="294">
        <f>SUM(J71:M71)</f>
        <v>0</v>
      </c>
      <c r="O71" s="295">
        <f>+I71+N71</f>
        <v>0</v>
      </c>
      <c r="P71">
        <v>0</v>
      </c>
    </row>
    <row r="72" spans="1:19" x14ac:dyDescent="0.3">
      <c r="A72" s="50" t="s">
        <v>708</v>
      </c>
      <c r="B72" s="7">
        <v>2440</v>
      </c>
      <c r="C72" s="7" t="s">
        <v>411</v>
      </c>
      <c r="D72" s="7" t="s">
        <v>378</v>
      </c>
      <c r="E72" s="288">
        <v>-44196616.490000002</v>
      </c>
      <c r="F72" s="288">
        <v>-5996188.8899999997</v>
      </c>
      <c r="G72" s="288">
        <v>0</v>
      </c>
      <c r="H72" s="288">
        <v>0</v>
      </c>
      <c r="I72" s="293">
        <f>SUM(E72:H72)</f>
        <v>-50192805.380000003</v>
      </c>
      <c r="J72" s="288">
        <v>4106236.6100000003</v>
      </c>
      <c r="K72" s="288">
        <v>1325095.7</v>
      </c>
      <c r="L72" s="288">
        <v>0</v>
      </c>
      <c r="M72" s="296"/>
      <c r="N72" s="294">
        <f>SUM(J72:M72)</f>
        <v>5431332.3100000005</v>
      </c>
      <c r="O72" s="295">
        <f>+I72+N72</f>
        <v>-44761473.07</v>
      </c>
      <c r="P72">
        <v>2440</v>
      </c>
    </row>
    <row r="73" spans="1:19" x14ac:dyDescent="0.3">
      <c r="A73" s="50" t="s">
        <v>708</v>
      </c>
      <c r="B73" s="7">
        <v>2440</v>
      </c>
      <c r="C73" s="7" t="s">
        <v>702</v>
      </c>
      <c r="D73" s="7" t="s">
        <v>378</v>
      </c>
      <c r="E73" s="288">
        <v>0</v>
      </c>
      <c r="F73" s="288">
        <v>0</v>
      </c>
      <c r="G73" s="288">
        <v>0</v>
      </c>
      <c r="H73" s="288">
        <v>0</v>
      </c>
      <c r="I73" s="293">
        <f>SUM(E73:H73)</f>
        <v>0</v>
      </c>
      <c r="J73" s="288">
        <v>-3083699.6200000006</v>
      </c>
      <c r="K73" s="288">
        <v>0</v>
      </c>
      <c r="L73" s="288">
        <v>0</v>
      </c>
      <c r="M73" s="296">
        <v>0</v>
      </c>
      <c r="N73" s="294">
        <f>SUM(J73:M73)</f>
        <v>-3083699.6200000006</v>
      </c>
      <c r="O73" s="295">
        <f>+I73+N73</f>
        <v>-3083699.6200000006</v>
      </c>
      <c r="P73">
        <v>2440</v>
      </c>
    </row>
    <row r="74" spans="1:19" x14ac:dyDescent="0.3">
      <c r="A74" s="50" t="s">
        <v>708</v>
      </c>
      <c r="B74" s="7">
        <v>2440</v>
      </c>
      <c r="C74" s="7" t="s">
        <v>412</v>
      </c>
      <c r="D74" s="7" t="s">
        <v>378</v>
      </c>
      <c r="E74" s="288">
        <v>0</v>
      </c>
      <c r="F74" s="287">
        <v>0</v>
      </c>
      <c r="G74" s="292">
        <v>0</v>
      </c>
      <c r="H74" s="292">
        <v>0</v>
      </c>
      <c r="I74" s="293">
        <f>SUM(E74:H74)</f>
        <v>0</v>
      </c>
      <c r="J74" s="288">
        <v>0</v>
      </c>
      <c r="K74" s="288">
        <v>0</v>
      </c>
      <c r="L74" s="288">
        <v>0</v>
      </c>
      <c r="M74" s="296"/>
      <c r="N74" s="294">
        <f>SUM(J74:M74)</f>
        <v>0</v>
      </c>
      <c r="O74" s="295">
        <f>+I74+N74</f>
        <v>0</v>
      </c>
      <c r="P74">
        <v>2440</v>
      </c>
    </row>
    <row r="75" spans="1:19" s="54" customFormat="1" x14ac:dyDescent="0.3">
      <c r="A75" s="53"/>
      <c r="B75" s="53"/>
      <c r="C75" s="53" t="s">
        <v>462</v>
      </c>
      <c r="D75" s="53"/>
      <c r="E75" s="289">
        <f t="shared" ref="E75:L75" si="9">SUM(E72:E74)</f>
        <v>-44196616.490000002</v>
      </c>
      <c r="F75" s="289">
        <f t="shared" si="9"/>
        <v>-5996188.8899999997</v>
      </c>
      <c r="G75" s="289">
        <f t="shared" si="9"/>
        <v>0</v>
      </c>
      <c r="H75" s="289">
        <f t="shared" si="9"/>
        <v>0</v>
      </c>
      <c r="I75" s="289">
        <f t="shared" si="9"/>
        <v>-50192805.380000003</v>
      </c>
      <c r="J75" s="289">
        <f t="shared" ref="J75" si="10">SUM(J72:J74)</f>
        <v>1022536.9899999998</v>
      </c>
      <c r="K75" s="289">
        <f t="shared" si="9"/>
        <v>1325095.7</v>
      </c>
      <c r="L75" s="289">
        <f t="shared" si="9"/>
        <v>0</v>
      </c>
      <c r="M75" s="289"/>
      <c r="N75" s="289">
        <f>SUM(N72:N74)</f>
        <v>2347632.69</v>
      </c>
      <c r="O75" s="289">
        <f>SUM(O72:O74)</f>
        <v>-47845172.689999998</v>
      </c>
      <c r="P75">
        <v>0</v>
      </c>
      <c r="R75"/>
      <c r="S75"/>
    </row>
    <row r="76" spans="1:19" s="54" customFormat="1" x14ac:dyDescent="0.3">
      <c r="A76" s="53"/>
      <c r="B76" s="53"/>
      <c r="C76" s="53"/>
      <c r="D76" s="53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>
        <v>0</v>
      </c>
    </row>
    <row r="77" spans="1:19" s="54" customFormat="1" x14ac:dyDescent="0.3">
      <c r="A77" s="56"/>
      <c r="B77" s="56"/>
      <c r="C77" s="56" t="s">
        <v>438</v>
      </c>
      <c r="D77" s="56"/>
      <c r="E77" s="290">
        <f>+E65+E70+E75</f>
        <v>600454950.5189997</v>
      </c>
      <c r="F77" s="290">
        <f>+F65+F70+F75</f>
        <v>54191352.809999995</v>
      </c>
      <c r="G77" s="290">
        <f t="shared" ref="G77:L77" si="11">+G65+G70+G75</f>
        <v>-3999176.3</v>
      </c>
      <c r="H77" s="290">
        <f t="shared" si="11"/>
        <v>0</v>
      </c>
      <c r="I77" s="290">
        <f t="shared" si="11"/>
        <v>650647127.02899969</v>
      </c>
      <c r="J77" s="290">
        <f t="shared" si="11"/>
        <v>-128305466.23999988</v>
      </c>
      <c r="K77" s="290">
        <f t="shared" si="11"/>
        <v>-21660126.350000001</v>
      </c>
      <c r="L77" s="290">
        <f t="shared" si="11"/>
        <v>1422106.2600000002</v>
      </c>
      <c r="M77" s="290"/>
      <c r="N77" s="290">
        <f>+N65+N70+N75</f>
        <v>-148543486.32999989</v>
      </c>
      <c r="O77" s="290">
        <f>+O65+O70+O75</f>
        <v>502103640.69899982</v>
      </c>
      <c r="P77">
        <v>0</v>
      </c>
    </row>
  </sheetData>
  <mergeCells count="6">
    <mergeCell ref="A1:O1"/>
    <mergeCell ref="A2:O2"/>
    <mergeCell ref="A3:O3"/>
    <mergeCell ref="E4:O4"/>
    <mergeCell ref="E5:I5"/>
    <mergeCell ref="J5:N5"/>
  </mergeCells>
  <pageMargins left="0" right="0" top="0.74803149606299213" bottom="0.74803149606299213" header="0.31496062992125984" footer="0.31496062992125984"/>
  <pageSetup paperSize="5" scale="7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CFABF-B688-43FA-8B53-A119765B1C9E}"/>
</file>

<file path=customXml/itemProps2.xml><?xml version="1.0" encoding="utf-8"?>
<ds:datastoreItem xmlns:ds="http://schemas.openxmlformats.org/officeDocument/2006/customXml" ds:itemID="{F3B47954-0DE5-4F12-8A52-BD8DAB5BBE98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41e39310-30fa-442b-828a-d033d9a6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a46b197-c0a1-4f21-9a6b-51f5ee863a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7AA927-DF69-4139-A309-828D82EB8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Reconciliation</vt:lpstr>
      <vt:lpstr>App 2-BA - ERZ</vt:lpstr>
      <vt:lpstr>App 2-BA - PRZ</vt:lpstr>
      <vt:lpstr>App 2-BA - BRZ</vt:lpstr>
      <vt:lpstr>App 2-BA - HRZ</vt:lpstr>
      <vt:lpstr>Legacy Enersource</vt:lpstr>
      <vt:lpstr>Legacy Powerstream</vt:lpstr>
      <vt:lpstr>Legacy Brampton</vt:lpstr>
      <vt:lpstr>Legacy Horizon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Irwin</dc:creator>
  <cp:lastModifiedBy>Colleen Calhoun</cp:lastModifiedBy>
  <dcterms:created xsi:type="dcterms:W3CDTF">2024-06-14T13:59:21Z</dcterms:created>
  <dcterms:modified xsi:type="dcterms:W3CDTF">2026-02-25T14:40:43Z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