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1" documentId="13_ncr:1_{D59430AD-F0DE-4AB0-A7A6-2C7BFD378691}" xr6:coauthVersionLast="47" xr6:coauthVersionMax="47" xr10:uidLastSave="{9F251F64-1958-5CBB-A12B-3193C665A4E9}"/>
  <bookViews>
    <workbookView xWindow="-120" yWindow="-120" windowWidth="38640" windowHeight="15840" tabRatio="895" xr2:uid="{00000000-000D-0000-FFFF-FFFF00000000}"/>
  </bookViews>
  <sheets>
    <sheet name="Cover" sheetId="32" r:id="rId1"/>
    <sheet name="Tab Descriptions" sheetId="31" r:id="rId2"/>
    <sheet name="IRM" sheetId="20" r:id="rId3"/>
    <sheet name="Summary" sheetId="28" r:id="rId4"/>
    <sheet name="AUC SCH 8 RATES" sheetId="27" r:id="rId5"/>
    <sheet name="AUC SCH 8 Accl CCA1.5multiplier" sheetId="29" r:id="rId6"/>
    <sheet name="BRZ SCH 8 Rates" sheetId="26" r:id="rId7"/>
    <sheet name="ERZ SCH 8 Rates " sheetId="25" r:id="rId8"/>
    <sheet name="GRZ SCH 8 Rates" sheetId="24" r:id="rId9"/>
    <sheet name="HRZ SCH 8 Rates" sheetId="11" r:id="rId10"/>
    <sheet name="PRZ SCH 8 Rates" sheetId="22" r:id="rId11"/>
    <sheet name="Rules" sheetId="21" r:id="rId12"/>
  </sheets>
  <definedNames>
    <definedName name="___INDEX_SHEET___ASAP_Utilities">#REF!</definedName>
    <definedName name="LDC_LIST">#REF!</definedName>
    <definedName name="ratedescription">#REF!</definedName>
    <definedName name="uni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" i="27" l="1"/>
  <c r="M75" i="28"/>
  <c r="M74" i="28"/>
  <c r="M72" i="27"/>
  <c r="M72" i="28"/>
  <c r="M71" i="27"/>
  <c r="M71" i="28"/>
  <c r="M70" i="27"/>
  <c r="M70" i="28"/>
  <c r="M69" i="27"/>
  <c r="M69" i="28"/>
  <c r="M68" i="27"/>
  <c r="M68" i="28"/>
  <c r="L72" i="27"/>
  <c r="L72" i="28"/>
  <c r="L71" i="27"/>
  <c r="L71" i="28"/>
  <c r="L70" i="27"/>
  <c r="L70" i="28"/>
  <c r="L69" i="27"/>
  <c r="L69" i="28"/>
  <c r="L68" i="27"/>
  <c r="L68" i="28"/>
  <c r="K72" i="27"/>
  <c r="K72" i="28"/>
  <c r="K71" i="27"/>
  <c r="K71" i="28"/>
  <c r="K70" i="27"/>
  <c r="K70" i="28"/>
  <c r="K69" i="27"/>
  <c r="K69" i="28"/>
  <c r="K68" i="27"/>
  <c r="K68" i="28"/>
  <c r="J72" i="27"/>
  <c r="J72" i="28"/>
  <c r="J71" i="27"/>
  <c r="J71" i="28"/>
  <c r="J70" i="27"/>
  <c r="J70" i="28"/>
  <c r="J69" i="27"/>
  <c r="J69" i="28"/>
  <c r="J68" i="27"/>
  <c r="J68" i="28"/>
  <c r="I72" i="27"/>
  <c r="I72" i="28"/>
  <c r="I71" i="27"/>
  <c r="I71" i="28"/>
  <c r="I70" i="27"/>
  <c r="I70" i="28"/>
  <c r="I69" i="27"/>
  <c r="I69" i="28"/>
  <c r="I68" i="27"/>
  <c r="I68" i="28"/>
  <c r="H72" i="27"/>
  <c r="H72" i="28"/>
  <c r="H71" i="27"/>
  <c r="H71" i="28"/>
  <c r="H70" i="27"/>
  <c r="H70" i="28"/>
  <c r="H69" i="27"/>
  <c r="H69" i="28"/>
  <c r="H68" i="27"/>
  <c r="H68" i="28"/>
  <c r="L75" i="27"/>
  <c r="K75" i="27"/>
  <c r="J75" i="27"/>
  <c r="I75" i="27"/>
  <c r="H75" i="27"/>
  <c r="G75" i="27"/>
  <c r="G75" i="28"/>
  <c r="G72" i="27"/>
  <c r="G72" i="28"/>
  <c r="G71" i="27"/>
  <c r="G71" i="28"/>
  <c r="G70" i="27"/>
  <c r="G70" i="28"/>
  <c r="G69" i="27"/>
  <c r="G69" i="28"/>
  <c r="G68" i="27"/>
  <c r="G68" i="28"/>
  <c r="B41" i="28"/>
  <c r="B42" i="28"/>
  <c r="B43" i="28"/>
  <c r="H67" i="28" l="1"/>
  <c r="I67" i="28"/>
  <c r="J67" i="28"/>
  <c r="K67" i="28"/>
  <c r="L67" i="28"/>
  <c r="G67" i="28"/>
  <c r="C18" i="20"/>
  <c r="D18" i="20"/>
  <c r="E18" i="20"/>
  <c r="F18" i="20"/>
  <c r="C17" i="20"/>
  <c r="D17" i="20"/>
  <c r="E17" i="20"/>
  <c r="F17" i="20"/>
  <c r="C15" i="20"/>
  <c r="D15" i="20"/>
  <c r="E15" i="20"/>
  <c r="F15" i="20"/>
  <c r="C16" i="20"/>
  <c r="D16" i="20"/>
  <c r="E16" i="20"/>
  <c r="F16" i="20"/>
  <c r="B52" i="28"/>
  <c r="B50" i="28"/>
  <c r="E34" i="28"/>
  <c r="B44" i="28"/>
  <c r="B45" i="28"/>
  <c r="B46" i="28"/>
  <c r="B47" i="28"/>
  <c r="B48" i="28"/>
  <c r="B49" i="28"/>
  <c r="L35" i="29"/>
  <c r="W3" i="29"/>
  <c r="W35" i="29" s="1"/>
  <c r="BR62" i="29"/>
  <c r="BQ62" i="29"/>
  <c r="BG62" i="29"/>
  <c r="BF62" i="29"/>
  <c r="AV62" i="29"/>
  <c r="AU62" i="29"/>
  <c r="AK62" i="29"/>
  <c r="AJ62" i="29"/>
  <c r="Z62" i="29"/>
  <c r="Y62" i="29"/>
  <c r="O62" i="29"/>
  <c r="M62" i="29"/>
  <c r="BS61" i="29"/>
  <c r="BT61" i="29" s="1"/>
  <c r="BH61" i="29"/>
  <c r="BI61" i="29" s="1"/>
  <c r="AW61" i="29"/>
  <c r="AX61" i="29"/>
  <c r="AL61" i="29"/>
  <c r="AM61" i="29" s="1"/>
  <c r="AA61" i="29"/>
  <c r="AB61" i="29" s="1"/>
  <c r="P61" i="29"/>
  <c r="Q61" i="29" s="1"/>
  <c r="R61" i="29" s="1"/>
  <c r="T61" i="29" s="1"/>
  <c r="U61" i="29" s="1"/>
  <c r="X61" i="29" s="1"/>
  <c r="N61" i="29"/>
  <c r="BT60" i="29"/>
  <c r="BS60" i="29"/>
  <c r="BH60" i="29"/>
  <c r="BI60" i="29" s="1"/>
  <c r="AW60" i="29"/>
  <c r="AX60" i="29" s="1"/>
  <c r="AL60" i="29"/>
  <c r="AM60" i="29" s="1"/>
  <c r="AA60" i="29"/>
  <c r="AB60" i="29" s="1"/>
  <c r="N60" i="29"/>
  <c r="P60" i="29"/>
  <c r="BT59" i="29"/>
  <c r="BS59" i="29"/>
  <c r="BH59" i="29"/>
  <c r="BI59" i="29" s="1"/>
  <c r="AW59" i="29"/>
  <c r="AX59" i="29"/>
  <c r="AL59" i="29"/>
  <c r="AM59" i="29"/>
  <c r="AA59" i="29"/>
  <c r="AB59" i="29"/>
  <c r="N59" i="29"/>
  <c r="P59" i="29" s="1"/>
  <c r="BS58" i="29"/>
  <c r="BT58" i="29" s="1"/>
  <c r="BH58" i="29"/>
  <c r="BI58" i="29" s="1"/>
  <c r="AX58" i="29"/>
  <c r="AW58" i="29"/>
  <c r="AL58" i="29"/>
  <c r="AM58" i="29"/>
  <c r="AA58" i="29"/>
  <c r="AB58" i="29" s="1"/>
  <c r="N58" i="29"/>
  <c r="P58" i="29"/>
  <c r="BS57" i="29"/>
  <c r="BT57" i="29" s="1"/>
  <c r="BH57" i="29"/>
  <c r="BI57" i="29" s="1"/>
  <c r="AW57" i="29"/>
  <c r="AX57" i="29" s="1"/>
  <c r="AL57" i="29"/>
  <c r="AM57" i="29" s="1"/>
  <c r="AA57" i="29"/>
  <c r="AB57" i="29" s="1"/>
  <c r="N57" i="29"/>
  <c r="P57" i="29" s="1"/>
  <c r="BT56" i="29"/>
  <c r="BS56" i="29"/>
  <c r="BH56" i="29"/>
  <c r="BI56" i="29" s="1"/>
  <c r="AW56" i="29"/>
  <c r="AX56" i="29" s="1"/>
  <c r="AL56" i="29"/>
  <c r="AM56" i="29"/>
  <c r="AA56" i="29"/>
  <c r="AB56" i="29" s="1"/>
  <c r="N56" i="29"/>
  <c r="P56" i="29" s="1"/>
  <c r="BS55" i="29"/>
  <c r="BT55" i="29"/>
  <c r="BI55" i="29"/>
  <c r="BH55" i="29"/>
  <c r="AW55" i="29"/>
  <c r="AX55" i="29" s="1"/>
  <c r="AL55" i="29"/>
  <c r="AM55" i="29"/>
  <c r="AA55" i="29"/>
  <c r="AB55" i="29"/>
  <c r="P55" i="29"/>
  <c r="N55" i="29"/>
  <c r="BS54" i="29"/>
  <c r="BT54" i="29"/>
  <c r="BH54" i="29"/>
  <c r="BI54" i="29" s="1"/>
  <c r="AX54" i="29"/>
  <c r="AW54" i="29"/>
  <c r="AL54" i="29"/>
  <c r="AM54" i="29" s="1"/>
  <c r="AA54" i="29"/>
  <c r="AB54" i="29"/>
  <c r="P54" i="29"/>
  <c r="N54" i="29"/>
  <c r="BS53" i="29"/>
  <c r="BT53" i="29" s="1"/>
  <c r="BI53" i="29"/>
  <c r="BH53" i="29"/>
  <c r="AW53" i="29"/>
  <c r="AX53" i="29" s="1"/>
  <c r="AL53" i="29"/>
  <c r="AM53" i="29" s="1"/>
  <c r="AA53" i="29"/>
  <c r="AB53" i="29"/>
  <c r="N53" i="29"/>
  <c r="P53" i="29" s="1"/>
  <c r="BS52" i="29"/>
  <c r="BT52" i="29" s="1"/>
  <c r="BH52" i="29"/>
  <c r="BI52" i="29" s="1"/>
  <c r="AX52" i="29"/>
  <c r="AW52" i="29"/>
  <c r="AL52" i="29"/>
  <c r="AM52" i="29" s="1"/>
  <c r="AA52" i="29"/>
  <c r="AB52" i="29" s="1"/>
  <c r="N52" i="29"/>
  <c r="P52" i="29" s="1"/>
  <c r="BS51" i="29"/>
  <c r="BT51" i="29" s="1"/>
  <c r="BH51" i="29"/>
  <c r="BI51" i="29" s="1"/>
  <c r="AX51" i="29"/>
  <c r="AW51" i="29"/>
  <c r="AL51" i="29"/>
  <c r="AM51" i="29" s="1"/>
  <c r="AA51" i="29"/>
  <c r="AB51" i="29" s="1"/>
  <c r="N51" i="29"/>
  <c r="P51" i="29" s="1"/>
  <c r="BS50" i="29"/>
  <c r="BT50" i="29" s="1"/>
  <c r="BI50" i="29"/>
  <c r="BH50" i="29"/>
  <c r="AW50" i="29"/>
  <c r="AX50" i="29" s="1"/>
  <c r="AM50" i="29"/>
  <c r="AL50" i="29"/>
  <c r="AA50" i="29"/>
  <c r="AB50" i="29" s="1"/>
  <c r="N50" i="29"/>
  <c r="P50" i="29" s="1"/>
  <c r="BS49" i="29"/>
  <c r="BT49" i="29" s="1"/>
  <c r="BH49" i="29"/>
  <c r="BI49" i="29" s="1"/>
  <c r="AW49" i="29"/>
  <c r="AX49" i="29" s="1"/>
  <c r="AL49" i="29"/>
  <c r="AM49" i="29" s="1"/>
  <c r="AA49" i="29"/>
  <c r="AB49" i="29" s="1"/>
  <c r="N49" i="29"/>
  <c r="P49" i="29" s="1"/>
  <c r="BT48" i="29"/>
  <c r="BS48" i="29"/>
  <c r="BH48" i="29"/>
  <c r="BI48" i="29" s="1"/>
  <c r="AW48" i="29"/>
  <c r="AX48" i="29" s="1"/>
  <c r="AL48" i="29"/>
  <c r="AM48" i="29" s="1"/>
  <c r="AB48" i="29"/>
  <c r="AA48" i="29"/>
  <c r="N48" i="29"/>
  <c r="P48" i="29" s="1"/>
  <c r="BT47" i="29"/>
  <c r="BS47" i="29"/>
  <c r="BH47" i="29"/>
  <c r="BI47" i="29" s="1"/>
  <c r="AW47" i="29"/>
  <c r="AX47" i="29" s="1"/>
  <c r="AL47" i="29"/>
  <c r="AM47" i="29" s="1"/>
  <c r="AB47" i="29"/>
  <c r="AA47" i="29"/>
  <c r="N47" i="29"/>
  <c r="P47" i="29" s="1"/>
  <c r="BS46" i="29"/>
  <c r="BT46" i="29" s="1"/>
  <c r="BH46" i="29"/>
  <c r="BI46" i="29" s="1"/>
  <c r="AX46" i="29"/>
  <c r="AW46" i="29"/>
  <c r="AL46" i="29"/>
  <c r="AM46" i="29" s="1"/>
  <c r="AA46" i="29"/>
  <c r="AB46" i="29" s="1"/>
  <c r="N46" i="29"/>
  <c r="P46" i="29" s="1"/>
  <c r="BS45" i="29"/>
  <c r="BT45" i="29" s="1"/>
  <c r="BI45" i="29"/>
  <c r="BH45" i="29"/>
  <c r="AW45" i="29"/>
  <c r="AX45" i="29" s="1"/>
  <c r="AM45" i="29"/>
  <c r="AL45" i="29"/>
  <c r="AA45" i="29"/>
  <c r="AB45" i="29" s="1"/>
  <c r="N45" i="29"/>
  <c r="P45" i="29" s="1"/>
  <c r="BS44" i="29"/>
  <c r="BT44" i="29" s="1"/>
  <c r="BH44" i="29"/>
  <c r="BI44" i="29" s="1"/>
  <c r="AW44" i="29"/>
  <c r="AX44" i="29" s="1"/>
  <c r="AM44" i="29"/>
  <c r="AL44" i="29"/>
  <c r="AA44" i="29"/>
  <c r="AB44" i="29" s="1"/>
  <c r="N44" i="29"/>
  <c r="P44" i="29" s="1"/>
  <c r="BS43" i="29"/>
  <c r="BT43" i="29" s="1"/>
  <c r="BH43" i="29"/>
  <c r="BI43" i="29" s="1"/>
  <c r="AW43" i="29"/>
  <c r="AX43" i="29" s="1"/>
  <c r="AM43" i="29"/>
  <c r="AL43" i="29"/>
  <c r="AA43" i="29"/>
  <c r="AB43" i="29" s="1"/>
  <c r="N43" i="29"/>
  <c r="P43" i="29" s="1"/>
  <c r="BS42" i="29"/>
  <c r="BT42" i="29" s="1"/>
  <c r="BH42" i="29"/>
  <c r="BI42" i="29" s="1"/>
  <c r="AW42" i="29"/>
  <c r="AX42" i="29" s="1"/>
  <c r="AM42" i="29"/>
  <c r="AL42" i="29"/>
  <c r="AA42" i="29"/>
  <c r="AB42" i="29" s="1"/>
  <c r="N42" i="29"/>
  <c r="P42" i="29" s="1"/>
  <c r="BS41" i="29"/>
  <c r="BT41" i="29"/>
  <c r="BH41" i="29"/>
  <c r="BI41" i="29" s="1"/>
  <c r="AW41" i="29"/>
  <c r="AX41" i="29" s="1"/>
  <c r="AM41" i="29"/>
  <c r="AL41" i="29"/>
  <c r="AA41" i="29"/>
  <c r="AB41" i="29" s="1"/>
  <c r="N41" i="29"/>
  <c r="P41" i="29" s="1"/>
  <c r="BS40" i="29"/>
  <c r="BT40" i="29" s="1"/>
  <c r="BH40" i="29"/>
  <c r="BI40" i="29" s="1"/>
  <c r="AW40" i="29"/>
  <c r="AX40" i="29" s="1"/>
  <c r="AL40" i="29"/>
  <c r="AM40" i="29" s="1"/>
  <c r="AA40" i="29"/>
  <c r="AB40" i="29" s="1"/>
  <c r="BS39" i="29"/>
  <c r="BT39" i="29" s="1"/>
  <c r="BH39" i="29"/>
  <c r="BI39" i="29" s="1"/>
  <c r="AW39" i="29"/>
  <c r="AX39" i="29" s="1"/>
  <c r="AL39" i="29"/>
  <c r="AM39" i="29" s="1"/>
  <c r="AB39" i="29"/>
  <c r="AA39" i="29"/>
  <c r="N39" i="29"/>
  <c r="P39" i="29" s="1"/>
  <c r="BS38" i="29"/>
  <c r="BT38" i="29" s="1"/>
  <c r="BT62" i="29" s="1"/>
  <c r="BH38" i="29"/>
  <c r="BI38" i="29" s="1"/>
  <c r="AW38" i="29"/>
  <c r="AX38" i="29" s="1"/>
  <c r="AL38" i="29"/>
  <c r="AM38" i="29" s="1"/>
  <c r="AA38" i="29"/>
  <c r="AB38" i="29" s="1"/>
  <c r="N38" i="29"/>
  <c r="P38" i="29" s="1"/>
  <c r="BT37" i="29"/>
  <c r="BS37" i="29"/>
  <c r="BH37" i="29"/>
  <c r="AW37" i="29"/>
  <c r="AX37" i="29" s="1"/>
  <c r="AX62" i="29" s="1"/>
  <c r="AL37" i="29"/>
  <c r="AA37" i="29"/>
  <c r="AB37" i="29" s="1"/>
  <c r="AB62" i="29" s="1"/>
  <c r="N37" i="29"/>
  <c r="P37" i="29" s="1"/>
  <c r="BR30" i="29"/>
  <c r="BQ30" i="29"/>
  <c r="BG30" i="29"/>
  <c r="BF30" i="29"/>
  <c r="AV30" i="29"/>
  <c r="AU30" i="29"/>
  <c r="AK30" i="29"/>
  <c r="AJ30" i="29"/>
  <c r="Z30" i="29"/>
  <c r="Y30" i="29"/>
  <c r="O30" i="29"/>
  <c r="M30" i="29"/>
  <c r="F30" i="29"/>
  <c r="E30" i="29"/>
  <c r="D30" i="29"/>
  <c r="C30" i="29"/>
  <c r="B30" i="29"/>
  <c r="BS29" i="29"/>
  <c r="BT29" i="29" s="1"/>
  <c r="BH29" i="29"/>
  <c r="BI29" i="29" s="1"/>
  <c r="AW29" i="29"/>
  <c r="AX29" i="29" s="1"/>
  <c r="AL29" i="29"/>
  <c r="AM29" i="29"/>
  <c r="AB29" i="29"/>
  <c r="AA29" i="29"/>
  <c r="Q29" i="29"/>
  <c r="R29" i="29" s="1"/>
  <c r="T29" i="29" s="1"/>
  <c r="P29" i="29"/>
  <c r="BS28" i="29"/>
  <c r="BT28" i="29" s="1"/>
  <c r="BH28" i="29"/>
  <c r="BI28" i="29"/>
  <c r="AW28" i="29"/>
  <c r="AX28" i="29" s="1"/>
  <c r="AL28" i="29"/>
  <c r="AM28" i="29" s="1"/>
  <c r="AA28" i="29"/>
  <c r="AB28" i="29" s="1"/>
  <c r="P28" i="29"/>
  <c r="Q28" i="29" s="1"/>
  <c r="R28" i="29" s="1"/>
  <c r="T28" i="29" s="1"/>
  <c r="U28" i="29" s="1"/>
  <c r="X28" i="29" s="1"/>
  <c r="BS27" i="29"/>
  <c r="BT27" i="29" s="1"/>
  <c r="BI27" i="29"/>
  <c r="BH27" i="29"/>
  <c r="AX27" i="29"/>
  <c r="AW27" i="29"/>
  <c r="AL27" i="29"/>
  <c r="AM27" i="29" s="1"/>
  <c r="AA27" i="29"/>
  <c r="AB27" i="29" s="1"/>
  <c r="P27" i="29"/>
  <c r="Q27" i="29" s="1"/>
  <c r="R27" i="29" s="1"/>
  <c r="T27" i="29" s="1"/>
  <c r="U27" i="29" s="1"/>
  <c r="X27" i="29" s="1"/>
  <c r="BS26" i="29"/>
  <c r="BT26" i="29" s="1"/>
  <c r="BH26" i="29"/>
  <c r="BI26" i="29" s="1"/>
  <c r="AW26" i="29"/>
  <c r="AX26" i="29"/>
  <c r="AL26" i="29"/>
  <c r="AM26" i="29" s="1"/>
  <c r="AA26" i="29"/>
  <c r="AB26" i="29"/>
  <c r="Q26" i="29"/>
  <c r="R26" i="29" s="1"/>
  <c r="T26" i="29" s="1"/>
  <c r="P26" i="29"/>
  <c r="F26" i="29"/>
  <c r="E26" i="29"/>
  <c r="D26" i="29"/>
  <c r="C26" i="29"/>
  <c r="B26" i="29"/>
  <c r="BS25" i="29"/>
  <c r="BT25" i="29"/>
  <c r="BH25" i="29"/>
  <c r="BI25" i="29"/>
  <c r="AW25" i="29"/>
  <c r="AX25" i="29" s="1"/>
  <c r="AL25" i="29"/>
  <c r="AM25" i="29"/>
  <c r="AA25" i="29"/>
  <c r="AB25" i="29" s="1"/>
  <c r="P25" i="29"/>
  <c r="Q25" i="29" s="1"/>
  <c r="R25" i="29" s="1"/>
  <c r="T25" i="29" s="1"/>
  <c r="F25" i="29"/>
  <c r="E25" i="29"/>
  <c r="D25" i="29"/>
  <c r="C25" i="29"/>
  <c r="B25" i="29"/>
  <c r="G25" i="29"/>
  <c r="BT24" i="29"/>
  <c r="BS24" i="29"/>
  <c r="BH24" i="29"/>
  <c r="BI24" i="29" s="1"/>
  <c r="AW24" i="29"/>
  <c r="AX24" i="29" s="1"/>
  <c r="AL24" i="29"/>
  <c r="AM24" i="29" s="1"/>
  <c r="AA24" i="29"/>
  <c r="AB24" i="29" s="1"/>
  <c r="P24" i="29"/>
  <c r="Q24" i="29"/>
  <c r="R24" i="29" s="1"/>
  <c r="T24" i="29" s="1"/>
  <c r="F24" i="29"/>
  <c r="E24" i="29"/>
  <c r="D24" i="29"/>
  <c r="C24" i="29"/>
  <c r="B24" i="29"/>
  <c r="G24" i="29" s="1"/>
  <c r="BS23" i="29"/>
  <c r="BT23" i="29" s="1"/>
  <c r="BI23" i="29"/>
  <c r="BH23" i="29"/>
  <c r="AW23" i="29"/>
  <c r="AX23" i="29"/>
  <c r="AM23" i="29"/>
  <c r="AL23" i="29"/>
  <c r="AA23" i="29"/>
  <c r="AB23" i="29"/>
  <c r="P23" i="29"/>
  <c r="Q23" i="29" s="1"/>
  <c r="R23" i="29" s="1"/>
  <c r="T23" i="29" s="1"/>
  <c r="F23" i="29"/>
  <c r="E23" i="29"/>
  <c r="D23" i="29"/>
  <c r="C23" i="29"/>
  <c r="B23" i="29"/>
  <c r="G23" i="29" s="1"/>
  <c r="BS22" i="29"/>
  <c r="BT22" i="29" s="1"/>
  <c r="BH22" i="29"/>
  <c r="BI22" i="29" s="1"/>
  <c r="AW22" i="29"/>
  <c r="AX22" i="29" s="1"/>
  <c r="AL22" i="29"/>
  <c r="AM22" i="29" s="1"/>
  <c r="AA22" i="29"/>
  <c r="AB22" i="29" s="1"/>
  <c r="Q22" i="29"/>
  <c r="R22" i="29" s="1"/>
  <c r="T22" i="29" s="1"/>
  <c r="P22" i="29"/>
  <c r="F22" i="29"/>
  <c r="E22" i="29"/>
  <c r="D22" i="29"/>
  <c r="C22" i="29"/>
  <c r="B22" i="29"/>
  <c r="G22" i="29" s="1"/>
  <c r="BT21" i="29"/>
  <c r="BS21" i="29"/>
  <c r="BH21" i="29"/>
  <c r="BI21" i="29" s="1"/>
  <c r="AX21" i="29"/>
  <c r="AW21" i="29"/>
  <c r="AL21" i="29"/>
  <c r="AM21" i="29" s="1"/>
  <c r="AA21" i="29"/>
  <c r="AB21" i="29" s="1"/>
  <c r="P21" i="29"/>
  <c r="F21" i="29"/>
  <c r="E21" i="29"/>
  <c r="D21" i="29"/>
  <c r="C21" i="29"/>
  <c r="B21" i="29"/>
  <c r="G21" i="29" s="1"/>
  <c r="BS20" i="29"/>
  <c r="BT20" i="29"/>
  <c r="BH20" i="29"/>
  <c r="BI20" i="29" s="1"/>
  <c r="AW20" i="29"/>
  <c r="AX20" i="29" s="1"/>
  <c r="AL20" i="29"/>
  <c r="AM20" i="29" s="1"/>
  <c r="AA20" i="29"/>
  <c r="AB20" i="29" s="1"/>
  <c r="R20" i="29"/>
  <c r="T20" i="29" s="1"/>
  <c r="P20" i="29"/>
  <c r="Q20" i="29"/>
  <c r="F20" i="29"/>
  <c r="E20" i="29"/>
  <c r="D20" i="29"/>
  <c r="C20" i="29"/>
  <c r="B20" i="29"/>
  <c r="G20" i="29" s="1"/>
  <c r="BS19" i="29"/>
  <c r="BT19" i="29"/>
  <c r="BH19" i="29"/>
  <c r="BI19" i="29" s="1"/>
  <c r="AW19" i="29"/>
  <c r="AX19" i="29"/>
  <c r="AM19" i="29"/>
  <c r="AL19" i="29"/>
  <c r="AA19" i="29"/>
  <c r="AB19" i="29"/>
  <c r="Q19" i="29"/>
  <c r="R19" i="29" s="1"/>
  <c r="T19" i="29" s="1"/>
  <c r="P19" i="29"/>
  <c r="F19" i="29"/>
  <c r="E19" i="29"/>
  <c r="D19" i="29"/>
  <c r="C19" i="29"/>
  <c r="B19" i="29"/>
  <c r="G19" i="29" s="1"/>
  <c r="BS18" i="29"/>
  <c r="BT18" i="29" s="1"/>
  <c r="BH18" i="29"/>
  <c r="BI18" i="29" s="1"/>
  <c r="AX18" i="29"/>
  <c r="AW18" i="29"/>
  <c r="AL18" i="29"/>
  <c r="AM18" i="29" s="1"/>
  <c r="AA18" i="29"/>
  <c r="AB18" i="29" s="1"/>
  <c r="P18" i="29"/>
  <c r="Q18" i="29" s="1"/>
  <c r="R18" i="29" s="1"/>
  <c r="T18" i="29" s="1"/>
  <c r="F18" i="29"/>
  <c r="E18" i="29"/>
  <c r="D18" i="29"/>
  <c r="C18" i="29"/>
  <c r="B18" i="29"/>
  <c r="G18" i="29" s="1"/>
  <c r="BT17" i="29"/>
  <c r="BS17" i="29"/>
  <c r="BH17" i="29"/>
  <c r="BI17" i="29"/>
  <c r="AX17" i="29"/>
  <c r="AW17" i="29"/>
  <c r="AL17" i="29"/>
  <c r="AM17" i="29"/>
  <c r="AA17" i="29"/>
  <c r="AB17" i="29" s="1"/>
  <c r="P17" i="29"/>
  <c r="Q17" i="29" s="1"/>
  <c r="R17" i="29" s="1"/>
  <c r="T17" i="29" s="1"/>
  <c r="F17" i="29"/>
  <c r="E17" i="29"/>
  <c r="G17" i="29" s="1"/>
  <c r="D17" i="29"/>
  <c r="C17" i="29"/>
  <c r="B17" i="29"/>
  <c r="BS16" i="29"/>
  <c r="BT16" i="29" s="1"/>
  <c r="BH16" i="29"/>
  <c r="BI16" i="29" s="1"/>
  <c r="AW16" i="29"/>
  <c r="AX16" i="29" s="1"/>
  <c r="AL16" i="29"/>
  <c r="AM16" i="29" s="1"/>
  <c r="AA16" i="29"/>
  <c r="AB16" i="29"/>
  <c r="R16" i="29"/>
  <c r="T16" i="29" s="1"/>
  <c r="Q16" i="29"/>
  <c r="P16" i="29"/>
  <c r="U16" i="29" s="1"/>
  <c r="X16" i="29" s="1"/>
  <c r="F16" i="29"/>
  <c r="E16" i="29"/>
  <c r="D16" i="29"/>
  <c r="C16" i="29"/>
  <c r="B16" i="29"/>
  <c r="G16" i="29" s="1"/>
  <c r="BS15" i="29"/>
  <c r="BT15" i="29" s="1"/>
  <c r="BI15" i="29"/>
  <c r="BH15" i="29"/>
  <c r="AW15" i="29"/>
  <c r="AX15" i="29"/>
  <c r="AM15" i="29"/>
  <c r="AL15" i="29"/>
  <c r="AA15" i="29"/>
  <c r="AB15" i="29"/>
  <c r="P15" i="29"/>
  <c r="F15" i="29"/>
  <c r="E15" i="29"/>
  <c r="D15" i="29"/>
  <c r="C15" i="29"/>
  <c r="B15" i="29"/>
  <c r="G15" i="29" s="1"/>
  <c r="BS14" i="29"/>
  <c r="BT14" i="29" s="1"/>
  <c r="BH14" i="29"/>
  <c r="BI14" i="29"/>
  <c r="AW14" i="29"/>
  <c r="AX14" i="29" s="1"/>
  <c r="AL14" i="29"/>
  <c r="AM14" i="29"/>
  <c r="AA14" i="29"/>
  <c r="AB14" i="29" s="1"/>
  <c r="P14" i="29"/>
  <c r="Q14" i="29" s="1"/>
  <c r="R14" i="29" s="1"/>
  <c r="T14" i="29" s="1"/>
  <c r="F14" i="29"/>
  <c r="E14" i="29"/>
  <c r="D14" i="29"/>
  <c r="C14" i="29"/>
  <c r="B14" i="29"/>
  <c r="G14" i="29" s="1"/>
  <c r="BS13" i="29"/>
  <c r="BT13" i="29" s="1"/>
  <c r="BH13" i="29"/>
  <c r="BI13" i="29" s="1"/>
  <c r="AX13" i="29"/>
  <c r="AW13" i="29"/>
  <c r="AL13" i="29"/>
  <c r="AM13" i="29" s="1"/>
  <c r="AA13" i="29"/>
  <c r="AB13" i="29" s="1"/>
  <c r="P13" i="29"/>
  <c r="Q13" i="29" s="1"/>
  <c r="R13" i="29" s="1"/>
  <c r="T13" i="29" s="1"/>
  <c r="F13" i="29"/>
  <c r="E13" i="29"/>
  <c r="D13" i="29"/>
  <c r="C13" i="29"/>
  <c r="B13" i="29"/>
  <c r="G13" i="29" s="1"/>
  <c r="BS12" i="29"/>
  <c r="BT12" i="29"/>
  <c r="BH12" i="29"/>
  <c r="BI12" i="29" s="1"/>
  <c r="AW12" i="29"/>
  <c r="AX12" i="29"/>
  <c r="AM12" i="29"/>
  <c r="AL12" i="29"/>
  <c r="AA12" i="29"/>
  <c r="AB12" i="29" s="1"/>
  <c r="P12" i="29"/>
  <c r="Q12" i="29" s="1"/>
  <c r="R12" i="29" s="1"/>
  <c r="T12" i="29" s="1"/>
  <c r="F12" i="29"/>
  <c r="E12" i="29"/>
  <c r="D12" i="29"/>
  <c r="C12" i="29"/>
  <c r="B12" i="29"/>
  <c r="G12" i="29" s="1"/>
  <c r="BS11" i="29"/>
  <c r="BT11" i="29"/>
  <c r="BH11" i="29"/>
  <c r="BI11" i="29" s="1"/>
  <c r="AW11" i="29"/>
  <c r="AX11" i="29"/>
  <c r="AL11" i="29"/>
  <c r="AM11" i="29" s="1"/>
  <c r="AA11" i="29"/>
  <c r="AB11" i="29" s="1"/>
  <c r="Q11" i="29"/>
  <c r="R11" i="29" s="1"/>
  <c r="P11" i="29"/>
  <c r="F11" i="29"/>
  <c r="E11" i="29"/>
  <c r="D11" i="29"/>
  <c r="C11" i="29"/>
  <c r="B11" i="29"/>
  <c r="G11" i="29"/>
  <c r="BT10" i="29"/>
  <c r="BS10" i="29"/>
  <c r="BH10" i="29"/>
  <c r="BI10" i="29"/>
  <c r="AW10" i="29"/>
  <c r="AX10" i="29" s="1"/>
  <c r="AL10" i="29"/>
  <c r="AM10" i="29" s="1"/>
  <c r="AA10" i="29"/>
  <c r="AB10" i="29" s="1"/>
  <c r="P10" i="29"/>
  <c r="Q10" i="29"/>
  <c r="R10" i="29"/>
  <c r="T10" i="29" s="1"/>
  <c r="F10" i="29"/>
  <c r="E10" i="29"/>
  <c r="D10" i="29"/>
  <c r="C10" i="29"/>
  <c r="B10" i="29"/>
  <c r="G10" i="29" s="1"/>
  <c r="BS9" i="29"/>
  <c r="BT9" i="29" s="1"/>
  <c r="BH9" i="29"/>
  <c r="BI9" i="29"/>
  <c r="AX9" i="29"/>
  <c r="AW9" i="29"/>
  <c r="AL9" i="29"/>
  <c r="AM9" i="29"/>
  <c r="AA9" i="29"/>
  <c r="AB9" i="29" s="1"/>
  <c r="P9" i="29"/>
  <c r="Q9" i="29"/>
  <c r="R9" i="29" s="1"/>
  <c r="T9" i="29" s="1"/>
  <c r="F9" i="29"/>
  <c r="E9" i="29"/>
  <c r="D9" i="29"/>
  <c r="C9" i="29"/>
  <c r="B9" i="29"/>
  <c r="G9" i="29" s="1"/>
  <c r="BS8" i="29"/>
  <c r="BT8" i="29"/>
  <c r="BH8" i="29"/>
  <c r="BI8" i="29" s="1"/>
  <c r="AW8" i="29"/>
  <c r="AX8" i="29"/>
  <c r="AL8" i="29"/>
  <c r="AM8" i="29" s="1"/>
  <c r="AA8" i="29"/>
  <c r="AA30" i="29" s="1"/>
  <c r="F8" i="29"/>
  <c r="E8" i="29"/>
  <c r="D8" i="29"/>
  <c r="C8" i="29"/>
  <c r="B8" i="29"/>
  <c r="G8" i="29" s="1"/>
  <c r="N8" i="29" s="1"/>
  <c r="BS7" i="29"/>
  <c r="BT7" i="29"/>
  <c r="BH7" i="29"/>
  <c r="BI7" i="29" s="1"/>
  <c r="AW7" i="29"/>
  <c r="AX7" i="29"/>
  <c r="AM7" i="29"/>
  <c r="AL7" i="29"/>
  <c r="AA7" i="29"/>
  <c r="AB7" i="29"/>
  <c r="P7" i="29"/>
  <c r="Q7" i="29" s="1"/>
  <c r="R7" i="29" s="1"/>
  <c r="T7" i="29" s="1"/>
  <c r="F7" i="29"/>
  <c r="E7" i="29"/>
  <c r="D7" i="29"/>
  <c r="C7" i="29"/>
  <c r="C29" i="29" s="1"/>
  <c r="C31" i="29" s="1"/>
  <c r="B7" i="29"/>
  <c r="G7" i="29" s="1"/>
  <c r="BS6" i="29"/>
  <c r="BT6" i="29"/>
  <c r="BH6" i="29"/>
  <c r="BH30" i="29" s="1"/>
  <c r="AW6" i="29"/>
  <c r="AW30" i="29" s="1"/>
  <c r="AX6" i="29"/>
  <c r="AL6" i="29"/>
  <c r="AL30" i="29" s="1"/>
  <c r="AA6" i="29"/>
  <c r="AB6" i="29"/>
  <c r="P6" i="29"/>
  <c r="Q6" i="29" s="1"/>
  <c r="R6" i="29" s="1"/>
  <c r="T6" i="29" s="1"/>
  <c r="F6" i="29"/>
  <c r="E6" i="29"/>
  <c r="D6" i="29"/>
  <c r="C6" i="29"/>
  <c r="B6" i="29"/>
  <c r="G6" i="29" s="1"/>
  <c r="BS5" i="29"/>
  <c r="BT5" i="29" s="1"/>
  <c r="BT30" i="29" s="1"/>
  <c r="BH5" i="29"/>
  <c r="BI5" i="29" s="1"/>
  <c r="AX5" i="29"/>
  <c r="AW5" i="29"/>
  <c r="AL5" i="29"/>
  <c r="AM5" i="29" s="1"/>
  <c r="AB5" i="29"/>
  <c r="AA5" i="29"/>
  <c r="P5" i="29"/>
  <c r="F5" i="29"/>
  <c r="E5" i="29"/>
  <c r="E29" i="29" s="1"/>
  <c r="E31" i="29" s="1"/>
  <c r="D5" i="29"/>
  <c r="C5" i="29"/>
  <c r="B5" i="29"/>
  <c r="B29" i="29" s="1"/>
  <c r="B31" i="29" s="1"/>
  <c r="B53" i="28"/>
  <c r="B51" i="28"/>
  <c r="G5" i="29"/>
  <c r="D29" i="29"/>
  <c r="D31" i="29" s="1"/>
  <c r="Q21" i="29"/>
  <c r="R21" i="29"/>
  <c r="T21" i="29"/>
  <c r="U21" i="29" s="1"/>
  <c r="X21" i="29" s="1"/>
  <c r="F29" i="29"/>
  <c r="F31" i="29" s="1"/>
  <c r="BS30" i="29"/>
  <c r="T11" i="29"/>
  <c r="G26" i="29"/>
  <c r="Q54" i="29"/>
  <c r="R54" i="29"/>
  <c r="T54" i="29" s="1"/>
  <c r="U54" i="29" s="1"/>
  <c r="X54" i="29" s="1"/>
  <c r="BH62" i="29"/>
  <c r="BI37" i="29"/>
  <c r="BI62" i="29" s="1"/>
  <c r="AL62" i="29"/>
  <c r="AM37" i="29"/>
  <c r="AA62" i="29"/>
  <c r="AW62" i="29"/>
  <c r="BS62" i="29"/>
  <c r="Q58" i="29"/>
  <c r="R58" i="29" s="1"/>
  <c r="T58" i="29" s="1"/>
  <c r="U58" i="29" s="1"/>
  <c r="X58" i="29" s="1"/>
  <c r="Q60" i="29"/>
  <c r="R60" i="29"/>
  <c r="T60" i="29"/>
  <c r="U60" i="29" s="1"/>
  <c r="X60" i="29" s="1"/>
  <c r="L35" i="27"/>
  <c r="AH3" i="27"/>
  <c r="AS3" i="27" s="1"/>
  <c r="W3" i="27"/>
  <c r="W35" i="27" s="1"/>
  <c r="BR62" i="27"/>
  <c r="BQ62" i="27"/>
  <c r="BG62" i="27"/>
  <c r="BF62" i="27"/>
  <c r="AV62" i="27"/>
  <c r="AU62" i="27"/>
  <c r="AK62" i="27"/>
  <c r="AJ62" i="27"/>
  <c r="Z62" i="27"/>
  <c r="Y62" i="27"/>
  <c r="O62" i="27"/>
  <c r="M62" i="27"/>
  <c r="BS61" i="27"/>
  <c r="BT61" i="27"/>
  <c r="BH61" i="27"/>
  <c r="BI61" i="27"/>
  <c r="AW61" i="27"/>
  <c r="AX61" i="27"/>
  <c r="AL61" i="27"/>
  <c r="AM61" i="27" s="1"/>
  <c r="AA61" i="27"/>
  <c r="AB61" i="27"/>
  <c r="BS60" i="27"/>
  <c r="BT60" i="27" s="1"/>
  <c r="BH60" i="27"/>
  <c r="BI60" i="27"/>
  <c r="AW60" i="27"/>
  <c r="AX60" i="27"/>
  <c r="AL60" i="27"/>
  <c r="AM60" i="27"/>
  <c r="AA60" i="27"/>
  <c r="AB60" i="27" s="1"/>
  <c r="BS59" i="27"/>
  <c r="BT59" i="27"/>
  <c r="BI59" i="27"/>
  <c r="BH59" i="27"/>
  <c r="AW59" i="27"/>
  <c r="AX59" i="27"/>
  <c r="AL59" i="27"/>
  <c r="AM59" i="27"/>
  <c r="AA59" i="27"/>
  <c r="AB59" i="27"/>
  <c r="BS58" i="27"/>
  <c r="BT58" i="27" s="1"/>
  <c r="BH58" i="27"/>
  <c r="BI58" i="27"/>
  <c r="AW58" i="27"/>
  <c r="AX58" i="27" s="1"/>
  <c r="AL58" i="27"/>
  <c r="AM58" i="27"/>
  <c r="AA58" i="27"/>
  <c r="AB58" i="27"/>
  <c r="BS57" i="27"/>
  <c r="BT57" i="27"/>
  <c r="BH57" i="27"/>
  <c r="BI57" i="27" s="1"/>
  <c r="AW57" i="27"/>
  <c r="AX57" i="27"/>
  <c r="AM57" i="27"/>
  <c r="AL57" i="27"/>
  <c r="AA57" i="27"/>
  <c r="AB57" i="27"/>
  <c r="BS56" i="27"/>
  <c r="BT56" i="27"/>
  <c r="BH56" i="27"/>
  <c r="BI56" i="27"/>
  <c r="AW56" i="27"/>
  <c r="AX56" i="27" s="1"/>
  <c r="AL56" i="27"/>
  <c r="AM56" i="27"/>
  <c r="AA56" i="27"/>
  <c r="AB56" i="27" s="1"/>
  <c r="BS55" i="27"/>
  <c r="BT55" i="27"/>
  <c r="BH55" i="27"/>
  <c r="BI55" i="27"/>
  <c r="AW55" i="27"/>
  <c r="AX55" i="27"/>
  <c r="AL55" i="27"/>
  <c r="AM55" i="27" s="1"/>
  <c r="AA55" i="27"/>
  <c r="AB55" i="27"/>
  <c r="BS54" i="27"/>
  <c r="BT54" i="27" s="1"/>
  <c r="BH54" i="27"/>
  <c r="BI54" i="27" s="1"/>
  <c r="AW54" i="27"/>
  <c r="AX54" i="27"/>
  <c r="AL54" i="27"/>
  <c r="AM54" i="27"/>
  <c r="AA54" i="27"/>
  <c r="AB54" i="27" s="1"/>
  <c r="BS53" i="27"/>
  <c r="BT53" i="27"/>
  <c r="BH53" i="27"/>
  <c r="BI53" i="27" s="1"/>
  <c r="AW53" i="27"/>
  <c r="AX53" i="27"/>
  <c r="AL53" i="27"/>
  <c r="AM53" i="27"/>
  <c r="AA53" i="27"/>
  <c r="AB53" i="27" s="1"/>
  <c r="BS52" i="27"/>
  <c r="BT52" i="27" s="1"/>
  <c r="BH52" i="27"/>
  <c r="BI52" i="27"/>
  <c r="AW52" i="27"/>
  <c r="AX52" i="27" s="1"/>
  <c r="AL52" i="27"/>
  <c r="AM52" i="27"/>
  <c r="AA52" i="27"/>
  <c r="AB52" i="27"/>
  <c r="BS51" i="27"/>
  <c r="BT51" i="27"/>
  <c r="BH51" i="27"/>
  <c r="BI51" i="27" s="1"/>
  <c r="AW51" i="27"/>
  <c r="AX51" i="27"/>
  <c r="AL51" i="27"/>
  <c r="AM51" i="27" s="1"/>
  <c r="AA51" i="27"/>
  <c r="AB51" i="27"/>
  <c r="BS50" i="27"/>
  <c r="BT50" i="27"/>
  <c r="BH50" i="27"/>
  <c r="BI50" i="27"/>
  <c r="AW50" i="27"/>
  <c r="AX50" i="27"/>
  <c r="AL50" i="27"/>
  <c r="AM50" i="27"/>
  <c r="AA50" i="27"/>
  <c r="AB50" i="27" s="1"/>
  <c r="BS49" i="27"/>
  <c r="BT49" i="27"/>
  <c r="BH49" i="27"/>
  <c r="BI49" i="27"/>
  <c r="AW49" i="27"/>
  <c r="AX49" i="27"/>
  <c r="AL49" i="27"/>
  <c r="AM49" i="27"/>
  <c r="AA49" i="27"/>
  <c r="AB49" i="27"/>
  <c r="BS48" i="27"/>
  <c r="BT48" i="27" s="1"/>
  <c r="BH48" i="27"/>
  <c r="BI48" i="27"/>
  <c r="AW48" i="27"/>
  <c r="AX48" i="27"/>
  <c r="AL48" i="27"/>
  <c r="AM48" i="27"/>
  <c r="AA48" i="27"/>
  <c r="AB48" i="27" s="1"/>
  <c r="BS47" i="27"/>
  <c r="BT47" i="27" s="1"/>
  <c r="BT62" i="27" s="1"/>
  <c r="BH47" i="27"/>
  <c r="BI47" i="27" s="1"/>
  <c r="AW47" i="27"/>
  <c r="AX47" i="27"/>
  <c r="AL47" i="27"/>
  <c r="AM47" i="27"/>
  <c r="AA47" i="27"/>
  <c r="AB47" i="27"/>
  <c r="BS46" i="27"/>
  <c r="BT46" i="27" s="1"/>
  <c r="BH46" i="27"/>
  <c r="BI46" i="27"/>
  <c r="AW46" i="27"/>
  <c r="AX46" i="27" s="1"/>
  <c r="AL46" i="27"/>
  <c r="AM46" i="27"/>
  <c r="AA46" i="27"/>
  <c r="AB46" i="27"/>
  <c r="BS45" i="27"/>
  <c r="BT45" i="27"/>
  <c r="BH45" i="27"/>
  <c r="BI45" i="27" s="1"/>
  <c r="AW45" i="27"/>
  <c r="AX45" i="27"/>
  <c r="AL45" i="27"/>
  <c r="AM45" i="27" s="1"/>
  <c r="AA45" i="27"/>
  <c r="AB45" i="27"/>
  <c r="BS44" i="27"/>
  <c r="BT44" i="27"/>
  <c r="BH44" i="27"/>
  <c r="BI44" i="27"/>
  <c r="AW44" i="27"/>
  <c r="AX44" i="27" s="1"/>
  <c r="AL44" i="27"/>
  <c r="AM44" i="27"/>
  <c r="AA44" i="27"/>
  <c r="AB44" i="27" s="1"/>
  <c r="BS43" i="27"/>
  <c r="BT43" i="27" s="1"/>
  <c r="BH43" i="27"/>
  <c r="BI43" i="27"/>
  <c r="AW43" i="27"/>
  <c r="AX43" i="27"/>
  <c r="AL43" i="27"/>
  <c r="AM43" i="27" s="1"/>
  <c r="AM62" i="27" s="1"/>
  <c r="AA43" i="27"/>
  <c r="AB43" i="27"/>
  <c r="BS42" i="27"/>
  <c r="BT42" i="27" s="1"/>
  <c r="BH42" i="27"/>
  <c r="BI42" i="27"/>
  <c r="AW42" i="27"/>
  <c r="AX42" i="27"/>
  <c r="AL42" i="27"/>
  <c r="AM42" i="27"/>
  <c r="AA42" i="27"/>
  <c r="AB42" i="27" s="1"/>
  <c r="BS41" i="27"/>
  <c r="BT41" i="27"/>
  <c r="BH41" i="27"/>
  <c r="BI41" i="27" s="1"/>
  <c r="AW41" i="27"/>
  <c r="AX41" i="27"/>
  <c r="AL41" i="27"/>
  <c r="AM41" i="27"/>
  <c r="AA41" i="27"/>
  <c r="AB41" i="27"/>
  <c r="BS40" i="27"/>
  <c r="BT40" i="27" s="1"/>
  <c r="BH40" i="27"/>
  <c r="BI40" i="27"/>
  <c r="AW40" i="27"/>
  <c r="AX40" i="27" s="1"/>
  <c r="AX62" i="27" s="1"/>
  <c r="AL40" i="27"/>
  <c r="AM40" i="27"/>
  <c r="AA40" i="27"/>
  <c r="AB40" i="27"/>
  <c r="BS39" i="27"/>
  <c r="BT39" i="27"/>
  <c r="BH39" i="27"/>
  <c r="BI39" i="27" s="1"/>
  <c r="AW39" i="27"/>
  <c r="AX39" i="27" s="1"/>
  <c r="AL39" i="27"/>
  <c r="AM39" i="27" s="1"/>
  <c r="AA39" i="27"/>
  <c r="AB39" i="27"/>
  <c r="BS38" i="27"/>
  <c r="BT38" i="27"/>
  <c r="BH38" i="27"/>
  <c r="BI38" i="27"/>
  <c r="AW38" i="27"/>
  <c r="AX38" i="27" s="1"/>
  <c r="AL38" i="27"/>
  <c r="AM38" i="27"/>
  <c r="AA38" i="27"/>
  <c r="AB38" i="27" s="1"/>
  <c r="BS37" i="27"/>
  <c r="BT37" i="27"/>
  <c r="BH37" i="27"/>
  <c r="AW37" i="27"/>
  <c r="AX37" i="27" s="1"/>
  <c r="AL37" i="27"/>
  <c r="AA37" i="27"/>
  <c r="AB37" i="27" s="1"/>
  <c r="AB62" i="27" s="1"/>
  <c r="BR30" i="27"/>
  <c r="BQ30" i="27"/>
  <c r="BG30" i="27"/>
  <c r="BF30" i="27"/>
  <c r="AV30" i="27"/>
  <c r="AU30" i="27"/>
  <c r="AK30" i="27"/>
  <c r="AJ30" i="27"/>
  <c r="Z30" i="27"/>
  <c r="Y30" i="27"/>
  <c r="O30" i="27"/>
  <c r="M30" i="27"/>
  <c r="BS29" i="27"/>
  <c r="BT29" i="27"/>
  <c r="BH29" i="27"/>
  <c r="BI29" i="27" s="1"/>
  <c r="AW29" i="27"/>
  <c r="AX29" i="27"/>
  <c r="AL29" i="27"/>
  <c r="AM29" i="27" s="1"/>
  <c r="AA29" i="27"/>
  <c r="AB29" i="27"/>
  <c r="BS28" i="27"/>
  <c r="BT28" i="27" s="1"/>
  <c r="BH28" i="27"/>
  <c r="BI28" i="27"/>
  <c r="AW28" i="27"/>
  <c r="AX28" i="27" s="1"/>
  <c r="AL28" i="27"/>
  <c r="AM28" i="27"/>
  <c r="AA28" i="27"/>
  <c r="AB28" i="27"/>
  <c r="BS27" i="27"/>
  <c r="BT27" i="27"/>
  <c r="BH27" i="27"/>
  <c r="BI27" i="27"/>
  <c r="AW27" i="27"/>
  <c r="AX27" i="27"/>
  <c r="AM27" i="27"/>
  <c r="AL27" i="27"/>
  <c r="AA27" i="27"/>
  <c r="AB27" i="27"/>
  <c r="BS26" i="27"/>
  <c r="BT26" i="27" s="1"/>
  <c r="BH26" i="27"/>
  <c r="BI26" i="27"/>
  <c r="AW26" i="27"/>
  <c r="AX26" i="27" s="1"/>
  <c r="AL26" i="27"/>
  <c r="AM26" i="27"/>
  <c r="AA26" i="27"/>
  <c r="AB26" i="27" s="1"/>
  <c r="BS25" i="27"/>
  <c r="BT25" i="27"/>
  <c r="BH25" i="27"/>
  <c r="BI25" i="27"/>
  <c r="AW25" i="27"/>
  <c r="AX25" i="27"/>
  <c r="AL25" i="27"/>
  <c r="AM25" i="27" s="1"/>
  <c r="AA25" i="27"/>
  <c r="AB25" i="27"/>
  <c r="BT24" i="27"/>
  <c r="BS24" i="27"/>
  <c r="BH24" i="27"/>
  <c r="BI24" i="27"/>
  <c r="AW24" i="27"/>
  <c r="AX24" i="27"/>
  <c r="AL24" i="27"/>
  <c r="AM24" i="27"/>
  <c r="AA24" i="27"/>
  <c r="AB24" i="27" s="1"/>
  <c r="BS23" i="27"/>
  <c r="BT23" i="27"/>
  <c r="BH23" i="27"/>
  <c r="BI23" i="27" s="1"/>
  <c r="AW23" i="27"/>
  <c r="AX23" i="27" s="1"/>
  <c r="AL23" i="27"/>
  <c r="AM23" i="27"/>
  <c r="AA23" i="27"/>
  <c r="AB23" i="27"/>
  <c r="BS22" i="27"/>
  <c r="BT22" i="27" s="1"/>
  <c r="BH22" i="27"/>
  <c r="BI22" i="27"/>
  <c r="AX22" i="27"/>
  <c r="AW22" i="27"/>
  <c r="AL22" i="27"/>
  <c r="AM22" i="27"/>
  <c r="AA22" i="27"/>
  <c r="AB22" i="27" s="1"/>
  <c r="BS21" i="27"/>
  <c r="BT21" i="27"/>
  <c r="BH21" i="27"/>
  <c r="BI21" i="27" s="1"/>
  <c r="AW21" i="27"/>
  <c r="AX21" i="27"/>
  <c r="AL21" i="27"/>
  <c r="AM21" i="27" s="1"/>
  <c r="AA21" i="27"/>
  <c r="AB21" i="27"/>
  <c r="BS20" i="27"/>
  <c r="BT20" i="27"/>
  <c r="BH20" i="27"/>
  <c r="BI20" i="27"/>
  <c r="AW20" i="27"/>
  <c r="AX20" i="27" s="1"/>
  <c r="AL20" i="27"/>
  <c r="AM20" i="27"/>
  <c r="AA20" i="27"/>
  <c r="AB20" i="27" s="1"/>
  <c r="BS19" i="27"/>
  <c r="BT19" i="27" s="1"/>
  <c r="BH19" i="27"/>
  <c r="BI19" i="27"/>
  <c r="AW19" i="27"/>
  <c r="AX19" i="27"/>
  <c r="AL19" i="27"/>
  <c r="AM19" i="27" s="1"/>
  <c r="AA19" i="27"/>
  <c r="AB19" i="27"/>
  <c r="BT18" i="27"/>
  <c r="BS18" i="27"/>
  <c r="BH18" i="27"/>
  <c r="BI18" i="27"/>
  <c r="AW18" i="27"/>
  <c r="AX18" i="27"/>
  <c r="AL18" i="27"/>
  <c r="AM18" i="27" s="1"/>
  <c r="AA18" i="27"/>
  <c r="AB18" i="27" s="1"/>
  <c r="BS17" i="27"/>
  <c r="BT17" i="27"/>
  <c r="BH17" i="27"/>
  <c r="BI17" i="27" s="1"/>
  <c r="AW17" i="27"/>
  <c r="AX17" i="27"/>
  <c r="AL17" i="27"/>
  <c r="AM17" i="27"/>
  <c r="AA17" i="27"/>
  <c r="AB17" i="27"/>
  <c r="BS16" i="27"/>
  <c r="BT16" i="27" s="1"/>
  <c r="BH16" i="27"/>
  <c r="BI16" i="27"/>
  <c r="AW16" i="27"/>
  <c r="AX16" i="27" s="1"/>
  <c r="AL16" i="27"/>
  <c r="AM16" i="27"/>
  <c r="AA16" i="27"/>
  <c r="AB16" i="27"/>
  <c r="BS15" i="27"/>
  <c r="BT15" i="27"/>
  <c r="BH15" i="27"/>
  <c r="BI15" i="27" s="1"/>
  <c r="AW15" i="27"/>
  <c r="AX15" i="27"/>
  <c r="AM15" i="27"/>
  <c r="AL15" i="27"/>
  <c r="AA15" i="27"/>
  <c r="AB15" i="27"/>
  <c r="BS14" i="27"/>
  <c r="BT14" i="27"/>
  <c r="BH14" i="27"/>
  <c r="BI14" i="27"/>
  <c r="AW14" i="27"/>
  <c r="AX14" i="27" s="1"/>
  <c r="AL14" i="27"/>
  <c r="AM14" i="27"/>
  <c r="AA14" i="27"/>
  <c r="AB14" i="27" s="1"/>
  <c r="BS13" i="27"/>
  <c r="BT13" i="27"/>
  <c r="BH13" i="27"/>
  <c r="BI13" i="27"/>
  <c r="AW13" i="27"/>
  <c r="AX13" i="27"/>
  <c r="AL13" i="27"/>
  <c r="AM13" i="27" s="1"/>
  <c r="AA13" i="27"/>
  <c r="AB13" i="27"/>
  <c r="BS12" i="27"/>
  <c r="BT12" i="27" s="1"/>
  <c r="BH12" i="27"/>
  <c r="BI12" i="27"/>
  <c r="AW12" i="27"/>
  <c r="AX12" i="27"/>
  <c r="AL12" i="27"/>
  <c r="AM12" i="27"/>
  <c r="AA12" i="27"/>
  <c r="AB12" i="27" s="1"/>
  <c r="BS11" i="27"/>
  <c r="BT11" i="27"/>
  <c r="BH11" i="27"/>
  <c r="BI11" i="27" s="1"/>
  <c r="AW11" i="27"/>
  <c r="AX11" i="27"/>
  <c r="AL11" i="27"/>
  <c r="AM11" i="27"/>
  <c r="AA11" i="27"/>
  <c r="AB11" i="27"/>
  <c r="BS10" i="27"/>
  <c r="BT10" i="27" s="1"/>
  <c r="BH10" i="27"/>
  <c r="BI10" i="27"/>
  <c r="AW10" i="27"/>
  <c r="AX10" i="27" s="1"/>
  <c r="AL10" i="27"/>
  <c r="AM10" i="27"/>
  <c r="AA10" i="27"/>
  <c r="AB10" i="27"/>
  <c r="BS9" i="27"/>
  <c r="BT9" i="27"/>
  <c r="BH9" i="27"/>
  <c r="BI9" i="27" s="1"/>
  <c r="AW9" i="27"/>
  <c r="AX9" i="27"/>
  <c r="AL9" i="27"/>
  <c r="AM9" i="27" s="1"/>
  <c r="AA9" i="27"/>
  <c r="AB9" i="27"/>
  <c r="BS8" i="27"/>
  <c r="BT8" i="27"/>
  <c r="BH8" i="27"/>
  <c r="BI8" i="27"/>
  <c r="AW8" i="27"/>
  <c r="AX8" i="27" s="1"/>
  <c r="AL8" i="27"/>
  <c r="AM8" i="27"/>
  <c r="AA8" i="27"/>
  <c r="AB8" i="27" s="1"/>
  <c r="BS7" i="27"/>
  <c r="BT7" i="27"/>
  <c r="BH7" i="27"/>
  <c r="BI7" i="27"/>
  <c r="AW7" i="27"/>
  <c r="AX7" i="27"/>
  <c r="AL7" i="27"/>
  <c r="AM7" i="27" s="1"/>
  <c r="AM30" i="27" s="1"/>
  <c r="AA7" i="27"/>
  <c r="AB7" i="27"/>
  <c r="BS6" i="27"/>
  <c r="BT6" i="27" s="1"/>
  <c r="BH6" i="27"/>
  <c r="BI6" i="27"/>
  <c r="AW6" i="27"/>
  <c r="AX6" i="27"/>
  <c r="AL6" i="27"/>
  <c r="AM6" i="27"/>
  <c r="AA6" i="27"/>
  <c r="AB6" i="27" s="1"/>
  <c r="BS5" i="27"/>
  <c r="BT5" i="27"/>
  <c r="BH5" i="27"/>
  <c r="BI5" i="27" s="1"/>
  <c r="BI30" i="27" s="1"/>
  <c r="AW5" i="27"/>
  <c r="AX5" i="27" s="1"/>
  <c r="AX30" i="27" s="1"/>
  <c r="AL5" i="27"/>
  <c r="AM5" i="27"/>
  <c r="AA5" i="27"/>
  <c r="AB5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G14" i="27" s="1"/>
  <c r="F13" i="27"/>
  <c r="F12" i="27"/>
  <c r="F11" i="27"/>
  <c r="F10" i="27"/>
  <c r="F9" i="27"/>
  <c r="F8" i="27"/>
  <c r="F7" i="27"/>
  <c r="F6" i="27"/>
  <c r="F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5" i="27"/>
  <c r="F30" i="27"/>
  <c r="E30" i="27"/>
  <c r="D30" i="27"/>
  <c r="D26" i="27"/>
  <c r="D25" i="27"/>
  <c r="D24" i="27"/>
  <c r="D23" i="27"/>
  <c r="D22" i="27"/>
  <c r="D21" i="27"/>
  <c r="D20" i="27"/>
  <c r="D19" i="27"/>
  <c r="D18" i="27"/>
  <c r="D17" i="27"/>
  <c r="D16" i="27"/>
  <c r="G16" i="27" s="1"/>
  <c r="D15" i="27"/>
  <c r="D14" i="27"/>
  <c r="D13" i="27"/>
  <c r="D12" i="27"/>
  <c r="D11" i="27"/>
  <c r="D10" i="27"/>
  <c r="D9" i="27"/>
  <c r="D8" i="27"/>
  <c r="D7" i="27"/>
  <c r="D6" i="27"/>
  <c r="D5" i="27"/>
  <c r="C30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G23" i="27" s="1"/>
  <c r="C24" i="27"/>
  <c r="C25" i="27"/>
  <c r="G25" i="27" s="1"/>
  <c r="C26" i="27"/>
  <c r="C5" i="27"/>
  <c r="B30" i="27"/>
  <c r="B6" i="27"/>
  <c r="B7" i="27"/>
  <c r="B8" i="27"/>
  <c r="B9" i="27"/>
  <c r="G9" i="27" s="1"/>
  <c r="B10" i="27"/>
  <c r="G10" i="27"/>
  <c r="B11" i="27"/>
  <c r="G11" i="27" s="1"/>
  <c r="B12" i="27"/>
  <c r="G12" i="27"/>
  <c r="B13" i="27"/>
  <c r="G13" i="27" s="1"/>
  <c r="B14" i="27"/>
  <c r="B15" i="27"/>
  <c r="B16" i="27"/>
  <c r="B17" i="27"/>
  <c r="B18" i="27"/>
  <c r="G18" i="27" s="1"/>
  <c r="B19" i="27"/>
  <c r="B20" i="27"/>
  <c r="B21" i="27"/>
  <c r="B22" i="27"/>
  <c r="G22" i="27"/>
  <c r="B23" i="27"/>
  <c r="B24" i="27"/>
  <c r="G24" i="27"/>
  <c r="B25" i="27"/>
  <c r="B26" i="27"/>
  <c r="G26" i="27" s="1"/>
  <c r="B5" i="27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4" i="26"/>
  <c r="A20" i="26"/>
  <c r="A10" i="26"/>
  <c r="A8" i="26"/>
  <c r="A7" i="26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4" i="25"/>
  <c r="N29" i="25"/>
  <c r="N28" i="25"/>
  <c r="N27" i="25"/>
  <c r="N26" i="25"/>
  <c r="N25" i="25"/>
  <c r="N24" i="25"/>
  <c r="N23" i="25"/>
  <c r="A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A10" i="25"/>
  <c r="N9" i="25"/>
  <c r="A9" i="25"/>
  <c r="N8" i="25"/>
  <c r="A8" i="25"/>
  <c r="N7" i="25"/>
  <c r="A7" i="25"/>
  <c r="N6" i="25"/>
  <c r="N5" i="25"/>
  <c r="N4" i="25"/>
  <c r="Q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4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A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A10" i="24"/>
  <c r="N9" i="24"/>
  <c r="N8" i="24"/>
  <c r="A8" i="24"/>
  <c r="N7" i="24"/>
  <c r="A7" i="24"/>
  <c r="N6" i="24"/>
  <c r="N5" i="24"/>
  <c r="N4" i="24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Q4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A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A10" i="22"/>
  <c r="N9" i="22"/>
  <c r="N8" i="22"/>
  <c r="A8" i="22"/>
  <c r="N7" i="22"/>
  <c r="A7" i="22"/>
  <c r="N6" i="22"/>
  <c r="N5" i="22"/>
  <c r="N4" i="22"/>
  <c r="A10" i="11"/>
  <c r="A8" i="11"/>
  <c r="A7" i="11"/>
  <c r="A24" i="11"/>
  <c r="U11" i="29"/>
  <c r="X11" i="29"/>
  <c r="G21" i="27"/>
  <c r="G17" i="27"/>
  <c r="N57" i="27"/>
  <c r="P57" i="27" s="1"/>
  <c r="B29" i="27"/>
  <c r="B31" i="27" s="1"/>
  <c r="G19" i="27"/>
  <c r="G15" i="27"/>
  <c r="G7" i="27"/>
  <c r="N47" i="27"/>
  <c r="P47" i="27" s="1"/>
  <c r="Q47" i="27"/>
  <c r="R47" i="27" s="1"/>
  <c r="T47" i="27" s="1"/>
  <c r="U47" i="27" s="1"/>
  <c r="X47" i="27" s="1"/>
  <c r="N61" i="27"/>
  <c r="P61" i="27" s="1"/>
  <c r="Q61" i="27" s="1"/>
  <c r="R61" i="27" s="1"/>
  <c r="T61" i="27" s="1"/>
  <c r="N59" i="27"/>
  <c r="P59" i="27"/>
  <c r="N43" i="27"/>
  <c r="P43" i="27"/>
  <c r="Q43" i="27" s="1"/>
  <c r="R43" i="27" s="1"/>
  <c r="T43" i="27" s="1"/>
  <c r="U43" i="27"/>
  <c r="X43" i="27" s="1"/>
  <c r="G6" i="27"/>
  <c r="BH62" i="27"/>
  <c r="P9" i="27"/>
  <c r="N45" i="27"/>
  <c r="P45" i="27" s="1"/>
  <c r="N51" i="27"/>
  <c r="P51" i="27" s="1"/>
  <c r="AL62" i="27"/>
  <c r="N46" i="27"/>
  <c r="P46" i="27" s="1"/>
  <c r="N52" i="27"/>
  <c r="P52" i="27"/>
  <c r="AL30" i="27"/>
  <c r="P19" i="27"/>
  <c r="BH30" i="27"/>
  <c r="N38" i="27"/>
  <c r="P38" i="27" s="1"/>
  <c r="P6" i="27"/>
  <c r="N42" i="27"/>
  <c r="P42" i="27"/>
  <c r="P10" i="27"/>
  <c r="N44" i="27"/>
  <c r="P44" i="27" s="1"/>
  <c r="P12" i="27"/>
  <c r="N48" i="27"/>
  <c r="P48" i="27" s="1"/>
  <c r="P16" i="27"/>
  <c r="AA30" i="27"/>
  <c r="AW30" i="27"/>
  <c r="BS30" i="27"/>
  <c r="N53" i="27"/>
  <c r="P53" i="27"/>
  <c r="P21" i="27"/>
  <c r="N55" i="27"/>
  <c r="P55" i="27"/>
  <c r="P23" i="27"/>
  <c r="P13" i="27"/>
  <c r="P15" i="27"/>
  <c r="U61" i="27"/>
  <c r="X61" i="27" s="1"/>
  <c r="AF61" i="27" s="1"/>
  <c r="AI61" i="27" s="1"/>
  <c r="P25" i="27"/>
  <c r="P29" i="27"/>
  <c r="Q29" i="27" s="1"/>
  <c r="R29" i="27" s="1"/>
  <c r="T29" i="27" s="1"/>
  <c r="AM37" i="27"/>
  <c r="BI37" i="27"/>
  <c r="Q57" i="27"/>
  <c r="R57" i="27" s="1"/>
  <c r="T57" i="27" s="1"/>
  <c r="AA62" i="27"/>
  <c r="AW62" i="27"/>
  <c r="BS62" i="27"/>
  <c r="E29" i="27"/>
  <c r="E31" i="27" s="1"/>
  <c r="Q29" i="25"/>
  <c r="Q29" i="24"/>
  <c r="Q29" i="22"/>
  <c r="N60" i="27"/>
  <c r="P60" i="27"/>
  <c r="Q60" i="27" s="1"/>
  <c r="R60" i="27" s="1"/>
  <c r="P28" i="27"/>
  <c r="N54" i="27"/>
  <c r="P54" i="27" s="1"/>
  <c r="P22" i="27"/>
  <c r="N58" i="27"/>
  <c r="P58" i="27"/>
  <c r="U58" i="27" s="1"/>
  <c r="X58" i="27" s="1"/>
  <c r="P26" i="27"/>
  <c r="P27" i="27"/>
  <c r="P11" i="27"/>
  <c r="P14" i="27"/>
  <c r="Q14" i="27" s="1"/>
  <c r="R14" i="27" s="1"/>
  <c r="T14" i="27" s="1"/>
  <c r="P20" i="27"/>
  <c r="Q20" i="27" s="1"/>
  <c r="R20" i="27" s="1"/>
  <c r="T20" i="27" s="1"/>
  <c r="U20" i="27" s="1"/>
  <c r="N41" i="27"/>
  <c r="P41" i="27" s="1"/>
  <c r="Q41" i="27" s="1"/>
  <c r="R41" i="27" s="1"/>
  <c r="T41" i="27" s="1"/>
  <c r="U41" i="27" s="1"/>
  <c r="X41" i="27" s="1"/>
  <c r="N50" i="27"/>
  <c r="P50" i="27"/>
  <c r="Q50" i="27"/>
  <c r="R50" i="27" s="1"/>
  <c r="T50" i="27" s="1"/>
  <c r="U50" i="27" s="1"/>
  <c r="X50" i="27" s="1"/>
  <c r="P18" i="27"/>
  <c r="Q18" i="27" s="1"/>
  <c r="R18" i="27" s="1"/>
  <c r="T18" i="27" s="1"/>
  <c r="T82" i="27" s="1"/>
  <c r="N39" i="27"/>
  <c r="P39" i="27" s="1"/>
  <c r="P7" i="27"/>
  <c r="Q7" i="27" s="1"/>
  <c r="R7" i="27" s="1"/>
  <c r="T7" i="27" s="1"/>
  <c r="N56" i="27"/>
  <c r="P56" i="27" s="1"/>
  <c r="P24" i="27"/>
  <c r="Q24" i="27" s="1"/>
  <c r="R24" i="27" s="1"/>
  <c r="N37" i="27"/>
  <c r="P5" i="27"/>
  <c r="Q5" i="27"/>
  <c r="R5" i="27" s="1"/>
  <c r="T5" i="27" s="1"/>
  <c r="U5" i="27" s="1"/>
  <c r="N49" i="27"/>
  <c r="P49" i="27"/>
  <c r="Q49" i="27" s="1"/>
  <c r="R49" i="27" s="1"/>
  <c r="T49" i="27" s="1"/>
  <c r="U49" i="27"/>
  <c r="X49" i="27" s="1"/>
  <c r="P17" i="27"/>
  <c r="AC61" i="27"/>
  <c r="AE61" i="27" s="1"/>
  <c r="Q16" i="27"/>
  <c r="R16" i="27"/>
  <c r="T16" i="27" s="1"/>
  <c r="Q25" i="27"/>
  <c r="R25" i="27" s="1"/>
  <c r="T25" i="27" s="1"/>
  <c r="U25" i="27" s="1"/>
  <c r="T89" i="27"/>
  <c r="Q13" i="27"/>
  <c r="R13" i="27"/>
  <c r="T13" i="27"/>
  <c r="Q12" i="27"/>
  <c r="R12" i="27" s="1"/>
  <c r="T12" i="27" s="1"/>
  <c r="U12" i="27" s="1"/>
  <c r="X12" i="27" s="1"/>
  <c r="AC12" i="27" s="1"/>
  <c r="AE12" i="27" s="1"/>
  <c r="Q6" i="27"/>
  <c r="Q19" i="27"/>
  <c r="R19" i="27"/>
  <c r="T19" i="27" s="1"/>
  <c r="Q23" i="27"/>
  <c r="R23" i="27" s="1"/>
  <c r="T23" i="27" s="1"/>
  <c r="Q21" i="27"/>
  <c r="R21" i="27"/>
  <c r="T21" i="27" s="1"/>
  <c r="Q10" i="27"/>
  <c r="R10" i="27" s="1"/>
  <c r="T10" i="27"/>
  <c r="U10" i="27" s="1"/>
  <c r="X10" i="27" s="1"/>
  <c r="AC10" i="27" s="1"/>
  <c r="AE10" i="27" s="1"/>
  <c r="Q9" i="27"/>
  <c r="R9" i="27" s="1"/>
  <c r="T9" i="27" s="1"/>
  <c r="T73" i="27" s="1"/>
  <c r="Q27" i="27"/>
  <c r="R27" i="27"/>
  <c r="T27" i="27" s="1"/>
  <c r="U27" i="27" s="1"/>
  <c r="X27" i="27"/>
  <c r="Q15" i="27"/>
  <c r="R15" i="27"/>
  <c r="T15" i="27" s="1"/>
  <c r="Q52" i="27"/>
  <c r="R52" i="27" s="1"/>
  <c r="T52" i="27"/>
  <c r="U52" i="27" s="1"/>
  <c r="X52" i="27" s="1"/>
  <c r="AC52" i="27" s="1"/>
  <c r="AE52" i="27" s="1"/>
  <c r="Q55" i="27"/>
  <c r="R55" i="27" s="1"/>
  <c r="T55" i="27"/>
  <c r="U55" i="27" s="1"/>
  <c r="X55" i="27"/>
  <c r="Q53" i="27"/>
  <c r="R53" i="27" s="1"/>
  <c r="T53" i="27" s="1"/>
  <c r="T84" i="27"/>
  <c r="O29" i="26"/>
  <c r="C12" i="20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4" i="11"/>
  <c r="U13" i="27"/>
  <c r="X13" i="27"/>
  <c r="X20" i="27"/>
  <c r="U7" i="27"/>
  <c r="X7" i="27"/>
  <c r="Q17" i="27"/>
  <c r="R17" i="27" s="1"/>
  <c r="T17" i="27" s="1"/>
  <c r="T81" i="27"/>
  <c r="Q54" i="27"/>
  <c r="R54" i="27" s="1"/>
  <c r="T54" i="27"/>
  <c r="U54" i="27" s="1"/>
  <c r="X54" i="27" s="1"/>
  <c r="T24" i="27"/>
  <c r="Q28" i="27"/>
  <c r="R28" i="27" s="1"/>
  <c r="T28" i="27" s="1"/>
  <c r="U28" i="27"/>
  <c r="X28" i="27" s="1"/>
  <c r="AC28" i="27" s="1"/>
  <c r="AE28" i="27" s="1"/>
  <c r="Q56" i="27"/>
  <c r="R56" i="27" s="1"/>
  <c r="T56" i="27" s="1"/>
  <c r="U56" i="27"/>
  <c r="X56" i="27" s="1"/>
  <c r="AC56" i="27" s="1"/>
  <c r="AE56" i="27" s="1"/>
  <c r="Q58" i="27"/>
  <c r="R58" i="27"/>
  <c r="T58" i="27" s="1"/>
  <c r="T60" i="27"/>
  <c r="U60" i="27" s="1"/>
  <c r="X60" i="27" s="1"/>
  <c r="U23" i="27"/>
  <c r="X23" i="27" s="1"/>
  <c r="U9" i="27"/>
  <c r="X9" i="27" s="1"/>
  <c r="AC9" i="27" s="1"/>
  <c r="AE9" i="27" s="1"/>
  <c r="R6" i="27"/>
  <c r="X25" i="27"/>
  <c r="AC25" i="27" s="1"/>
  <c r="AE25" i="27" s="1"/>
  <c r="U18" i="27"/>
  <c r="X18" i="27" s="1"/>
  <c r="AF12" i="27"/>
  <c r="AI12" i="27" s="1"/>
  <c r="U17" i="27"/>
  <c r="X17" i="27" s="1"/>
  <c r="AC17" i="27" s="1"/>
  <c r="AF10" i="27"/>
  <c r="AI10" i="27"/>
  <c r="T6" i="27"/>
  <c r="Q29" i="11"/>
  <c r="AE17" i="27"/>
  <c r="AF17" i="27"/>
  <c r="AI17" i="27"/>
  <c r="U6" i="27"/>
  <c r="X6" i="27" s="1"/>
  <c r="AF25" i="27"/>
  <c r="AI25" i="27" s="1"/>
  <c r="AF9" i="27"/>
  <c r="AI9" i="27" s="1"/>
  <c r="U26" i="29" l="1"/>
  <c r="X26" i="29" s="1"/>
  <c r="U29" i="29"/>
  <c r="X29" i="29" s="1"/>
  <c r="Q52" i="29"/>
  <c r="R52" i="29" s="1"/>
  <c r="T52" i="29" s="1"/>
  <c r="U52" i="29" s="1"/>
  <c r="X52" i="29" s="1"/>
  <c r="Q56" i="29"/>
  <c r="R56" i="29" s="1"/>
  <c r="T56" i="29" s="1"/>
  <c r="U56" i="29" s="1"/>
  <c r="X56" i="29" s="1"/>
  <c r="AX30" i="29"/>
  <c r="U13" i="29"/>
  <c r="X13" i="29" s="1"/>
  <c r="U14" i="29"/>
  <c r="X14" i="29" s="1"/>
  <c r="T90" i="29"/>
  <c r="U44" i="29"/>
  <c r="X44" i="29" s="1"/>
  <c r="Q44" i="29"/>
  <c r="R44" i="29" s="1"/>
  <c r="T44" i="29" s="1"/>
  <c r="AC54" i="29"/>
  <c r="AE54" i="29" s="1"/>
  <c r="AF54" i="29" s="1"/>
  <c r="AI54" i="29" s="1"/>
  <c r="U9" i="29"/>
  <c r="X9" i="29" s="1"/>
  <c r="Q37" i="29"/>
  <c r="U55" i="29"/>
  <c r="X55" i="29" s="1"/>
  <c r="AC60" i="29"/>
  <c r="AE60" i="29" s="1"/>
  <c r="AF60" i="29" s="1"/>
  <c r="AI60" i="29" s="1"/>
  <c r="Q39" i="29"/>
  <c r="R39" i="29" s="1"/>
  <c r="T39" i="29" s="1"/>
  <c r="U39" i="29" s="1"/>
  <c r="X39" i="29" s="1"/>
  <c r="Q41" i="29"/>
  <c r="R41" i="29" s="1"/>
  <c r="T41" i="29" s="1"/>
  <c r="U41" i="29" s="1"/>
  <c r="X41" i="29" s="1"/>
  <c r="Q49" i="29"/>
  <c r="R49" i="29" s="1"/>
  <c r="T49" i="29" s="1"/>
  <c r="U49" i="29" s="1"/>
  <c r="X49" i="29" s="1"/>
  <c r="G29" i="29"/>
  <c r="U20" i="29"/>
  <c r="X20" i="29" s="1"/>
  <c r="T84" i="29"/>
  <c r="U46" i="29"/>
  <c r="X46" i="29" s="1"/>
  <c r="Q46" i="29"/>
  <c r="R46" i="29" s="1"/>
  <c r="T46" i="29" s="1"/>
  <c r="T78" i="29" s="1"/>
  <c r="U10" i="29"/>
  <c r="X10" i="29" s="1"/>
  <c r="AC16" i="29"/>
  <c r="AE16" i="29" s="1"/>
  <c r="AF16" i="29" s="1"/>
  <c r="AI16" i="29" s="1"/>
  <c r="T87" i="29"/>
  <c r="AC28" i="29"/>
  <c r="AE28" i="29" s="1"/>
  <c r="AF28" i="29" s="1"/>
  <c r="AI28" i="29" s="1"/>
  <c r="Q51" i="29"/>
  <c r="R51" i="29" s="1"/>
  <c r="T51" i="29" s="1"/>
  <c r="U51" i="29" s="1"/>
  <c r="X51" i="29" s="1"/>
  <c r="AC58" i="29"/>
  <c r="AE58" i="29" s="1"/>
  <c r="AF58" i="29" s="1"/>
  <c r="AI58" i="29" s="1"/>
  <c r="T86" i="29"/>
  <c r="U22" i="29"/>
  <c r="X22" i="29" s="1"/>
  <c r="Q43" i="29"/>
  <c r="R43" i="29" s="1"/>
  <c r="T43" i="29" s="1"/>
  <c r="T75" i="29" s="1"/>
  <c r="AC61" i="29"/>
  <c r="AE61" i="29" s="1"/>
  <c r="AF61" i="29" s="1"/>
  <c r="AI61" i="29" s="1"/>
  <c r="U17" i="29"/>
  <c r="X17" i="29" s="1"/>
  <c r="T81" i="29"/>
  <c r="Q48" i="29"/>
  <c r="R48" i="29" s="1"/>
  <c r="T48" i="29" s="1"/>
  <c r="T80" i="29" s="1"/>
  <c r="Q53" i="29"/>
  <c r="R53" i="29" s="1"/>
  <c r="T53" i="29" s="1"/>
  <c r="U53" i="29" s="1"/>
  <c r="X53" i="29" s="1"/>
  <c r="AC21" i="29"/>
  <c r="AE21" i="29" s="1"/>
  <c r="P30" i="29"/>
  <c r="T88" i="29"/>
  <c r="U24" i="29"/>
  <c r="X24" i="29" s="1"/>
  <c r="Q45" i="29"/>
  <c r="R45" i="29" s="1"/>
  <c r="T45" i="29" s="1"/>
  <c r="U45" i="29" s="1"/>
  <c r="X45" i="29" s="1"/>
  <c r="Q57" i="29"/>
  <c r="R57" i="29" s="1"/>
  <c r="T57" i="29" s="1"/>
  <c r="T89" i="29" s="1"/>
  <c r="T70" i="29"/>
  <c r="N30" i="29"/>
  <c r="P8" i="29"/>
  <c r="N40" i="29"/>
  <c r="AC27" i="29"/>
  <c r="AE27" i="29" s="1"/>
  <c r="AF27" i="29" s="1"/>
  <c r="AI27" i="29" s="1"/>
  <c r="Q38" i="29"/>
  <c r="R38" i="29" s="1"/>
  <c r="T38" i="29" s="1"/>
  <c r="U38" i="29" s="1"/>
  <c r="X38" i="29" s="1"/>
  <c r="Q50" i="29"/>
  <c r="R50" i="29" s="1"/>
  <c r="T50" i="29" s="1"/>
  <c r="U50" i="29" s="1"/>
  <c r="X50" i="29" s="1"/>
  <c r="AB30" i="29"/>
  <c r="U18" i="29"/>
  <c r="X18" i="29" s="1"/>
  <c r="U25" i="29"/>
  <c r="X25" i="29" s="1"/>
  <c r="T71" i="29"/>
  <c r="U7" i="29"/>
  <c r="X7" i="29" s="1"/>
  <c r="U12" i="29"/>
  <c r="X12" i="29" s="1"/>
  <c r="T76" i="29"/>
  <c r="U19" i="29"/>
  <c r="X19" i="29" s="1"/>
  <c r="T83" i="29"/>
  <c r="AM62" i="29"/>
  <c r="Q42" i="29"/>
  <c r="R42" i="29" s="1"/>
  <c r="T42" i="29" s="1"/>
  <c r="T74" i="29" s="1"/>
  <c r="U42" i="29"/>
  <c r="X42" i="29" s="1"/>
  <c r="U47" i="29"/>
  <c r="X47" i="29" s="1"/>
  <c r="Q47" i="29"/>
  <c r="R47" i="29" s="1"/>
  <c r="T47" i="29" s="1"/>
  <c r="Q59" i="29"/>
  <c r="R59" i="29" s="1"/>
  <c r="T59" i="29" s="1"/>
  <c r="U59" i="29"/>
  <c r="X59" i="29" s="1"/>
  <c r="Q5" i="29"/>
  <c r="AC11" i="29"/>
  <c r="AE11" i="29" s="1"/>
  <c r="AF11" i="29" s="1"/>
  <c r="AI11" i="29" s="1"/>
  <c r="T85" i="29"/>
  <c r="AM6" i="29"/>
  <c r="AM30" i="29" s="1"/>
  <c r="AB8" i="29"/>
  <c r="Q15" i="29"/>
  <c r="R15" i="29" s="1"/>
  <c r="T15" i="29" s="1"/>
  <c r="T79" i="29" s="1"/>
  <c r="AH3" i="29"/>
  <c r="U6" i="29"/>
  <c r="X6" i="29" s="1"/>
  <c r="BI6" i="29"/>
  <c r="BI30" i="29" s="1"/>
  <c r="U23" i="29"/>
  <c r="X23" i="29" s="1"/>
  <c r="Q55" i="29"/>
  <c r="R55" i="29" s="1"/>
  <c r="T55" i="29" s="1"/>
  <c r="AN9" i="27"/>
  <c r="AP9" i="27" s="1"/>
  <c r="AC20" i="27"/>
  <c r="AE20" i="27" s="1"/>
  <c r="AE84" i="27" s="1"/>
  <c r="AF20" i="27"/>
  <c r="AI20" i="27" s="1"/>
  <c r="AF55" i="27"/>
  <c r="AI55" i="27" s="1"/>
  <c r="AC55" i="27"/>
  <c r="AE55" i="27" s="1"/>
  <c r="AC6" i="27"/>
  <c r="AE6" i="27" s="1"/>
  <c r="AF6" i="27"/>
  <c r="AI6" i="27" s="1"/>
  <c r="AC41" i="27"/>
  <c r="AE41" i="27" s="1"/>
  <c r="AF41" i="27" s="1"/>
  <c r="AI41" i="27" s="1"/>
  <c r="AC60" i="27"/>
  <c r="AE60" i="27" s="1"/>
  <c r="AF60" i="27" s="1"/>
  <c r="AI60" i="27" s="1"/>
  <c r="AC18" i="27"/>
  <c r="AE18" i="27" s="1"/>
  <c r="AF18" i="27"/>
  <c r="AI18" i="27" s="1"/>
  <c r="AC47" i="27"/>
  <c r="AE47" i="27" s="1"/>
  <c r="AF47" i="27" s="1"/>
  <c r="AI47" i="27" s="1"/>
  <c r="AQ10" i="27"/>
  <c r="AT10" i="27" s="1"/>
  <c r="X5" i="27"/>
  <c r="AN12" i="27"/>
  <c r="AP12" i="27" s="1"/>
  <c r="AQ12" i="27"/>
  <c r="AT12" i="27" s="1"/>
  <c r="BD3" i="27"/>
  <c r="AS35" i="27"/>
  <c r="AC13" i="27"/>
  <c r="AE13" i="27" s="1"/>
  <c r="AF13" i="27"/>
  <c r="AI13" i="27" s="1"/>
  <c r="Q26" i="27"/>
  <c r="R26" i="27" s="1"/>
  <c r="T26" i="27" s="1"/>
  <c r="T90" i="27" s="1"/>
  <c r="U26" i="27"/>
  <c r="X26" i="27" s="1"/>
  <c r="Q39" i="27"/>
  <c r="R39" i="27" s="1"/>
  <c r="T39" i="27" s="1"/>
  <c r="T71" i="27" s="1"/>
  <c r="U39" i="27"/>
  <c r="X39" i="27" s="1"/>
  <c r="AF58" i="27"/>
  <c r="AI58" i="27" s="1"/>
  <c r="AC58" i="27"/>
  <c r="AE58" i="27" s="1"/>
  <c r="AF52" i="27"/>
  <c r="AI52" i="27" s="1"/>
  <c r="U24" i="27"/>
  <c r="X24" i="27" s="1"/>
  <c r="T88" i="27"/>
  <c r="U19" i="27"/>
  <c r="X19" i="27" s="1"/>
  <c r="BT30" i="27"/>
  <c r="AN10" i="27"/>
  <c r="AP10" i="27" s="1"/>
  <c r="AC54" i="27"/>
  <c r="AE54" i="27" s="1"/>
  <c r="AF54" i="27" s="1"/>
  <c r="AI54" i="27" s="1"/>
  <c r="AC50" i="27"/>
  <c r="AE50" i="27" s="1"/>
  <c r="AF50" i="27" s="1"/>
  <c r="AI50" i="27" s="1"/>
  <c r="AN25" i="27"/>
  <c r="AP25" i="27" s="1"/>
  <c r="AQ25" i="27"/>
  <c r="AT25" i="27" s="1"/>
  <c r="AN17" i="27"/>
  <c r="AP17" i="27" s="1"/>
  <c r="AC27" i="27"/>
  <c r="AE27" i="27" s="1"/>
  <c r="AF27" i="27" s="1"/>
  <c r="AI27" i="27" s="1"/>
  <c r="AC49" i="27"/>
  <c r="AE49" i="27" s="1"/>
  <c r="AE81" i="27" s="1"/>
  <c r="AC43" i="27"/>
  <c r="AE43" i="27" s="1"/>
  <c r="AF43" i="27" s="1"/>
  <c r="AI43" i="27" s="1"/>
  <c r="AQ61" i="27"/>
  <c r="AT61" i="27" s="1"/>
  <c r="AN61" i="27"/>
  <c r="AP61" i="27" s="1"/>
  <c r="Q22" i="27"/>
  <c r="R22" i="27" s="1"/>
  <c r="T22" i="27" s="1"/>
  <c r="T86" i="27" s="1"/>
  <c r="U22" i="27"/>
  <c r="X22" i="27" s="1"/>
  <c r="AF56" i="27"/>
  <c r="AI56" i="27" s="1"/>
  <c r="BI62" i="27"/>
  <c r="Q44" i="27"/>
  <c r="R44" i="27" s="1"/>
  <c r="T44" i="27" s="1"/>
  <c r="T76" i="27" s="1"/>
  <c r="U44" i="27"/>
  <c r="X44" i="27" s="1"/>
  <c r="AC23" i="27"/>
  <c r="AE23" i="27" s="1"/>
  <c r="AE87" i="27" s="1"/>
  <c r="AF23" i="27"/>
  <c r="AI23" i="27" s="1"/>
  <c r="AF28" i="27"/>
  <c r="AI28" i="27" s="1"/>
  <c r="U14" i="27"/>
  <c r="X14" i="27" s="1"/>
  <c r="U29" i="27"/>
  <c r="X29" i="27" s="1"/>
  <c r="Q51" i="27"/>
  <c r="R51" i="27" s="1"/>
  <c r="T51" i="27" s="1"/>
  <c r="T83" i="27" s="1"/>
  <c r="AF7" i="27"/>
  <c r="AI7" i="27" s="1"/>
  <c r="AC7" i="27"/>
  <c r="AE7" i="27" s="1"/>
  <c r="T79" i="27"/>
  <c r="U15" i="27"/>
  <c r="X15" i="27" s="1"/>
  <c r="Q11" i="27"/>
  <c r="R11" i="27" s="1"/>
  <c r="T11" i="27"/>
  <c r="T75" i="27" s="1"/>
  <c r="U11" i="27"/>
  <c r="X11" i="27" s="1"/>
  <c r="Q38" i="27"/>
  <c r="R38" i="27" s="1"/>
  <c r="T38" i="27" s="1"/>
  <c r="T70" i="27" s="1"/>
  <c r="Q45" i="27"/>
  <c r="R45" i="27" s="1"/>
  <c r="T45" i="27" s="1"/>
  <c r="T77" i="27" s="1"/>
  <c r="U45" i="27"/>
  <c r="X45" i="27" s="1"/>
  <c r="T87" i="27"/>
  <c r="U16" i="27"/>
  <c r="X16" i="27" s="1"/>
  <c r="U48" i="27"/>
  <c r="X48" i="27" s="1"/>
  <c r="G20" i="27"/>
  <c r="AB30" i="27"/>
  <c r="C35" i="27"/>
  <c r="B69" i="28" s="1"/>
  <c r="C29" i="27"/>
  <c r="C31" i="27" s="1"/>
  <c r="Q42" i="27"/>
  <c r="R42" i="27" s="1"/>
  <c r="T42" i="27" s="1"/>
  <c r="T74" i="27" s="1"/>
  <c r="U57" i="27"/>
  <c r="X57" i="27" s="1"/>
  <c r="Q48" i="27"/>
  <c r="R48" i="27" s="1"/>
  <c r="T48" i="27" s="1"/>
  <c r="T80" i="27" s="1"/>
  <c r="P37" i="27"/>
  <c r="U53" i="27"/>
  <c r="X53" i="27" s="1"/>
  <c r="U46" i="27"/>
  <c r="X46" i="27" s="1"/>
  <c r="Q46" i="27"/>
  <c r="R46" i="27" s="1"/>
  <c r="T46" i="27" s="1"/>
  <c r="T78" i="27" s="1"/>
  <c r="Q59" i="27"/>
  <c r="R59" i="27" s="1"/>
  <c r="T59" i="27" s="1"/>
  <c r="U59" i="27"/>
  <c r="X59" i="27" s="1"/>
  <c r="G8" i="27"/>
  <c r="N8" i="27" s="1"/>
  <c r="T85" i="27"/>
  <c r="U21" i="27"/>
  <c r="X21" i="27" s="1"/>
  <c r="F29" i="27"/>
  <c r="F31" i="27" s="1"/>
  <c r="G5" i="27"/>
  <c r="AH35" i="27"/>
  <c r="D29" i="27"/>
  <c r="D31" i="27" s="1"/>
  <c r="AN27" i="29" l="1"/>
  <c r="AP27" i="29" s="1"/>
  <c r="AQ27" i="29"/>
  <c r="AT27" i="29" s="1"/>
  <c r="AN54" i="29"/>
  <c r="AP54" i="29" s="1"/>
  <c r="AQ54" i="29"/>
  <c r="AT54" i="29" s="1"/>
  <c r="AN61" i="29"/>
  <c r="AP61" i="29" s="1"/>
  <c r="AQ61" i="29" s="1"/>
  <c r="AT61" i="29" s="1"/>
  <c r="AN11" i="29"/>
  <c r="AP11" i="29" s="1"/>
  <c r="AC45" i="29"/>
  <c r="AE45" i="29" s="1"/>
  <c r="AF45" i="29" s="1"/>
  <c r="AI45" i="29" s="1"/>
  <c r="AC49" i="29"/>
  <c r="AE49" i="29" s="1"/>
  <c r="AF49" i="29" s="1"/>
  <c r="AI49" i="29" s="1"/>
  <c r="AN58" i="29"/>
  <c r="AP58" i="29" s="1"/>
  <c r="AQ58" i="29"/>
  <c r="AT58" i="29" s="1"/>
  <c r="AC41" i="29"/>
  <c r="AE41" i="29" s="1"/>
  <c r="AF41" i="29"/>
  <c r="AI41" i="29" s="1"/>
  <c r="AC51" i="29"/>
  <c r="AE51" i="29" s="1"/>
  <c r="AF51" i="29"/>
  <c r="AI51" i="29" s="1"/>
  <c r="AC39" i="29"/>
  <c r="AE39" i="29" s="1"/>
  <c r="AF39" i="29" s="1"/>
  <c r="AI39" i="29" s="1"/>
  <c r="AC56" i="29"/>
  <c r="AE56" i="29" s="1"/>
  <c r="AF56" i="29" s="1"/>
  <c r="AI56" i="29" s="1"/>
  <c r="AN28" i="29"/>
  <c r="AP28" i="29" s="1"/>
  <c r="AQ28" i="29" s="1"/>
  <c r="AT28" i="29" s="1"/>
  <c r="AN60" i="29"/>
  <c r="AP60" i="29" s="1"/>
  <c r="AQ60" i="29"/>
  <c r="AT60" i="29" s="1"/>
  <c r="AC52" i="29"/>
  <c r="AE52" i="29" s="1"/>
  <c r="AF52" i="29"/>
  <c r="AI52" i="29" s="1"/>
  <c r="AC50" i="29"/>
  <c r="AE50" i="29" s="1"/>
  <c r="AF50" i="29" s="1"/>
  <c r="AI50" i="29" s="1"/>
  <c r="AC38" i="29"/>
  <c r="AE38" i="29" s="1"/>
  <c r="AF38" i="29"/>
  <c r="AI38" i="29" s="1"/>
  <c r="AC53" i="29"/>
  <c r="AE53" i="29" s="1"/>
  <c r="AF53" i="29" s="1"/>
  <c r="AI53" i="29" s="1"/>
  <c r="AQ16" i="29"/>
  <c r="AT16" i="29" s="1"/>
  <c r="AN16" i="29"/>
  <c r="AP16" i="29" s="1"/>
  <c r="AC47" i="29"/>
  <c r="AE47" i="29" s="1"/>
  <c r="AF47" i="29"/>
  <c r="AI47" i="29" s="1"/>
  <c r="AC25" i="29"/>
  <c r="AE25" i="29" s="1"/>
  <c r="AC46" i="29"/>
  <c r="AE46" i="29" s="1"/>
  <c r="AF46" i="29"/>
  <c r="AI46" i="29" s="1"/>
  <c r="AC6" i="29"/>
  <c r="AE6" i="29" s="1"/>
  <c r="AE70" i="29" s="1"/>
  <c r="AC42" i="29"/>
  <c r="AE42" i="29" s="1"/>
  <c r="AF42" i="29" s="1"/>
  <c r="AI42" i="29" s="1"/>
  <c r="T82" i="29"/>
  <c r="AF55" i="29"/>
  <c r="AI55" i="29" s="1"/>
  <c r="AC55" i="29"/>
  <c r="AE55" i="29" s="1"/>
  <c r="AC14" i="29"/>
  <c r="AE14" i="29" s="1"/>
  <c r="AE78" i="29" s="1"/>
  <c r="AH35" i="29"/>
  <c r="AS3" i="29"/>
  <c r="AC18" i="29"/>
  <c r="AE18" i="29" s="1"/>
  <c r="AE82" i="29" s="1"/>
  <c r="U57" i="29"/>
  <c r="X57" i="29" s="1"/>
  <c r="U48" i="29"/>
  <c r="X48" i="29" s="1"/>
  <c r="AC20" i="29"/>
  <c r="AE20" i="29" s="1"/>
  <c r="AE84" i="29" s="1"/>
  <c r="R37" i="29"/>
  <c r="T77" i="29"/>
  <c r="AC17" i="29"/>
  <c r="AE17" i="29" s="1"/>
  <c r="AE81" i="29" s="1"/>
  <c r="U15" i="29"/>
  <c r="X15" i="29" s="1"/>
  <c r="AC13" i="29"/>
  <c r="AE13" i="29" s="1"/>
  <c r="AE77" i="29" s="1"/>
  <c r="AC19" i="29"/>
  <c r="AE19" i="29" s="1"/>
  <c r="AE83" i="29" s="1"/>
  <c r="AC9" i="29"/>
  <c r="AE9" i="29" s="1"/>
  <c r="AE73" i="29" s="1"/>
  <c r="AC24" i="29"/>
  <c r="AE24" i="29" s="1"/>
  <c r="AE88" i="29" s="1"/>
  <c r="T73" i="29"/>
  <c r="AC12" i="29"/>
  <c r="AE12" i="29" s="1"/>
  <c r="AF12" i="29"/>
  <c r="AI12" i="29" s="1"/>
  <c r="R5" i="29"/>
  <c r="Q30" i="29"/>
  <c r="AE85" i="29"/>
  <c r="AC7" i="29"/>
  <c r="AE7" i="29" s="1"/>
  <c r="AE71" i="29" s="1"/>
  <c r="AF7" i="29"/>
  <c r="AI7" i="29" s="1"/>
  <c r="AF59" i="29"/>
  <c r="AI59" i="29" s="1"/>
  <c r="AC59" i="29"/>
  <c r="AE59" i="29" s="1"/>
  <c r="U43" i="29"/>
  <c r="X43" i="29" s="1"/>
  <c r="P40" i="29"/>
  <c r="N62" i="29"/>
  <c r="AF21" i="29"/>
  <c r="AI21" i="29" s="1"/>
  <c r="AC22" i="29"/>
  <c r="AE22" i="29" s="1"/>
  <c r="AE86" i="29" s="1"/>
  <c r="AC10" i="29"/>
  <c r="AE10" i="29" s="1"/>
  <c r="AE74" i="29" s="1"/>
  <c r="AC29" i="29"/>
  <c r="AE29" i="29" s="1"/>
  <c r="AF29" i="29"/>
  <c r="AI29" i="29" s="1"/>
  <c r="AC23" i="29"/>
  <c r="AE23" i="29" s="1"/>
  <c r="AE87" i="29" s="1"/>
  <c r="Q8" i="29"/>
  <c r="R8" i="29" s="1"/>
  <c r="T8" i="29" s="1"/>
  <c r="AC44" i="29"/>
  <c r="AE44" i="29" s="1"/>
  <c r="AF44" i="29"/>
  <c r="AI44" i="29" s="1"/>
  <c r="AC26" i="29"/>
  <c r="AE26" i="29" s="1"/>
  <c r="AE90" i="29" s="1"/>
  <c r="AN41" i="27"/>
  <c r="AP41" i="27" s="1"/>
  <c r="AQ41" i="27"/>
  <c r="AT41" i="27" s="1"/>
  <c r="AN54" i="27"/>
  <c r="AP54" i="27" s="1"/>
  <c r="AQ54" i="27" s="1"/>
  <c r="AT54" i="27" s="1"/>
  <c r="AN50" i="27"/>
  <c r="AP50" i="27" s="1"/>
  <c r="AQ50" i="27"/>
  <c r="AT50" i="27" s="1"/>
  <c r="AN43" i="27"/>
  <c r="AP43" i="27" s="1"/>
  <c r="AQ43" i="27"/>
  <c r="AT43" i="27" s="1"/>
  <c r="AN27" i="27"/>
  <c r="AP27" i="27" s="1"/>
  <c r="AQ27" i="27"/>
  <c r="AT27" i="27" s="1"/>
  <c r="AN47" i="27"/>
  <c r="AP47" i="27" s="1"/>
  <c r="AQ47" i="27"/>
  <c r="AT47" i="27" s="1"/>
  <c r="AN60" i="27"/>
  <c r="AP60" i="27" s="1"/>
  <c r="AQ60" i="27"/>
  <c r="AT60" i="27" s="1"/>
  <c r="AC44" i="27"/>
  <c r="AE44" i="27" s="1"/>
  <c r="AE76" i="27" s="1"/>
  <c r="AC16" i="27"/>
  <c r="AE16" i="27" s="1"/>
  <c r="AF16" i="27"/>
  <c r="AI16" i="27" s="1"/>
  <c r="AC26" i="27"/>
  <c r="AE26" i="27" s="1"/>
  <c r="AE90" i="27" s="1"/>
  <c r="AF26" i="27"/>
  <c r="AI26" i="27" s="1"/>
  <c r="AC11" i="27"/>
  <c r="AE11" i="27" s="1"/>
  <c r="AE75" i="27" s="1"/>
  <c r="AF11" i="27"/>
  <c r="AI11" i="27" s="1"/>
  <c r="B35" i="27"/>
  <c r="AF49" i="27"/>
  <c r="AI49" i="27" s="1"/>
  <c r="AC46" i="27"/>
  <c r="AE46" i="27" s="1"/>
  <c r="AF46" i="27" s="1"/>
  <c r="AI46" i="27" s="1"/>
  <c r="AQ58" i="27"/>
  <c r="AT58" i="27" s="1"/>
  <c r="AN58" i="27"/>
  <c r="AP58" i="27" s="1"/>
  <c r="AN6" i="27"/>
  <c r="AP6" i="27" s="1"/>
  <c r="AQ6" i="27" s="1"/>
  <c r="AT6" i="27" s="1"/>
  <c r="AC21" i="27"/>
  <c r="AE21" i="27" s="1"/>
  <c r="AE85" i="27" s="1"/>
  <c r="AC57" i="27"/>
  <c r="AE57" i="27" s="1"/>
  <c r="AE89" i="27" s="1"/>
  <c r="AN7" i="27"/>
  <c r="AP7" i="27" s="1"/>
  <c r="AC19" i="27"/>
  <c r="AE19" i="27" s="1"/>
  <c r="AF19" i="27"/>
  <c r="AI19" i="27" s="1"/>
  <c r="AN13" i="27"/>
  <c r="AP13" i="27" s="1"/>
  <c r="AQ13" i="27" s="1"/>
  <c r="AT13" i="27" s="1"/>
  <c r="AN18" i="27"/>
  <c r="AP18" i="27" s="1"/>
  <c r="AP82" i="27" s="1"/>
  <c r="AQ18" i="27"/>
  <c r="AT18" i="27" s="1"/>
  <c r="AN55" i="27"/>
  <c r="AP55" i="27" s="1"/>
  <c r="AQ55" i="27"/>
  <c r="AT55" i="27" s="1"/>
  <c r="AY61" i="27"/>
  <c r="BA61" i="27" s="1"/>
  <c r="BB61" i="27" s="1"/>
  <c r="BE61" i="27" s="1"/>
  <c r="AN23" i="27"/>
  <c r="AP23" i="27" s="1"/>
  <c r="AQ23" i="27"/>
  <c r="AT23" i="27" s="1"/>
  <c r="AY10" i="27"/>
  <c r="BA10" i="27" s="1"/>
  <c r="U42" i="27"/>
  <c r="X42" i="27" s="1"/>
  <c r="U51" i="27"/>
  <c r="X51" i="27" s="1"/>
  <c r="AE77" i="27"/>
  <c r="AE82" i="27"/>
  <c r="AN20" i="27"/>
  <c r="AP20" i="27" s="1"/>
  <c r="AP84" i="27" s="1"/>
  <c r="AQ28" i="27"/>
  <c r="AT28" i="27" s="1"/>
  <c r="AN28" i="27"/>
  <c r="AP28" i="27" s="1"/>
  <c r="AC53" i="27"/>
  <c r="AE53" i="27" s="1"/>
  <c r="AF53" i="27" s="1"/>
  <c r="AI53" i="27" s="1"/>
  <c r="P8" i="27"/>
  <c r="N40" i="27"/>
  <c r="N30" i="27"/>
  <c r="AC45" i="27"/>
  <c r="AE45" i="27" s="1"/>
  <c r="AF45" i="27"/>
  <c r="AI45" i="27" s="1"/>
  <c r="AN56" i="27"/>
  <c r="AP56" i="27" s="1"/>
  <c r="AQ56" i="27" s="1"/>
  <c r="AT56" i="27" s="1"/>
  <c r="D35" i="27"/>
  <c r="B70" i="28" s="1"/>
  <c r="AE73" i="27"/>
  <c r="Q37" i="27"/>
  <c r="AC15" i="27"/>
  <c r="AE15" i="27" s="1"/>
  <c r="AE79" i="27" s="1"/>
  <c r="AC29" i="27"/>
  <c r="AE29" i="27" s="1"/>
  <c r="AF29" i="27"/>
  <c r="AI29" i="27" s="1"/>
  <c r="AC22" i="27"/>
  <c r="AE22" i="27" s="1"/>
  <c r="AE86" i="27" s="1"/>
  <c r="AF22" i="27"/>
  <c r="AI22" i="27" s="1"/>
  <c r="AQ17" i="27"/>
  <c r="AT17" i="27" s="1"/>
  <c r="AC24" i="27"/>
  <c r="AE24" i="27" s="1"/>
  <c r="AE88" i="27" s="1"/>
  <c r="BO3" i="27"/>
  <c r="BO35" i="27" s="1"/>
  <c r="BD35" i="27"/>
  <c r="AC39" i="27"/>
  <c r="AE39" i="27" s="1"/>
  <c r="AE71" i="27" s="1"/>
  <c r="AF39" i="27"/>
  <c r="AI39" i="27" s="1"/>
  <c r="E35" i="27"/>
  <c r="B71" i="28" s="1"/>
  <c r="AY25" i="27"/>
  <c r="BA25" i="27" s="1"/>
  <c r="BB25" i="27"/>
  <c r="BE25" i="27" s="1"/>
  <c r="AN52" i="27"/>
  <c r="AP52" i="27" s="1"/>
  <c r="AQ52" i="27"/>
  <c r="AT52" i="27" s="1"/>
  <c r="AY12" i="27"/>
  <c r="BA12" i="27" s="1"/>
  <c r="F35" i="27"/>
  <c r="B72" i="28" s="1"/>
  <c r="AP73" i="27"/>
  <c r="AC5" i="27"/>
  <c r="G29" i="27"/>
  <c r="AC48" i="27"/>
  <c r="AE48" i="27" s="1"/>
  <c r="AF48" i="27"/>
  <c r="AI48" i="27" s="1"/>
  <c r="AC59" i="27"/>
  <c r="AE59" i="27" s="1"/>
  <c r="AF59" i="27" s="1"/>
  <c r="AI59" i="27" s="1"/>
  <c r="U38" i="27"/>
  <c r="X38" i="27" s="1"/>
  <c r="AC14" i="27"/>
  <c r="AE14" i="27" s="1"/>
  <c r="AE78" i="27" s="1"/>
  <c r="AQ9" i="27"/>
  <c r="AT9" i="27" s="1"/>
  <c r="AN42" i="29" l="1"/>
  <c r="AP42" i="29" s="1"/>
  <c r="AQ42" i="29"/>
  <c r="AT42" i="29" s="1"/>
  <c r="AN50" i="29"/>
  <c r="AP50" i="29" s="1"/>
  <c r="AQ50" i="29" s="1"/>
  <c r="AT50" i="29" s="1"/>
  <c r="AN49" i="29"/>
  <c r="AP49" i="29" s="1"/>
  <c r="AQ49" i="29" s="1"/>
  <c r="AT49" i="29" s="1"/>
  <c r="AN45" i="29"/>
  <c r="AP45" i="29" s="1"/>
  <c r="AQ45" i="29" s="1"/>
  <c r="AT45" i="29" s="1"/>
  <c r="AY28" i="29"/>
  <c r="BA28" i="29" s="1"/>
  <c r="BB28" i="29" s="1"/>
  <c r="BE28" i="29" s="1"/>
  <c r="BB61" i="29"/>
  <c r="BE61" i="29" s="1"/>
  <c r="AY61" i="29"/>
  <c r="BA61" i="29" s="1"/>
  <c r="AN56" i="29"/>
  <c r="AP56" i="29" s="1"/>
  <c r="AQ56" i="29" s="1"/>
  <c r="AT56" i="29" s="1"/>
  <c r="AQ39" i="29"/>
  <c r="AT39" i="29" s="1"/>
  <c r="AN39" i="29"/>
  <c r="AP39" i="29" s="1"/>
  <c r="AN53" i="29"/>
  <c r="AP53" i="29" s="1"/>
  <c r="AQ53" i="29" s="1"/>
  <c r="AT53" i="29" s="1"/>
  <c r="AN59" i="29"/>
  <c r="AP59" i="29" s="1"/>
  <c r="AQ59" i="29"/>
  <c r="AT59" i="29" s="1"/>
  <c r="AQ55" i="29"/>
  <c r="AT55" i="29" s="1"/>
  <c r="AN55" i="29"/>
  <c r="AP55" i="29" s="1"/>
  <c r="AQ12" i="29"/>
  <c r="AT12" i="29" s="1"/>
  <c r="AN12" i="29"/>
  <c r="AP12" i="29" s="1"/>
  <c r="AN29" i="29"/>
  <c r="AP29" i="29" s="1"/>
  <c r="AQ29" i="29"/>
  <c r="AT29" i="29" s="1"/>
  <c r="AN7" i="29"/>
  <c r="AP7" i="29" s="1"/>
  <c r="AP71" i="29" s="1"/>
  <c r="AQ7" i="29"/>
  <c r="AT7" i="29" s="1"/>
  <c r="AY16" i="29"/>
  <c r="BA16" i="29" s="1"/>
  <c r="BB16" i="29"/>
  <c r="BE16" i="29" s="1"/>
  <c r="AN21" i="29"/>
  <c r="AP21" i="29" s="1"/>
  <c r="AP85" i="29" s="1"/>
  <c r="AF9" i="29"/>
  <c r="AI9" i="29" s="1"/>
  <c r="AF20" i="29"/>
  <c r="AI20" i="29" s="1"/>
  <c r="AF10" i="29"/>
  <c r="AI10" i="29" s="1"/>
  <c r="AF19" i="29"/>
  <c r="AI19" i="29" s="1"/>
  <c r="AC48" i="29"/>
  <c r="AE48" i="29" s="1"/>
  <c r="AE80" i="29" s="1"/>
  <c r="AC57" i="29"/>
  <c r="AE57" i="29" s="1"/>
  <c r="AF57" i="29" s="1"/>
  <c r="AI57" i="29" s="1"/>
  <c r="AN38" i="29"/>
  <c r="AP38" i="29" s="1"/>
  <c r="AQ38" i="29" s="1"/>
  <c r="AT38" i="29" s="1"/>
  <c r="AF26" i="29"/>
  <c r="AI26" i="29" s="1"/>
  <c r="AF22" i="29"/>
  <c r="AI22" i="29" s="1"/>
  <c r="T5" i="29"/>
  <c r="R30" i="29"/>
  <c r="AF13" i="29"/>
  <c r="AI13" i="29" s="1"/>
  <c r="AF6" i="29"/>
  <c r="AI6" i="29" s="1"/>
  <c r="AQ11" i="29"/>
  <c r="AT11" i="29" s="1"/>
  <c r="AF18" i="29"/>
  <c r="AI18" i="29" s="1"/>
  <c r="AN46" i="29"/>
  <c r="AP46" i="29" s="1"/>
  <c r="AQ46" i="29" s="1"/>
  <c r="AT46" i="29" s="1"/>
  <c r="AN51" i="29"/>
  <c r="AP51" i="29" s="1"/>
  <c r="AQ51" i="29" s="1"/>
  <c r="AT51" i="29" s="1"/>
  <c r="AS35" i="29"/>
  <c r="BD3" i="29"/>
  <c r="AE89" i="29"/>
  <c r="AN52" i="29"/>
  <c r="AP52" i="29" s="1"/>
  <c r="AQ52" i="29" s="1"/>
  <c r="AT52" i="29" s="1"/>
  <c r="AN41" i="29"/>
  <c r="AP41" i="29" s="1"/>
  <c r="AQ41" i="29"/>
  <c r="AT41" i="29" s="1"/>
  <c r="AY54" i="29"/>
  <c r="BA54" i="29" s="1"/>
  <c r="BB54" i="29" s="1"/>
  <c r="BE54" i="29" s="1"/>
  <c r="Q40" i="29"/>
  <c r="P62" i="29"/>
  <c r="AF17" i="29"/>
  <c r="AI17" i="29" s="1"/>
  <c r="AF25" i="29"/>
  <c r="AI25" i="29" s="1"/>
  <c r="AC15" i="29"/>
  <c r="AE15" i="29" s="1"/>
  <c r="AE79" i="29" s="1"/>
  <c r="AF14" i="29"/>
  <c r="AI14" i="29" s="1"/>
  <c r="AN47" i="29"/>
  <c r="AP47" i="29" s="1"/>
  <c r="AQ47" i="29"/>
  <c r="AT47" i="29" s="1"/>
  <c r="AY60" i="29"/>
  <c r="BA60" i="29" s="1"/>
  <c r="BB60" i="29" s="1"/>
  <c r="BE60" i="29" s="1"/>
  <c r="AY58" i="29"/>
  <c r="BA58" i="29" s="1"/>
  <c r="BB58" i="29" s="1"/>
  <c r="BE58" i="29" s="1"/>
  <c r="BB27" i="29"/>
  <c r="BE27" i="29" s="1"/>
  <c r="AY27" i="29"/>
  <c r="BA27" i="29" s="1"/>
  <c r="AN44" i="29"/>
  <c r="AP44" i="29" s="1"/>
  <c r="AQ44" i="29" s="1"/>
  <c r="AT44" i="29" s="1"/>
  <c r="AE76" i="29"/>
  <c r="U8" i="29"/>
  <c r="X8" i="29" s="1"/>
  <c r="AC43" i="29"/>
  <c r="AE43" i="29" s="1"/>
  <c r="AE75" i="29" s="1"/>
  <c r="AF43" i="29"/>
  <c r="AI43" i="29" s="1"/>
  <c r="AF23" i="29"/>
  <c r="AI23" i="29" s="1"/>
  <c r="AF24" i="29"/>
  <c r="AI24" i="29" s="1"/>
  <c r="T37" i="29"/>
  <c r="AY13" i="27"/>
  <c r="BA13" i="27" s="1"/>
  <c r="AN59" i="27"/>
  <c r="AP59" i="27" s="1"/>
  <c r="AQ59" i="27" s="1"/>
  <c r="AT59" i="27" s="1"/>
  <c r="AY54" i="27"/>
  <c r="BA54" i="27" s="1"/>
  <c r="BB54" i="27" s="1"/>
  <c r="BE54" i="27" s="1"/>
  <c r="AN53" i="27"/>
  <c r="AP53" i="27" s="1"/>
  <c r="AQ53" i="27"/>
  <c r="AT53" i="27" s="1"/>
  <c r="AY6" i="27"/>
  <c r="BA6" i="27" s="1"/>
  <c r="AN46" i="27"/>
  <c r="AP46" i="27" s="1"/>
  <c r="AQ46" i="27" s="1"/>
  <c r="AT46" i="27" s="1"/>
  <c r="AY56" i="27"/>
  <c r="BA56" i="27" s="1"/>
  <c r="BB56" i="27"/>
  <c r="BE56" i="27" s="1"/>
  <c r="BJ61" i="27"/>
  <c r="BL61" i="27" s="1"/>
  <c r="BM61" i="27"/>
  <c r="BP61" i="27" s="1"/>
  <c r="AY17" i="27"/>
  <c r="BA17" i="27" s="1"/>
  <c r="BB17" i="27"/>
  <c r="BE17" i="27" s="1"/>
  <c r="AQ20" i="27"/>
  <c r="AT20" i="27" s="1"/>
  <c r="AC51" i="27"/>
  <c r="AE51" i="27" s="1"/>
  <c r="AF51" i="27" s="1"/>
  <c r="AI51" i="27" s="1"/>
  <c r="AC38" i="27"/>
  <c r="AE38" i="27" s="1"/>
  <c r="AE70" i="27" s="1"/>
  <c r="AF38" i="27"/>
  <c r="AI38" i="27" s="1"/>
  <c r="AN22" i="27"/>
  <c r="AP22" i="27" s="1"/>
  <c r="AP86" i="27" s="1"/>
  <c r="AQ22" i="27"/>
  <c r="AT22" i="27" s="1"/>
  <c r="AY18" i="27"/>
  <c r="BA18" i="27" s="1"/>
  <c r="BB18" i="27"/>
  <c r="BE18" i="27" s="1"/>
  <c r="AN48" i="27"/>
  <c r="AP48" i="27" s="1"/>
  <c r="AQ48" i="27" s="1"/>
  <c r="AT48" i="27" s="1"/>
  <c r="AN45" i="27"/>
  <c r="AP45" i="27" s="1"/>
  <c r="AQ45" i="27" s="1"/>
  <c r="AT45" i="27" s="1"/>
  <c r="AC42" i="27"/>
  <c r="AE42" i="27" s="1"/>
  <c r="AE74" i="27" s="1"/>
  <c r="AP77" i="27"/>
  <c r="AY58" i="27"/>
  <c r="BA58" i="27" s="1"/>
  <c r="BB58" i="27" s="1"/>
  <c r="BE58" i="27" s="1"/>
  <c r="AN16" i="27"/>
  <c r="AP16" i="27" s="1"/>
  <c r="AQ16" i="27" s="1"/>
  <c r="AT16" i="27" s="1"/>
  <c r="AY50" i="27"/>
  <c r="BA50" i="27" s="1"/>
  <c r="BB50" i="27"/>
  <c r="BE50" i="27" s="1"/>
  <c r="AY47" i="27"/>
  <c r="BA47" i="27" s="1"/>
  <c r="BB47" i="27" s="1"/>
  <c r="BE47" i="27" s="1"/>
  <c r="AY55" i="27"/>
  <c r="BA55" i="27" s="1"/>
  <c r="BB55" i="27"/>
  <c r="BE55" i="27" s="1"/>
  <c r="AY52" i="27"/>
  <c r="BA52" i="27" s="1"/>
  <c r="BB52" i="27"/>
  <c r="BE52" i="27" s="1"/>
  <c r="AE5" i="27"/>
  <c r="AQ39" i="27"/>
  <c r="AT39" i="27" s="1"/>
  <c r="AN39" i="27"/>
  <c r="AP39" i="27" s="1"/>
  <c r="AF15" i="27"/>
  <c r="AI15" i="27" s="1"/>
  <c r="P40" i="27"/>
  <c r="N62" i="27"/>
  <c r="AN19" i="27"/>
  <c r="AP19" i="27" s="1"/>
  <c r="AQ19" i="27" s="1"/>
  <c r="AT19" i="27" s="1"/>
  <c r="AE80" i="27"/>
  <c r="AN11" i="27"/>
  <c r="AP11" i="27" s="1"/>
  <c r="AP75" i="27" s="1"/>
  <c r="AN26" i="27"/>
  <c r="AP26" i="27" s="1"/>
  <c r="AP90" i="27" s="1"/>
  <c r="BJ25" i="27"/>
  <c r="BL25" i="27" s="1"/>
  <c r="BM25" i="27"/>
  <c r="BP25" i="27" s="1"/>
  <c r="AY9" i="27"/>
  <c r="BA9" i="27" s="1"/>
  <c r="Q8" i="27"/>
  <c r="P30" i="27"/>
  <c r="BB10" i="27"/>
  <c r="BE10" i="27" s="1"/>
  <c r="AE83" i="27"/>
  <c r="BB12" i="27"/>
  <c r="BE12" i="27" s="1"/>
  <c r="AY27" i="27"/>
  <c r="BA27" i="27" s="1"/>
  <c r="BB27" i="27" s="1"/>
  <c r="BE27" i="27" s="1"/>
  <c r="AN29" i="27"/>
  <c r="AP29" i="27" s="1"/>
  <c r="AQ29" i="27"/>
  <c r="AT29" i="27" s="1"/>
  <c r="AY23" i="27"/>
  <c r="BA23" i="27" s="1"/>
  <c r="BA87" i="27" s="1"/>
  <c r="AP71" i="27"/>
  <c r="AN49" i="27"/>
  <c r="AP49" i="27" s="1"/>
  <c r="AP81" i="27" s="1"/>
  <c r="AF44" i="27"/>
  <c r="AI44" i="27" s="1"/>
  <c r="AY28" i="27"/>
  <c r="BA28" i="27" s="1"/>
  <c r="BB28" i="27" s="1"/>
  <c r="BE28" i="27" s="1"/>
  <c r="R37" i="27"/>
  <c r="AP87" i="27"/>
  <c r="AQ7" i="27"/>
  <c r="AT7" i="27" s="1"/>
  <c r="AY60" i="27"/>
  <c r="BA60" i="27" s="1"/>
  <c r="BB60" i="27" s="1"/>
  <c r="BE60" i="27" s="1"/>
  <c r="AY41" i="27"/>
  <c r="BA41" i="27" s="1"/>
  <c r="BB41" i="27" s="1"/>
  <c r="BE41" i="27" s="1"/>
  <c r="AF21" i="27"/>
  <c r="AI21" i="27" s="1"/>
  <c r="BB43" i="27"/>
  <c r="BE43" i="27" s="1"/>
  <c r="AY43" i="27"/>
  <c r="BA43" i="27" s="1"/>
  <c r="AF14" i="27"/>
  <c r="AI14" i="27" s="1"/>
  <c r="AF24" i="27"/>
  <c r="AI24" i="27" s="1"/>
  <c r="AF57" i="27"/>
  <c r="AI57" i="27" s="1"/>
  <c r="G35" i="27"/>
  <c r="B68" i="28"/>
  <c r="B74" i="28" s="1"/>
  <c r="AY53" i="29" l="1"/>
  <c r="BA53" i="29" s="1"/>
  <c r="BB53" i="29" s="1"/>
  <c r="BE53" i="29" s="1"/>
  <c r="BJ58" i="29"/>
  <c r="BL58" i="29" s="1"/>
  <c r="BM58" i="29" s="1"/>
  <c r="BP58" i="29" s="1"/>
  <c r="BJ60" i="29"/>
  <c r="BL60" i="29" s="1"/>
  <c r="BM60" i="29" s="1"/>
  <c r="BP60" i="29" s="1"/>
  <c r="AY52" i="29"/>
  <c r="BA52" i="29" s="1"/>
  <c r="BB52" i="29" s="1"/>
  <c r="BE52" i="29" s="1"/>
  <c r="BB56" i="29"/>
  <c r="BE56" i="29" s="1"/>
  <c r="AY56" i="29"/>
  <c r="BA56" i="29" s="1"/>
  <c r="AY38" i="29"/>
  <c r="BA38" i="29" s="1"/>
  <c r="BB38" i="29" s="1"/>
  <c r="BE38" i="29" s="1"/>
  <c r="AN57" i="29"/>
  <c r="AP57" i="29" s="1"/>
  <c r="AQ57" i="29"/>
  <c r="AT57" i="29" s="1"/>
  <c r="AY51" i="29"/>
  <c r="BA51" i="29" s="1"/>
  <c r="BB51" i="29" s="1"/>
  <c r="BE51" i="29" s="1"/>
  <c r="BJ28" i="29"/>
  <c r="BL28" i="29" s="1"/>
  <c r="BM28" i="29" s="1"/>
  <c r="BP28" i="29" s="1"/>
  <c r="AY46" i="29"/>
  <c r="BA46" i="29" s="1"/>
  <c r="BB46" i="29" s="1"/>
  <c r="BE46" i="29" s="1"/>
  <c r="AY45" i="29"/>
  <c r="BA45" i="29" s="1"/>
  <c r="BB45" i="29" s="1"/>
  <c r="BE45" i="29" s="1"/>
  <c r="AY49" i="29"/>
  <c r="BA49" i="29" s="1"/>
  <c r="BB49" i="29" s="1"/>
  <c r="BE49" i="29" s="1"/>
  <c r="AY50" i="29"/>
  <c r="BA50" i="29" s="1"/>
  <c r="BB50" i="29"/>
  <c r="BE50" i="29" s="1"/>
  <c r="AY44" i="29"/>
  <c r="BA44" i="29" s="1"/>
  <c r="BB44" i="29" s="1"/>
  <c r="BE44" i="29" s="1"/>
  <c r="BJ54" i="29"/>
  <c r="BL54" i="29" s="1"/>
  <c r="BM54" i="29" s="1"/>
  <c r="BP54" i="29" s="1"/>
  <c r="BJ27" i="29"/>
  <c r="BL27" i="29" s="1"/>
  <c r="BM27" i="29"/>
  <c r="BP27" i="29" s="1"/>
  <c r="AF15" i="29"/>
  <c r="AI15" i="29" s="1"/>
  <c r="AN10" i="29"/>
  <c r="AP10" i="29" s="1"/>
  <c r="AP74" i="29" s="1"/>
  <c r="BB12" i="29"/>
  <c r="BE12" i="29" s="1"/>
  <c r="AY12" i="29"/>
  <c r="BA12" i="29" s="1"/>
  <c r="U5" i="29"/>
  <c r="T30" i="29"/>
  <c r="T69" i="29"/>
  <c r="AN20" i="29"/>
  <c r="AP20" i="29" s="1"/>
  <c r="AP84" i="29" s="1"/>
  <c r="BJ61" i="29"/>
  <c r="BL61" i="29" s="1"/>
  <c r="BM61" i="29" s="1"/>
  <c r="BP61" i="29" s="1"/>
  <c r="AQ25" i="29"/>
  <c r="AT25" i="29" s="1"/>
  <c r="AN25" i="29"/>
  <c r="AP25" i="29" s="1"/>
  <c r="AP89" i="29" s="1"/>
  <c r="BD35" i="29"/>
  <c r="BO3" i="29"/>
  <c r="BO35" i="29" s="1"/>
  <c r="AN22" i="29"/>
  <c r="AP22" i="29" s="1"/>
  <c r="AP86" i="29" s="1"/>
  <c r="AN9" i="29"/>
  <c r="AP9" i="29" s="1"/>
  <c r="AP73" i="29" s="1"/>
  <c r="AN26" i="29"/>
  <c r="AP26" i="29" s="1"/>
  <c r="AP90" i="29" s="1"/>
  <c r="AY55" i="29"/>
  <c r="BA55" i="29" s="1"/>
  <c r="BB55" i="29" s="1"/>
  <c r="BE55" i="29" s="1"/>
  <c r="AQ21" i="29"/>
  <c r="AT21" i="29" s="1"/>
  <c r="AY59" i="29"/>
  <c r="BA59" i="29" s="1"/>
  <c r="BB59" i="29"/>
  <c r="BE59" i="29" s="1"/>
  <c r="U37" i="29"/>
  <c r="R40" i="29"/>
  <c r="Q62" i="29"/>
  <c r="BM16" i="29"/>
  <c r="BP16" i="29" s="1"/>
  <c r="BJ16" i="29"/>
  <c r="BL16" i="29" s="1"/>
  <c r="AN24" i="29"/>
  <c r="AP24" i="29" s="1"/>
  <c r="AP88" i="29" s="1"/>
  <c r="AN23" i="29"/>
  <c r="AP23" i="29" s="1"/>
  <c r="AP87" i="29" s="1"/>
  <c r="AY7" i="29"/>
  <c r="BA7" i="29" s="1"/>
  <c r="BB7" i="29"/>
  <c r="BE7" i="29" s="1"/>
  <c r="AY47" i="29"/>
  <c r="BA47" i="29" s="1"/>
  <c r="BB47" i="29"/>
  <c r="BE47" i="29" s="1"/>
  <c r="AN18" i="29"/>
  <c r="AP18" i="29" s="1"/>
  <c r="AP82" i="29" s="1"/>
  <c r="AQ18" i="29"/>
  <c r="AT18" i="29" s="1"/>
  <c r="AY41" i="29"/>
  <c r="BA41" i="29" s="1"/>
  <c r="BB41" i="29"/>
  <c r="BE41" i="29" s="1"/>
  <c r="AY29" i="29"/>
  <c r="BA29" i="29" s="1"/>
  <c r="BB29" i="29" s="1"/>
  <c r="BE29" i="29" s="1"/>
  <c r="AY39" i="29"/>
  <c r="BA39" i="29" s="1"/>
  <c r="BB39" i="29" s="1"/>
  <c r="BE39" i="29" s="1"/>
  <c r="AN17" i="29"/>
  <c r="AP17" i="29" s="1"/>
  <c r="AP81" i="29" s="1"/>
  <c r="AQ17" i="29"/>
  <c r="AT17" i="29" s="1"/>
  <c r="AN43" i="29"/>
  <c r="AP43" i="29" s="1"/>
  <c r="AP75" i="29" s="1"/>
  <c r="AQ43" i="29"/>
  <c r="AT43" i="29" s="1"/>
  <c r="AF48" i="29"/>
  <c r="AI48" i="29" s="1"/>
  <c r="AY42" i="29"/>
  <c r="BA42" i="29" s="1"/>
  <c r="BB42" i="29" s="1"/>
  <c r="BE42" i="29" s="1"/>
  <c r="AY11" i="29"/>
  <c r="BA11" i="29" s="1"/>
  <c r="BB11" i="29" s="1"/>
  <c r="BE11" i="29" s="1"/>
  <c r="AC8" i="29"/>
  <c r="AE8" i="29" s="1"/>
  <c r="AN14" i="29"/>
  <c r="AP14" i="29" s="1"/>
  <c r="AP78" i="29" s="1"/>
  <c r="AQ14" i="29"/>
  <c r="AT14" i="29" s="1"/>
  <c r="AN6" i="29"/>
  <c r="AP6" i="29" s="1"/>
  <c r="AP70" i="29" s="1"/>
  <c r="AN13" i="29"/>
  <c r="AP13" i="29" s="1"/>
  <c r="AP77" i="29" s="1"/>
  <c r="AQ13" i="29"/>
  <c r="AT13" i="29" s="1"/>
  <c r="AQ19" i="29"/>
  <c r="AT19" i="29" s="1"/>
  <c r="AN19" i="29"/>
  <c r="AP19" i="29" s="1"/>
  <c r="AP83" i="29" s="1"/>
  <c r="AP76" i="29"/>
  <c r="BJ28" i="27"/>
  <c r="BL28" i="27" s="1"/>
  <c r="BM28" i="27" s="1"/>
  <c r="BP28" i="27" s="1"/>
  <c r="AY19" i="27"/>
  <c r="BA19" i="27" s="1"/>
  <c r="BB19" i="27"/>
  <c r="BE19" i="27" s="1"/>
  <c r="AY45" i="27"/>
  <c r="BA45" i="27" s="1"/>
  <c r="BB45" i="27"/>
  <c r="BE45" i="27" s="1"/>
  <c r="AY46" i="27"/>
  <c r="BA46" i="27" s="1"/>
  <c r="BB46" i="27"/>
  <c r="BE46" i="27" s="1"/>
  <c r="BJ41" i="27"/>
  <c r="BL41" i="27" s="1"/>
  <c r="BM41" i="27" s="1"/>
  <c r="BP41" i="27" s="1"/>
  <c r="AY16" i="27"/>
  <c r="BA16" i="27" s="1"/>
  <c r="BA80" i="27" s="1"/>
  <c r="BJ54" i="27"/>
  <c r="BL54" i="27" s="1"/>
  <c r="BM54" i="27"/>
  <c r="BP54" i="27" s="1"/>
  <c r="AY59" i="27"/>
  <c r="BA59" i="27" s="1"/>
  <c r="BB59" i="27" s="1"/>
  <c r="BE59" i="27" s="1"/>
  <c r="AY48" i="27"/>
  <c r="BA48" i="27" s="1"/>
  <c r="BB48" i="27"/>
  <c r="BE48" i="27" s="1"/>
  <c r="BJ47" i="27"/>
  <c r="BL47" i="27" s="1"/>
  <c r="BM47" i="27" s="1"/>
  <c r="BP47" i="27" s="1"/>
  <c r="BJ27" i="27"/>
  <c r="BL27" i="27" s="1"/>
  <c r="BM27" i="27"/>
  <c r="BP27" i="27" s="1"/>
  <c r="BJ60" i="27"/>
  <c r="BL60" i="27" s="1"/>
  <c r="BM60" i="27"/>
  <c r="BP60" i="27" s="1"/>
  <c r="AN51" i="27"/>
  <c r="AP51" i="27" s="1"/>
  <c r="AQ51" i="27" s="1"/>
  <c r="AT51" i="27" s="1"/>
  <c r="BJ58" i="27"/>
  <c r="BL58" i="27" s="1"/>
  <c r="BM58" i="27" s="1"/>
  <c r="BP58" i="27" s="1"/>
  <c r="AF5" i="27"/>
  <c r="BJ52" i="27"/>
  <c r="BL52" i="27" s="1"/>
  <c r="BM52" i="27"/>
  <c r="BP52" i="27" s="1"/>
  <c r="AF42" i="27"/>
  <c r="AI42" i="27" s="1"/>
  <c r="AY53" i="27"/>
  <c r="BA53" i="27" s="1"/>
  <c r="BB53" i="27" s="1"/>
  <c r="BE53" i="27" s="1"/>
  <c r="BJ10" i="27"/>
  <c r="BL10" i="27" s="1"/>
  <c r="BM10" i="27"/>
  <c r="BP10" i="27" s="1"/>
  <c r="AP83" i="27"/>
  <c r="BA73" i="27"/>
  <c r="AY20" i="27"/>
  <c r="BA20" i="27" s="1"/>
  <c r="BA84" i="27" s="1"/>
  <c r="BB20" i="27"/>
  <c r="BE20" i="27" s="1"/>
  <c r="BJ55" i="27"/>
  <c r="BL55" i="27" s="1"/>
  <c r="BM55" i="27"/>
  <c r="BP55" i="27" s="1"/>
  <c r="BJ17" i="27"/>
  <c r="BL17" i="27" s="1"/>
  <c r="BM17" i="27"/>
  <c r="BP17" i="27" s="1"/>
  <c r="AQ49" i="27"/>
  <c r="AT49" i="27" s="1"/>
  <c r="BB23" i="27"/>
  <c r="BE23" i="27" s="1"/>
  <c r="AY29" i="27"/>
  <c r="BA29" i="27" s="1"/>
  <c r="BB29" i="27"/>
  <c r="BE29" i="27" s="1"/>
  <c r="BU25" i="27"/>
  <c r="BW25" i="27" s="1"/>
  <c r="BX25" i="27"/>
  <c r="Q40" i="27"/>
  <c r="P62" i="27"/>
  <c r="BJ50" i="27"/>
  <c r="BL50" i="27" s="1"/>
  <c r="BM50" i="27"/>
  <c r="BP50" i="27" s="1"/>
  <c r="AN44" i="27"/>
  <c r="AP44" i="27" s="1"/>
  <c r="AP76" i="27" s="1"/>
  <c r="BB6" i="27"/>
  <c r="BE6" i="27" s="1"/>
  <c r="BB9" i="27"/>
  <c r="BE9" i="27" s="1"/>
  <c r="AN57" i="27"/>
  <c r="AP57" i="27" s="1"/>
  <c r="AP89" i="27" s="1"/>
  <c r="AQ57" i="27"/>
  <c r="AT57" i="27" s="1"/>
  <c r="AN15" i="27"/>
  <c r="AP15" i="27" s="1"/>
  <c r="AP79" i="27" s="1"/>
  <c r="AQ15" i="27"/>
  <c r="AT15" i="27" s="1"/>
  <c r="BJ18" i="27"/>
  <c r="BL18" i="27" s="1"/>
  <c r="BL82" i="27" s="1"/>
  <c r="BU61" i="27"/>
  <c r="BW61" i="27" s="1"/>
  <c r="BX61" i="27"/>
  <c r="AN21" i="27"/>
  <c r="AP21" i="27" s="1"/>
  <c r="AP85" i="27" s="1"/>
  <c r="AQ21" i="27"/>
  <c r="AT21" i="27" s="1"/>
  <c r="T37" i="27"/>
  <c r="AN24" i="27"/>
  <c r="AP24" i="27" s="1"/>
  <c r="AP88" i="27" s="1"/>
  <c r="AQ26" i="27"/>
  <c r="AT26" i="27" s="1"/>
  <c r="BA82" i="27"/>
  <c r="BJ43" i="27"/>
  <c r="BL43" i="27" s="1"/>
  <c r="BM43" i="27" s="1"/>
  <c r="BP43" i="27" s="1"/>
  <c r="AN38" i="27"/>
  <c r="AP38" i="27" s="1"/>
  <c r="AP70" i="27" s="1"/>
  <c r="R8" i="27"/>
  <c r="Q30" i="27"/>
  <c r="AY7" i="27"/>
  <c r="BA7" i="27" s="1"/>
  <c r="BB7" i="27" s="1"/>
  <c r="BE7" i="27" s="1"/>
  <c r="AN14" i="27"/>
  <c r="AP14" i="27" s="1"/>
  <c r="AP78" i="27" s="1"/>
  <c r="AQ14" i="27"/>
  <c r="AT14" i="27" s="1"/>
  <c r="AY39" i="27"/>
  <c r="BA39" i="27" s="1"/>
  <c r="BB39" i="27" s="1"/>
  <c r="BE39" i="27" s="1"/>
  <c r="AP80" i="27"/>
  <c r="AY22" i="27"/>
  <c r="BA22" i="27" s="1"/>
  <c r="BA86" i="27" s="1"/>
  <c r="BB22" i="27"/>
  <c r="BE22" i="27" s="1"/>
  <c r="BJ56" i="27"/>
  <c r="BL56" i="27" s="1"/>
  <c r="BM56" i="27" s="1"/>
  <c r="BP56" i="27" s="1"/>
  <c r="BA77" i="27"/>
  <c r="BJ12" i="27"/>
  <c r="BL12" i="27" s="1"/>
  <c r="BM12" i="27"/>
  <c r="BP12" i="27" s="1"/>
  <c r="AQ11" i="27"/>
  <c r="AT11" i="27" s="1"/>
  <c r="BB13" i="27"/>
  <c r="BE13" i="27" s="1"/>
  <c r="BJ46" i="29" l="1"/>
  <c r="BL46" i="29" s="1"/>
  <c r="BM46" i="29" s="1"/>
  <c r="BP46" i="29" s="1"/>
  <c r="BU28" i="29"/>
  <c r="BW28" i="29" s="1"/>
  <c r="BX28" i="29"/>
  <c r="BJ51" i="29"/>
  <c r="BL51" i="29" s="1"/>
  <c r="BM51" i="29"/>
  <c r="BP51" i="29" s="1"/>
  <c r="BJ39" i="29"/>
  <c r="BL39" i="29" s="1"/>
  <c r="BM39" i="29"/>
  <c r="BP39" i="29" s="1"/>
  <c r="BM29" i="29"/>
  <c r="BP29" i="29" s="1"/>
  <c r="BJ29" i="29"/>
  <c r="BL29" i="29" s="1"/>
  <c r="BJ38" i="29"/>
  <c r="BL38" i="29" s="1"/>
  <c r="BM38" i="29" s="1"/>
  <c r="BP38" i="29" s="1"/>
  <c r="BU54" i="29"/>
  <c r="BW54" i="29" s="1"/>
  <c r="BX54" i="29" s="1"/>
  <c r="BU61" i="29"/>
  <c r="BW61" i="29" s="1"/>
  <c r="BX61" i="29"/>
  <c r="BJ44" i="29"/>
  <c r="BL44" i="29" s="1"/>
  <c r="BM44" i="29"/>
  <c r="BP44" i="29" s="1"/>
  <c r="BJ52" i="29"/>
  <c r="BL52" i="29" s="1"/>
  <c r="BM52" i="29"/>
  <c r="BP52" i="29" s="1"/>
  <c r="BJ42" i="29"/>
  <c r="BL42" i="29" s="1"/>
  <c r="BM42" i="29" s="1"/>
  <c r="BP42" i="29" s="1"/>
  <c r="BU60" i="29"/>
  <c r="BW60" i="29" s="1"/>
  <c r="BX60" i="29" s="1"/>
  <c r="BJ49" i="29"/>
  <c r="BL49" i="29" s="1"/>
  <c r="BM49" i="29" s="1"/>
  <c r="BP49" i="29" s="1"/>
  <c r="BU58" i="29"/>
  <c r="BW58" i="29" s="1"/>
  <c r="BX58" i="29"/>
  <c r="BJ11" i="29"/>
  <c r="BL11" i="29" s="1"/>
  <c r="BM11" i="29"/>
  <c r="BP11" i="29" s="1"/>
  <c r="BJ55" i="29"/>
  <c r="BL55" i="29" s="1"/>
  <c r="BM55" i="29" s="1"/>
  <c r="BP55" i="29" s="1"/>
  <c r="BM45" i="29"/>
  <c r="BP45" i="29" s="1"/>
  <c r="BJ45" i="29"/>
  <c r="BL45" i="29" s="1"/>
  <c r="BJ53" i="29"/>
  <c r="BL53" i="29" s="1"/>
  <c r="BM53" i="29" s="1"/>
  <c r="BP53" i="29" s="1"/>
  <c r="AY17" i="29"/>
  <c r="BA17" i="29" s="1"/>
  <c r="BA81" i="29" s="1"/>
  <c r="BJ7" i="29"/>
  <c r="BL7" i="29" s="1"/>
  <c r="BL71" i="29" s="1"/>
  <c r="BM7" i="29"/>
  <c r="BP7" i="29" s="1"/>
  <c r="BJ12" i="29"/>
  <c r="BL12" i="29" s="1"/>
  <c r="BL76" i="29" s="1"/>
  <c r="BA71" i="29"/>
  <c r="BJ59" i="29"/>
  <c r="BL59" i="29" s="1"/>
  <c r="BM59" i="29"/>
  <c r="BP59" i="29" s="1"/>
  <c r="AY14" i="29"/>
  <c r="BA14" i="29" s="1"/>
  <c r="BA78" i="29" s="1"/>
  <c r="AQ23" i="29"/>
  <c r="AT23" i="29" s="1"/>
  <c r="AQ10" i="29"/>
  <c r="AT10" i="29" s="1"/>
  <c r="AY21" i="29"/>
  <c r="BA21" i="29" s="1"/>
  <c r="BA85" i="29" s="1"/>
  <c r="BB21" i="29"/>
  <c r="BE21" i="29" s="1"/>
  <c r="AY25" i="29"/>
  <c r="BA25" i="29" s="1"/>
  <c r="BA89" i="29" s="1"/>
  <c r="AN15" i="29"/>
  <c r="AP15" i="29" s="1"/>
  <c r="AP79" i="29" s="1"/>
  <c r="BM56" i="29"/>
  <c r="BP56" i="29" s="1"/>
  <c r="BJ56" i="29"/>
  <c r="BL56" i="29" s="1"/>
  <c r="AF8" i="29"/>
  <c r="AI8" i="29" s="1"/>
  <c r="BU27" i="29"/>
  <c r="BW27" i="29" s="1"/>
  <c r="BX27" i="29" s="1"/>
  <c r="AQ24" i="29"/>
  <c r="AT24" i="29" s="1"/>
  <c r="BJ41" i="29"/>
  <c r="BL41" i="29" s="1"/>
  <c r="BM41" i="29" s="1"/>
  <c r="BP41" i="29" s="1"/>
  <c r="AQ26" i="29"/>
  <c r="AT26" i="29" s="1"/>
  <c r="AQ20" i="29"/>
  <c r="AT20" i="29" s="1"/>
  <c r="AY18" i="29"/>
  <c r="BA18" i="29" s="1"/>
  <c r="BA82" i="29" s="1"/>
  <c r="AY13" i="29"/>
  <c r="BA13" i="29" s="1"/>
  <c r="BA77" i="29" s="1"/>
  <c r="AN48" i="29"/>
  <c r="AP48" i="29" s="1"/>
  <c r="AP80" i="29" s="1"/>
  <c r="AQ9" i="29"/>
  <c r="AT9" i="29" s="1"/>
  <c r="AY19" i="29"/>
  <c r="BA19" i="29" s="1"/>
  <c r="BA83" i="29" s="1"/>
  <c r="BJ47" i="29"/>
  <c r="BL47" i="29" s="1"/>
  <c r="BM47" i="29"/>
  <c r="BP47" i="29" s="1"/>
  <c r="X5" i="29"/>
  <c r="U30" i="29"/>
  <c r="BJ50" i="29"/>
  <c r="BL50" i="29" s="1"/>
  <c r="BM50" i="29" s="1"/>
  <c r="BP50" i="29" s="1"/>
  <c r="AY57" i="29"/>
  <c r="BA57" i="29" s="1"/>
  <c r="BB57" i="29" s="1"/>
  <c r="BE57" i="29" s="1"/>
  <c r="BU16" i="29"/>
  <c r="BW16" i="29" s="1"/>
  <c r="BX16" i="29"/>
  <c r="AY43" i="29"/>
  <c r="BA43" i="29" s="1"/>
  <c r="BA75" i="29" s="1"/>
  <c r="T40" i="29"/>
  <c r="R62" i="29"/>
  <c r="AQ6" i="29"/>
  <c r="AT6" i="29" s="1"/>
  <c r="X37" i="29"/>
  <c r="AQ22" i="29"/>
  <c r="AT22" i="29" s="1"/>
  <c r="BA76" i="29"/>
  <c r="BJ59" i="27"/>
  <c r="BL59" i="27" s="1"/>
  <c r="BM59" i="27"/>
  <c r="BP59" i="27" s="1"/>
  <c r="BU41" i="27"/>
  <c r="BW41" i="27" s="1"/>
  <c r="BX41" i="27" s="1"/>
  <c r="BJ39" i="27"/>
  <c r="BL39" i="27" s="1"/>
  <c r="BM39" i="27"/>
  <c r="BP39" i="27" s="1"/>
  <c r="AY51" i="27"/>
  <c r="BA51" i="27" s="1"/>
  <c r="BB51" i="27"/>
  <c r="BE51" i="27" s="1"/>
  <c r="BU47" i="27"/>
  <c r="BW47" i="27" s="1"/>
  <c r="BX47" i="27"/>
  <c r="BJ7" i="27"/>
  <c r="BL7" i="27" s="1"/>
  <c r="BL71" i="27" s="1"/>
  <c r="BM7" i="27"/>
  <c r="BP7" i="27" s="1"/>
  <c r="BJ53" i="27"/>
  <c r="BL53" i="27" s="1"/>
  <c r="BM53" i="27"/>
  <c r="BP53" i="27" s="1"/>
  <c r="BU58" i="27"/>
  <c r="BW58" i="27" s="1"/>
  <c r="BX58" i="27" s="1"/>
  <c r="BU43" i="27"/>
  <c r="BW43" i="27" s="1"/>
  <c r="BX43" i="27" s="1"/>
  <c r="BU56" i="27"/>
  <c r="BW56" i="27" s="1"/>
  <c r="BX56" i="27"/>
  <c r="BU28" i="27"/>
  <c r="BW28" i="27" s="1"/>
  <c r="BX28" i="27"/>
  <c r="BU50" i="27"/>
  <c r="BW50" i="27" s="1"/>
  <c r="BX50" i="27"/>
  <c r="AY26" i="27"/>
  <c r="BA26" i="27" s="1"/>
  <c r="BA90" i="27" s="1"/>
  <c r="BB26" i="27"/>
  <c r="BE26" i="27" s="1"/>
  <c r="R40" i="27"/>
  <c r="Q62" i="27"/>
  <c r="AI5" i="27"/>
  <c r="BU60" i="27"/>
  <c r="BW60" i="27" s="1"/>
  <c r="BX60" i="27"/>
  <c r="AQ38" i="27"/>
  <c r="AT38" i="27" s="1"/>
  <c r="BJ13" i="27"/>
  <c r="BL13" i="27" s="1"/>
  <c r="BL77" i="27" s="1"/>
  <c r="BJ20" i="27"/>
  <c r="BL20" i="27" s="1"/>
  <c r="BL84" i="27" s="1"/>
  <c r="BM20" i="27"/>
  <c r="BP20" i="27" s="1"/>
  <c r="BJ48" i="27"/>
  <c r="BL48" i="27" s="1"/>
  <c r="BM48" i="27" s="1"/>
  <c r="BP48" i="27" s="1"/>
  <c r="BJ45" i="27"/>
  <c r="BL45" i="27" s="1"/>
  <c r="BM45" i="27" s="1"/>
  <c r="BP45" i="27" s="1"/>
  <c r="AY49" i="27"/>
  <c r="BA49" i="27" s="1"/>
  <c r="BA81" i="27" s="1"/>
  <c r="BB49" i="27"/>
  <c r="BE49" i="27" s="1"/>
  <c r="BB16" i="27"/>
  <c r="BE16" i="27" s="1"/>
  <c r="BU17" i="27"/>
  <c r="BW17" i="27" s="1"/>
  <c r="BX17" i="27"/>
  <c r="BX52" i="27"/>
  <c r="BU52" i="27"/>
  <c r="BW52" i="27" s="1"/>
  <c r="AQ24" i="27"/>
  <c r="AT24" i="27" s="1"/>
  <c r="AY57" i="27"/>
  <c r="BA57" i="27" s="1"/>
  <c r="BA89" i="27" s="1"/>
  <c r="BM18" i="27"/>
  <c r="BP18" i="27" s="1"/>
  <c r="AY14" i="27"/>
  <c r="BA14" i="27" s="1"/>
  <c r="BA78" i="27" s="1"/>
  <c r="BU12" i="27"/>
  <c r="BW12" i="27" s="1"/>
  <c r="BX12" i="27" s="1"/>
  <c r="BJ19" i="27"/>
  <c r="BL19" i="27" s="1"/>
  <c r="BM19" i="27"/>
  <c r="BP19" i="27" s="1"/>
  <c r="BJ22" i="27"/>
  <c r="BL22" i="27" s="1"/>
  <c r="BL86" i="27" s="1"/>
  <c r="BU27" i="27"/>
  <c r="BW27" i="27" s="1"/>
  <c r="BX27" i="27"/>
  <c r="BJ46" i="27"/>
  <c r="BL46" i="27" s="1"/>
  <c r="BM46" i="27" s="1"/>
  <c r="BP46" i="27" s="1"/>
  <c r="BA71" i="27"/>
  <c r="T69" i="27"/>
  <c r="U37" i="27"/>
  <c r="BJ9" i="27"/>
  <c r="BL9" i="27" s="1"/>
  <c r="BL73" i="27" s="1"/>
  <c r="BJ29" i="27"/>
  <c r="BL29" i="27" s="1"/>
  <c r="BM29" i="27"/>
  <c r="BP29" i="27" s="1"/>
  <c r="BA83" i="27"/>
  <c r="AY15" i="27"/>
  <c r="BA15" i="27" s="1"/>
  <c r="BA79" i="27" s="1"/>
  <c r="AY11" i="27"/>
  <c r="BA11" i="27" s="1"/>
  <c r="BA75" i="27" s="1"/>
  <c r="AY21" i="27"/>
  <c r="BA21" i="27" s="1"/>
  <c r="BA85" i="27" s="1"/>
  <c r="BJ6" i="27"/>
  <c r="BL6" i="27" s="1"/>
  <c r="BM6" i="27" s="1"/>
  <c r="BP6" i="27" s="1"/>
  <c r="BX10" i="27"/>
  <c r="BU10" i="27"/>
  <c r="BW10" i="27" s="1"/>
  <c r="BU54" i="27"/>
  <c r="BW54" i="27" s="1"/>
  <c r="BX54" i="27" s="1"/>
  <c r="AN42" i="27"/>
  <c r="AP42" i="27" s="1"/>
  <c r="AP74" i="27" s="1"/>
  <c r="BU55" i="27"/>
  <c r="BW55" i="27" s="1"/>
  <c r="BX55" i="27"/>
  <c r="T8" i="27"/>
  <c r="R30" i="27"/>
  <c r="AQ44" i="27"/>
  <c r="AT44" i="27" s="1"/>
  <c r="BJ23" i="27"/>
  <c r="BL23" i="27" s="1"/>
  <c r="BL87" i="27" s="1"/>
  <c r="BU50" i="29" l="1"/>
  <c r="BW50" i="29" s="1"/>
  <c r="BX50" i="29" s="1"/>
  <c r="BU41" i="29"/>
  <c r="BW41" i="29" s="1"/>
  <c r="BX41" i="29" s="1"/>
  <c r="BU38" i="29"/>
  <c r="BW38" i="29" s="1"/>
  <c r="BX38" i="29"/>
  <c r="BU49" i="29"/>
  <c r="BW49" i="29" s="1"/>
  <c r="BX49" i="29"/>
  <c r="BX42" i="29"/>
  <c r="BU42" i="29"/>
  <c r="BW42" i="29" s="1"/>
  <c r="BU53" i="29"/>
  <c r="BW53" i="29" s="1"/>
  <c r="BX53" i="29" s="1"/>
  <c r="BJ57" i="29"/>
  <c r="BL57" i="29" s="1"/>
  <c r="BM57" i="29"/>
  <c r="BP57" i="29" s="1"/>
  <c r="BU55" i="29"/>
  <c r="BW55" i="29" s="1"/>
  <c r="BX55" i="29"/>
  <c r="BU46" i="29"/>
  <c r="BW46" i="29" s="1"/>
  <c r="BX46" i="29" s="1"/>
  <c r="T72" i="29"/>
  <c r="T92" i="29" s="1"/>
  <c r="U40" i="29"/>
  <c r="T62" i="29"/>
  <c r="T65" i="29" s="1"/>
  <c r="AC37" i="29"/>
  <c r="BB13" i="29"/>
  <c r="BE13" i="29" s="1"/>
  <c r="AY23" i="29"/>
  <c r="BA23" i="29" s="1"/>
  <c r="BA87" i="29" s="1"/>
  <c r="BB23" i="29"/>
  <c r="BE23" i="29" s="1"/>
  <c r="AN8" i="29"/>
  <c r="AP8" i="29" s="1"/>
  <c r="AQ8" i="29" s="1"/>
  <c r="AT8" i="29" s="1"/>
  <c r="AY6" i="29"/>
  <c r="BA6" i="29" s="1"/>
  <c r="BA70" i="29" s="1"/>
  <c r="BB6" i="29"/>
  <c r="BE6" i="29" s="1"/>
  <c r="BB14" i="29"/>
  <c r="BE14" i="29" s="1"/>
  <c r="AC5" i="29"/>
  <c r="X30" i="29"/>
  <c r="BB18" i="29"/>
  <c r="BE18" i="29" s="1"/>
  <c r="BU56" i="29"/>
  <c r="BW56" i="29" s="1"/>
  <c r="BX56" i="29"/>
  <c r="BU59" i="29"/>
  <c r="BW59" i="29" s="1"/>
  <c r="BX59" i="29" s="1"/>
  <c r="BU45" i="29"/>
  <c r="BW45" i="29" s="1"/>
  <c r="BX45" i="29"/>
  <c r="BU29" i="29"/>
  <c r="BW29" i="29" s="1"/>
  <c r="BX29" i="29" s="1"/>
  <c r="BU47" i="29"/>
  <c r="BW47" i="29" s="1"/>
  <c r="BX47" i="29" s="1"/>
  <c r="BX52" i="29"/>
  <c r="BU52" i="29"/>
  <c r="BW52" i="29" s="1"/>
  <c r="BU39" i="29"/>
  <c r="BW39" i="29" s="1"/>
  <c r="BX39" i="29"/>
  <c r="BB43" i="29"/>
  <c r="BE43" i="29" s="1"/>
  <c r="AY20" i="29"/>
  <c r="BA20" i="29" s="1"/>
  <c r="BA84" i="29" s="1"/>
  <c r="AQ15" i="29"/>
  <c r="AT15" i="29" s="1"/>
  <c r="AY26" i="29"/>
  <c r="BA26" i="29" s="1"/>
  <c r="BA90" i="29" s="1"/>
  <c r="BM12" i="29"/>
  <c r="BP12" i="29" s="1"/>
  <c r="BU11" i="29"/>
  <c r="BW11" i="29" s="1"/>
  <c r="BX44" i="29"/>
  <c r="BU44" i="29"/>
  <c r="BW44" i="29" s="1"/>
  <c r="BU51" i="29"/>
  <c r="BW51" i="29" s="1"/>
  <c r="BX51" i="29"/>
  <c r="BB19" i="29"/>
  <c r="BE19" i="29" s="1"/>
  <c r="BB25" i="29"/>
  <c r="BE25" i="29" s="1"/>
  <c r="BJ21" i="29"/>
  <c r="BL21" i="29" s="1"/>
  <c r="BL85" i="29" s="1"/>
  <c r="BM21" i="29"/>
  <c r="BP21" i="29" s="1"/>
  <c r="BU7" i="29"/>
  <c r="BW7" i="29" s="1"/>
  <c r="BW71" i="29" s="1"/>
  <c r="BX7" i="29"/>
  <c r="AY9" i="29"/>
  <c r="BA9" i="29" s="1"/>
  <c r="BA73" i="29" s="1"/>
  <c r="AQ48" i="29"/>
  <c r="AT48" i="29" s="1"/>
  <c r="AY24" i="29"/>
  <c r="BA24" i="29" s="1"/>
  <c r="BA88" i="29" s="1"/>
  <c r="AY22" i="29"/>
  <c r="BA22" i="29" s="1"/>
  <c r="BA86" i="29" s="1"/>
  <c r="BB22" i="29"/>
  <c r="BE22" i="29" s="1"/>
  <c r="AY10" i="29"/>
  <c r="BA10" i="29" s="1"/>
  <c r="BA74" i="29" s="1"/>
  <c r="BB17" i="29"/>
  <c r="BE17" i="29" s="1"/>
  <c r="BU45" i="27"/>
  <c r="BW45" i="27" s="1"/>
  <c r="BX45" i="27"/>
  <c r="BU46" i="27"/>
  <c r="BW46" i="27" s="1"/>
  <c r="BX46" i="27" s="1"/>
  <c r="BU48" i="27"/>
  <c r="BW48" i="27" s="1"/>
  <c r="BX48" i="27" s="1"/>
  <c r="BU6" i="27"/>
  <c r="BW6" i="27" s="1"/>
  <c r="BX6" i="27"/>
  <c r="BM9" i="27"/>
  <c r="BP9" i="27" s="1"/>
  <c r="T72" i="27"/>
  <c r="T30" i="27"/>
  <c r="U8" i="27"/>
  <c r="BJ49" i="27"/>
  <c r="BL49" i="27" s="1"/>
  <c r="BL81" i="27" s="1"/>
  <c r="BJ51" i="27"/>
  <c r="BL51" i="27" s="1"/>
  <c r="BM51" i="27"/>
  <c r="BP51" i="27" s="1"/>
  <c r="BB14" i="27"/>
  <c r="BE14" i="27" s="1"/>
  <c r="BU19" i="27"/>
  <c r="BW19" i="27" s="1"/>
  <c r="AY44" i="27"/>
  <c r="BA44" i="27" s="1"/>
  <c r="BA76" i="27" s="1"/>
  <c r="BB44" i="27"/>
  <c r="BE44" i="27" s="1"/>
  <c r="BM13" i="27"/>
  <c r="BP13" i="27" s="1"/>
  <c r="T92" i="27"/>
  <c r="BU39" i="27"/>
  <c r="BW39" i="27" s="1"/>
  <c r="BX39" i="27"/>
  <c r="X37" i="27"/>
  <c r="BB21" i="27"/>
  <c r="BE21" i="27" s="1"/>
  <c r="AQ42" i="27"/>
  <c r="AT42" i="27" s="1"/>
  <c r="BB15" i="27"/>
  <c r="BE15" i="27" s="1"/>
  <c r="BU18" i="27"/>
  <c r="BW18" i="27" s="1"/>
  <c r="BW82" i="27" s="1"/>
  <c r="BX18" i="27"/>
  <c r="BL83" i="27"/>
  <c r="BJ16" i="27"/>
  <c r="BL16" i="27" s="1"/>
  <c r="BL80" i="27" s="1"/>
  <c r="BU7" i="27"/>
  <c r="BW7" i="27" s="1"/>
  <c r="BW71" i="27" s="1"/>
  <c r="AY38" i="27"/>
  <c r="BA38" i="27" s="1"/>
  <c r="BA70" i="27" s="1"/>
  <c r="BB38" i="27"/>
  <c r="BE38" i="27" s="1"/>
  <c r="BB57" i="27"/>
  <c r="BE57" i="27" s="1"/>
  <c r="T40" i="27"/>
  <c r="R62" i="27"/>
  <c r="BB11" i="27"/>
  <c r="BE11" i="27" s="1"/>
  <c r="BU29" i="27"/>
  <c r="BW29" i="27" s="1"/>
  <c r="BX29" i="27" s="1"/>
  <c r="AY24" i="27"/>
  <c r="BA24" i="27" s="1"/>
  <c r="BA88" i="27" s="1"/>
  <c r="BU20" i="27"/>
  <c r="BW20" i="27" s="1"/>
  <c r="BW84" i="27" s="1"/>
  <c r="BX20" i="27"/>
  <c r="BJ26" i="27"/>
  <c r="BL26" i="27" s="1"/>
  <c r="BL90" i="27" s="1"/>
  <c r="BM26" i="27"/>
  <c r="BP26" i="27" s="1"/>
  <c r="BU53" i="27"/>
  <c r="BW53" i="27" s="1"/>
  <c r="BX53" i="27"/>
  <c r="BU59" i="27"/>
  <c r="BW59" i="27" s="1"/>
  <c r="BX59" i="27"/>
  <c r="AN5" i="27"/>
  <c r="BM23" i="27"/>
  <c r="BP23" i="27" s="1"/>
  <c r="BM22" i="27"/>
  <c r="BP22" i="27" s="1"/>
  <c r="AY8" i="29" l="1"/>
  <c r="BA8" i="29" s="1"/>
  <c r="BJ18" i="29"/>
  <c r="BL18" i="29" s="1"/>
  <c r="BL82" i="29" s="1"/>
  <c r="BM18" i="29"/>
  <c r="BP18" i="29" s="1"/>
  <c r="BX11" i="29"/>
  <c r="AE5" i="29"/>
  <c r="AC30" i="29"/>
  <c r="AE37" i="29"/>
  <c r="BX12" i="29"/>
  <c r="BU12" i="29"/>
  <c r="BW12" i="29" s="1"/>
  <c r="BW76" i="29" s="1"/>
  <c r="G20" i="28"/>
  <c r="T93" i="29"/>
  <c r="BB26" i="29"/>
  <c r="BE26" i="29" s="1"/>
  <c r="BJ14" i="29"/>
  <c r="BL14" i="29" s="1"/>
  <c r="BL78" i="29" s="1"/>
  <c r="BM14" i="29"/>
  <c r="BP14" i="29" s="1"/>
  <c r="X40" i="29"/>
  <c r="U62" i="29"/>
  <c r="BJ6" i="29"/>
  <c r="BL6" i="29" s="1"/>
  <c r="BL70" i="29" s="1"/>
  <c r="BM6" i="29"/>
  <c r="BP6" i="29" s="1"/>
  <c r="AY15" i="29"/>
  <c r="BA15" i="29" s="1"/>
  <c r="BA79" i="29" s="1"/>
  <c r="BJ25" i="29"/>
  <c r="BL25" i="29" s="1"/>
  <c r="BL89" i="29" s="1"/>
  <c r="BB20" i="29"/>
  <c r="BE20" i="29" s="1"/>
  <c r="BJ22" i="29"/>
  <c r="BL22" i="29" s="1"/>
  <c r="BL86" i="29" s="1"/>
  <c r="BM22" i="29"/>
  <c r="BP22" i="29" s="1"/>
  <c r="BJ23" i="29"/>
  <c r="BL23" i="29" s="1"/>
  <c r="BL87" i="29" s="1"/>
  <c r="BM23" i="29"/>
  <c r="BP23" i="29" s="1"/>
  <c r="BU21" i="29"/>
  <c r="BW21" i="29" s="1"/>
  <c r="BW85" i="29" s="1"/>
  <c r="BB10" i="29"/>
  <c r="BE10" i="29" s="1"/>
  <c r="AY48" i="29"/>
  <c r="BA48" i="29" s="1"/>
  <c r="BA80" i="29" s="1"/>
  <c r="BX57" i="29"/>
  <c r="BU57" i="29"/>
  <c r="BW57" i="29" s="1"/>
  <c r="BJ17" i="29"/>
  <c r="BL17" i="29" s="1"/>
  <c r="BL81" i="29" s="1"/>
  <c r="BM17" i="29"/>
  <c r="BP17" i="29" s="1"/>
  <c r="BJ19" i="29"/>
  <c r="BL19" i="29" s="1"/>
  <c r="BL83" i="29" s="1"/>
  <c r="BB24" i="29"/>
  <c r="BE24" i="29" s="1"/>
  <c r="BJ43" i="29"/>
  <c r="BL43" i="29" s="1"/>
  <c r="BL75" i="29" s="1"/>
  <c r="BM43" i="29"/>
  <c r="BP43" i="29" s="1"/>
  <c r="BB9" i="29"/>
  <c r="BE9" i="29" s="1"/>
  <c r="BJ13" i="29"/>
  <c r="BL13" i="29" s="1"/>
  <c r="BL77" i="29" s="1"/>
  <c r="BU9" i="27"/>
  <c r="BW9" i="27" s="1"/>
  <c r="BW73" i="27" s="1"/>
  <c r="AP5" i="27"/>
  <c r="BJ44" i="27"/>
  <c r="BL44" i="27" s="1"/>
  <c r="BL76" i="27" s="1"/>
  <c r="BM44" i="27"/>
  <c r="BP44" i="27" s="1"/>
  <c r="BJ15" i="27"/>
  <c r="BL15" i="27" s="1"/>
  <c r="BL79" i="27" s="1"/>
  <c r="BM15" i="27"/>
  <c r="BP15" i="27" s="1"/>
  <c r="BX19" i="27"/>
  <c r="X8" i="27"/>
  <c r="U30" i="27"/>
  <c r="BJ11" i="27"/>
  <c r="BL11" i="27" s="1"/>
  <c r="BL75" i="27" s="1"/>
  <c r="BM11" i="27"/>
  <c r="BP11" i="27" s="1"/>
  <c r="U40" i="27"/>
  <c r="T62" i="27"/>
  <c r="I9" i="31" s="1"/>
  <c r="I10" i="31" s="1"/>
  <c r="BU51" i="27"/>
  <c r="BW51" i="27" s="1"/>
  <c r="BW83" i="27" s="1"/>
  <c r="BX51" i="27"/>
  <c r="BM16" i="27"/>
  <c r="BP16" i="27" s="1"/>
  <c r="BJ14" i="27"/>
  <c r="BL14" i="27" s="1"/>
  <c r="BL78" i="27" s="1"/>
  <c r="BJ57" i="27"/>
  <c r="BL57" i="27" s="1"/>
  <c r="BL89" i="27" s="1"/>
  <c r="AC37" i="27"/>
  <c r="BU13" i="27"/>
  <c r="BW13" i="27" s="1"/>
  <c r="BW77" i="27" s="1"/>
  <c r="AY42" i="27"/>
  <c r="BA42" i="27" s="1"/>
  <c r="BA74" i="27" s="1"/>
  <c r="BJ38" i="27"/>
  <c r="BL38" i="27" s="1"/>
  <c r="BL70" i="27" s="1"/>
  <c r="BM38" i="27"/>
  <c r="BP38" i="27" s="1"/>
  <c r="BU26" i="27"/>
  <c r="BW26" i="27" s="1"/>
  <c r="BW90" i="27" s="1"/>
  <c r="BX26" i="27"/>
  <c r="BJ21" i="27"/>
  <c r="BL21" i="27" s="1"/>
  <c r="BL85" i="27" s="1"/>
  <c r="BU22" i="27"/>
  <c r="BW22" i="27" s="1"/>
  <c r="BW86" i="27" s="1"/>
  <c r="BU23" i="27"/>
  <c r="BW23" i="27" s="1"/>
  <c r="BW87" i="27" s="1"/>
  <c r="BB24" i="27"/>
  <c r="BE24" i="27" s="1"/>
  <c r="BX7" i="27"/>
  <c r="BM49" i="27"/>
  <c r="BP49" i="27" s="1"/>
  <c r="BM13" i="29" l="1"/>
  <c r="BP13" i="29" s="1"/>
  <c r="BB48" i="29"/>
  <c r="BE48" i="29" s="1"/>
  <c r="BJ9" i="29"/>
  <c r="BL9" i="29" s="1"/>
  <c r="BL73" i="29" s="1"/>
  <c r="BJ10" i="29"/>
  <c r="BL10" i="29" s="1"/>
  <c r="BL74" i="29" s="1"/>
  <c r="BB15" i="29"/>
  <c r="BE15" i="29" s="1"/>
  <c r="AF37" i="29"/>
  <c r="BU6" i="29"/>
  <c r="BW6" i="29" s="1"/>
  <c r="BW70" i="29" s="1"/>
  <c r="BX6" i="29"/>
  <c r="BU23" i="29"/>
  <c r="BW23" i="29" s="1"/>
  <c r="BW87" i="29" s="1"/>
  <c r="AE69" i="29"/>
  <c r="AE30" i="29"/>
  <c r="AF5" i="29"/>
  <c r="AC40" i="29"/>
  <c r="X62" i="29"/>
  <c r="BU14" i="29"/>
  <c r="BW14" i="29" s="1"/>
  <c r="BW78" i="29" s="1"/>
  <c r="BU43" i="29"/>
  <c r="BW43" i="29" s="1"/>
  <c r="BW75" i="29" s="1"/>
  <c r="BX43" i="29"/>
  <c r="BJ24" i="29"/>
  <c r="BL24" i="29" s="1"/>
  <c r="BL88" i="29" s="1"/>
  <c r="BU17" i="29"/>
  <c r="BW17" i="29" s="1"/>
  <c r="BW81" i="29" s="1"/>
  <c r="BU18" i="29"/>
  <c r="BW18" i="29" s="1"/>
  <c r="BW82" i="29" s="1"/>
  <c r="BX18" i="29"/>
  <c r="BX21" i="29"/>
  <c r="BM19" i="29"/>
  <c r="BP19" i="29" s="1"/>
  <c r="BU22" i="29"/>
  <c r="BW22" i="29" s="1"/>
  <c r="BW86" i="29" s="1"/>
  <c r="BJ26" i="29"/>
  <c r="BL26" i="29" s="1"/>
  <c r="BL90" i="29" s="1"/>
  <c r="BM20" i="29"/>
  <c r="BP20" i="29" s="1"/>
  <c r="BJ20" i="29"/>
  <c r="BL20" i="29" s="1"/>
  <c r="BL84" i="29" s="1"/>
  <c r="BM25" i="29"/>
  <c r="BP25" i="29" s="1"/>
  <c r="I11" i="31"/>
  <c r="I12" i="31" s="1"/>
  <c r="H20" i="28"/>
  <c r="I20" i="28" s="1"/>
  <c r="BB8" i="29"/>
  <c r="BE8" i="29" s="1"/>
  <c r="BU15" i="27"/>
  <c r="BW15" i="27" s="1"/>
  <c r="BW79" i="27" s="1"/>
  <c r="BU44" i="27"/>
  <c r="BW44" i="27" s="1"/>
  <c r="BW76" i="27" s="1"/>
  <c r="BM14" i="27"/>
  <c r="BP14" i="27" s="1"/>
  <c r="BU49" i="27"/>
  <c r="BW49" i="27" s="1"/>
  <c r="BW81" i="27" s="1"/>
  <c r="X40" i="27"/>
  <c r="U62" i="27"/>
  <c r="BU11" i="27"/>
  <c r="BW11" i="27" s="1"/>
  <c r="BW75" i="27" s="1"/>
  <c r="AQ5" i="27"/>
  <c r="BX13" i="27"/>
  <c r="AE37" i="27"/>
  <c r="BU38" i="27"/>
  <c r="BW38" i="27" s="1"/>
  <c r="BW70" i="27" s="1"/>
  <c r="BU16" i="27"/>
  <c r="BW16" i="27" s="1"/>
  <c r="BW80" i="27" s="1"/>
  <c r="BJ24" i="27"/>
  <c r="BL24" i="27" s="1"/>
  <c r="BL88" i="27" s="1"/>
  <c r="BB42" i="27"/>
  <c r="BE42" i="27" s="1"/>
  <c r="BX22" i="27"/>
  <c r="BX9" i="27"/>
  <c r="BX23" i="27"/>
  <c r="BM21" i="27"/>
  <c r="BP21" i="27" s="1"/>
  <c r="BM57" i="27"/>
  <c r="BP57" i="27" s="1"/>
  <c r="AC8" i="27"/>
  <c r="X30" i="27"/>
  <c r="T65" i="27"/>
  <c r="BU20" i="29" l="1"/>
  <c r="BW20" i="29" s="1"/>
  <c r="BW84" i="29" s="1"/>
  <c r="BX20" i="29"/>
  <c r="BM26" i="29"/>
  <c r="BP26" i="29" s="1"/>
  <c r="AI37" i="29"/>
  <c r="BX14" i="29"/>
  <c r="BU19" i="29"/>
  <c r="BW19" i="29" s="1"/>
  <c r="BW83" i="29" s="1"/>
  <c r="BJ15" i="29"/>
  <c r="BL15" i="29" s="1"/>
  <c r="BL79" i="29" s="1"/>
  <c r="AE40" i="29"/>
  <c r="AC62" i="29"/>
  <c r="BM10" i="29"/>
  <c r="BP10" i="29" s="1"/>
  <c r="BU25" i="29"/>
  <c r="BW25" i="29" s="1"/>
  <c r="BW89" i="29" s="1"/>
  <c r="BX25" i="29"/>
  <c r="AF30" i="29"/>
  <c r="AI5" i="29"/>
  <c r="BM9" i="29"/>
  <c r="BP9" i="29" s="1"/>
  <c r="BJ8" i="29"/>
  <c r="BL8" i="29" s="1"/>
  <c r="BX22" i="29"/>
  <c r="BM48" i="29"/>
  <c r="BP48" i="29" s="1"/>
  <c r="BJ48" i="29"/>
  <c r="BL48" i="29" s="1"/>
  <c r="BL80" i="29" s="1"/>
  <c r="BX17" i="29"/>
  <c r="BM24" i="29"/>
  <c r="BP24" i="29" s="1"/>
  <c r="BX23" i="29"/>
  <c r="BU13" i="29"/>
  <c r="BW13" i="29" s="1"/>
  <c r="BW77" i="29" s="1"/>
  <c r="AC40" i="27"/>
  <c r="X62" i="27"/>
  <c r="BJ42" i="27"/>
  <c r="BL42" i="27" s="1"/>
  <c r="BL74" i="27" s="1"/>
  <c r="G8" i="28"/>
  <c r="T93" i="27"/>
  <c r="BM24" i="27"/>
  <c r="BP24" i="27" s="1"/>
  <c r="BX16" i="27"/>
  <c r="BU57" i="27"/>
  <c r="BW57" i="27" s="1"/>
  <c r="BW89" i="27" s="1"/>
  <c r="AE8" i="27"/>
  <c r="AC30" i="27"/>
  <c r="AE69" i="27"/>
  <c r="AF37" i="27"/>
  <c r="BX44" i="27"/>
  <c r="BX11" i="27"/>
  <c r="BX49" i="27"/>
  <c r="BU21" i="27"/>
  <c r="BW21" i="27" s="1"/>
  <c r="BW85" i="27" s="1"/>
  <c r="BX38" i="27"/>
  <c r="BU14" i="27"/>
  <c r="BW14" i="27" s="1"/>
  <c r="BW78" i="27" s="1"/>
  <c r="AT5" i="27"/>
  <c r="BX15" i="27"/>
  <c r="BU48" i="29" l="1"/>
  <c r="BW48" i="29" s="1"/>
  <c r="BW80" i="29" s="1"/>
  <c r="AE72" i="29"/>
  <c r="AE92" i="29" s="1"/>
  <c r="AF40" i="29"/>
  <c r="AE62" i="29"/>
  <c r="AE65" i="29" s="1"/>
  <c r="BM15" i="29"/>
  <c r="BP15" i="29" s="1"/>
  <c r="BX19" i="29"/>
  <c r="AN5" i="29"/>
  <c r="AI30" i="29"/>
  <c r="AN37" i="29"/>
  <c r="BU26" i="29"/>
  <c r="BW26" i="29" s="1"/>
  <c r="BW90" i="29" s="1"/>
  <c r="BM8" i="29"/>
  <c r="BP8" i="29" s="1"/>
  <c r="BU9" i="29"/>
  <c r="BW9" i="29" s="1"/>
  <c r="BW73" i="29" s="1"/>
  <c r="BX13" i="29"/>
  <c r="BU24" i="29"/>
  <c r="BW24" i="29" s="1"/>
  <c r="BW88" i="29" s="1"/>
  <c r="BU10" i="29"/>
  <c r="BW10" i="29" s="1"/>
  <c r="BW74" i="29" s="1"/>
  <c r="AE30" i="27"/>
  <c r="AF8" i="27"/>
  <c r="BX57" i="27"/>
  <c r="BX21" i="27"/>
  <c r="AI37" i="27"/>
  <c r="BM42" i="27"/>
  <c r="BP42" i="27" s="1"/>
  <c r="BX14" i="27"/>
  <c r="H8" i="28"/>
  <c r="G31" i="28"/>
  <c r="G33" i="28" s="1"/>
  <c r="AE40" i="27"/>
  <c r="AC62" i="27"/>
  <c r="BU24" i="27"/>
  <c r="BW24" i="27" s="1"/>
  <c r="BW88" i="27" s="1"/>
  <c r="AY5" i="27"/>
  <c r="BU8" i="29" l="1"/>
  <c r="BW8" i="29" s="1"/>
  <c r="BX9" i="29"/>
  <c r="AI40" i="29"/>
  <c r="AF62" i="29"/>
  <c r="AN30" i="29"/>
  <c r="AP5" i="29"/>
  <c r="BU15" i="29"/>
  <c r="BW15" i="29" s="1"/>
  <c r="BW79" i="29" s="1"/>
  <c r="BX10" i="29"/>
  <c r="BX24" i="29"/>
  <c r="H21" i="28"/>
  <c r="I21" i="28" s="1"/>
  <c r="J21" i="28" s="1"/>
  <c r="AE93" i="29"/>
  <c r="BX26" i="29"/>
  <c r="AP37" i="29"/>
  <c r="BX48" i="29"/>
  <c r="I8" i="28"/>
  <c r="BU42" i="27"/>
  <c r="BW42" i="27" s="1"/>
  <c r="BW74" i="27" s="1"/>
  <c r="AN37" i="27"/>
  <c r="BX24" i="27"/>
  <c r="AI8" i="27"/>
  <c r="AF30" i="27"/>
  <c r="AE65" i="27"/>
  <c r="G34" i="28"/>
  <c r="G35" i="28" s="1"/>
  <c r="G40" i="28" s="1"/>
  <c r="G41" i="28" s="1"/>
  <c r="G42" i="28" s="1"/>
  <c r="G43" i="28" s="1"/>
  <c r="G44" i="28" s="1"/>
  <c r="G45" i="28" s="1"/>
  <c r="G46" i="28" s="1"/>
  <c r="G47" i="28" s="1"/>
  <c r="G48" i="28" s="1"/>
  <c r="G60" i="28" s="1"/>
  <c r="BA5" i="27"/>
  <c r="AF40" i="27"/>
  <c r="AE62" i="27"/>
  <c r="AE72" i="27"/>
  <c r="AE92" i="27" s="1"/>
  <c r="AP69" i="29" l="1"/>
  <c r="AP30" i="29"/>
  <c r="AQ5" i="29"/>
  <c r="AN40" i="29"/>
  <c r="AI62" i="29"/>
  <c r="BX15" i="29"/>
  <c r="AQ37" i="29"/>
  <c r="BX8" i="29"/>
  <c r="G62" i="28"/>
  <c r="AP37" i="27"/>
  <c r="AI40" i="27"/>
  <c r="AF62" i="27"/>
  <c r="BX42" i="27"/>
  <c r="H9" i="28"/>
  <c r="AE93" i="27"/>
  <c r="AN8" i="27"/>
  <c r="AI30" i="27"/>
  <c r="BB5" i="27"/>
  <c r="AT37" i="29" l="1"/>
  <c r="AQ30" i="29"/>
  <c r="AT5" i="29"/>
  <c r="AP40" i="29"/>
  <c r="AN62" i="29"/>
  <c r="BE5" i="27"/>
  <c r="G74" i="28"/>
  <c r="AN40" i="27"/>
  <c r="AI62" i="27"/>
  <c r="AP8" i="27"/>
  <c r="AN30" i="27"/>
  <c r="I9" i="28"/>
  <c r="H31" i="28"/>
  <c r="H33" i="28" s="1"/>
  <c r="AP69" i="27"/>
  <c r="AQ37" i="27"/>
  <c r="AP72" i="29" l="1"/>
  <c r="AP92" i="29" s="1"/>
  <c r="AP62" i="29"/>
  <c r="AP65" i="29" s="1"/>
  <c r="AQ40" i="29"/>
  <c r="AY5" i="29"/>
  <c r="AT30" i="29"/>
  <c r="AY37" i="29"/>
  <c r="H34" i="28"/>
  <c r="H35" i="28" s="1"/>
  <c r="H40" i="28" s="1"/>
  <c r="H41" i="28" s="1"/>
  <c r="H42" i="28" s="1"/>
  <c r="H43" i="28" s="1"/>
  <c r="H44" i="28" s="1"/>
  <c r="H45" i="28" s="1"/>
  <c r="H46" i="28" s="1"/>
  <c r="H47" i="28" s="1"/>
  <c r="H48" i="28" s="1"/>
  <c r="H49" i="28" s="1"/>
  <c r="H60" i="28" s="1"/>
  <c r="AP40" i="27"/>
  <c r="AP72" i="27" s="1"/>
  <c r="AP92" i="27" s="1"/>
  <c r="AN62" i="27"/>
  <c r="J9" i="28"/>
  <c r="AP30" i="27"/>
  <c r="AQ8" i="27"/>
  <c r="AT37" i="27"/>
  <c r="BJ5" i="27"/>
  <c r="AY30" i="29" l="1"/>
  <c r="BA5" i="29"/>
  <c r="BA37" i="29"/>
  <c r="AT40" i="29"/>
  <c r="AQ62" i="29"/>
  <c r="I22" i="28"/>
  <c r="J22" i="28" s="1"/>
  <c r="K22" i="28" s="1"/>
  <c r="AP93" i="29"/>
  <c r="AT8" i="27"/>
  <c r="AQ30" i="27"/>
  <c r="AQ40" i="27"/>
  <c r="AP62" i="27"/>
  <c r="AP65" i="27" s="1"/>
  <c r="H62" i="28"/>
  <c r="AY37" i="27"/>
  <c r="BL5" i="27"/>
  <c r="AY40" i="29" l="1"/>
  <c r="AT62" i="29"/>
  <c r="BB37" i="29"/>
  <c r="BA30" i="29"/>
  <c r="BA69" i="29"/>
  <c r="BB5" i="29"/>
  <c r="I10" i="28"/>
  <c r="AP93" i="27"/>
  <c r="BM5" i="27"/>
  <c r="BA37" i="27"/>
  <c r="H74" i="28"/>
  <c r="H75" i="28" s="1"/>
  <c r="AT40" i="27"/>
  <c r="AQ62" i="27"/>
  <c r="AY8" i="27"/>
  <c r="AT30" i="27"/>
  <c r="BB30" i="29" l="1"/>
  <c r="BE5" i="29"/>
  <c r="BE37" i="29"/>
  <c r="BA40" i="29"/>
  <c r="AY62" i="29"/>
  <c r="BA8" i="27"/>
  <c r="AY30" i="27"/>
  <c r="BP5" i="27"/>
  <c r="AY40" i="27"/>
  <c r="AT62" i="27"/>
  <c r="BA69" i="27"/>
  <c r="BB37" i="27"/>
  <c r="J10" i="28"/>
  <c r="I31" i="28"/>
  <c r="I33" i="28" s="1"/>
  <c r="BA72" i="29" l="1"/>
  <c r="BA92" i="29" s="1"/>
  <c r="BB40" i="29"/>
  <c r="BA62" i="29"/>
  <c r="BA65" i="29" s="1"/>
  <c r="BJ37" i="29"/>
  <c r="BE30" i="29"/>
  <c r="BJ5" i="29"/>
  <c r="I34" i="28"/>
  <c r="I35" i="28" s="1"/>
  <c r="I40" i="28" s="1"/>
  <c r="I41" i="28" s="1"/>
  <c r="I42" i="28" s="1"/>
  <c r="I43" i="28" s="1"/>
  <c r="I44" i="28" s="1"/>
  <c r="I45" i="28" s="1"/>
  <c r="I46" i="28" s="1"/>
  <c r="I47" i="28" s="1"/>
  <c r="I48" i="28" s="1"/>
  <c r="I49" i="28" s="1"/>
  <c r="I50" i="28" s="1"/>
  <c r="I60" i="28" s="1"/>
  <c r="BE37" i="27"/>
  <c r="BA40" i="27"/>
  <c r="AY62" i="27"/>
  <c r="BU5" i="27"/>
  <c r="K10" i="28"/>
  <c r="BA30" i="27"/>
  <c r="BB8" i="27"/>
  <c r="BL37" i="29" l="1"/>
  <c r="BJ30" i="29"/>
  <c r="BL5" i="29"/>
  <c r="J23" i="28"/>
  <c r="K23" i="28" s="1"/>
  <c r="L23" i="28" s="1"/>
  <c r="BA93" i="29"/>
  <c r="BE40" i="29"/>
  <c r="BB62" i="29"/>
  <c r="I62" i="28"/>
  <c r="BA65" i="27"/>
  <c r="BW5" i="27"/>
  <c r="BA62" i="27"/>
  <c r="BB40" i="27"/>
  <c r="BJ37" i="27"/>
  <c r="BE8" i="27"/>
  <c r="BB30" i="27"/>
  <c r="BA72" i="27"/>
  <c r="BA92" i="27" s="1"/>
  <c r="BJ40" i="29" l="1"/>
  <c r="BE62" i="29"/>
  <c r="BL69" i="29"/>
  <c r="BL30" i="29"/>
  <c r="BM5" i="29"/>
  <c r="BM37" i="29"/>
  <c r="I74" i="28"/>
  <c r="I75" i="28" s="1"/>
  <c r="J11" i="28"/>
  <c r="BA93" i="27"/>
  <c r="BJ8" i="27"/>
  <c r="BE30" i="27"/>
  <c r="BE40" i="27"/>
  <c r="BB62" i="27"/>
  <c r="BL37" i="27"/>
  <c r="BX5" i="27"/>
  <c r="BP37" i="29" l="1"/>
  <c r="BM30" i="29"/>
  <c r="BP5" i="29"/>
  <c r="BL40" i="29"/>
  <c r="BJ62" i="29"/>
  <c r="BL69" i="27"/>
  <c r="BM37" i="27"/>
  <c r="BL8" i="27"/>
  <c r="BJ30" i="27"/>
  <c r="BJ40" i="27"/>
  <c r="BE62" i="27"/>
  <c r="K11" i="28"/>
  <c r="J31" i="28"/>
  <c r="J33" i="28" s="1"/>
  <c r="BL72" i="29" l="1"/>
  <c r="BL92" i="29" s="1"/>
  <c r="BM40" i="29"/>
  <c r="BL62" i="29"/>
  <c r="BL65" i="29" s="1"/>
  <c r="BU5" i="29"/>
  <c r="BP30" i="29"/>
  <c r="BU37" i="29"/>
  <c r="J34" i="28"/>
  <c r="J35" i="28" s="1"/>
  <c r="J40" i="28" s="1"/>
  <c r="J41" i="28" s="1"/>
  <c r="J42" i="28" s="1"/>
  <c r="J43" i="28" s="1"/>
  <c r="J44" i="28" s="1"/>
  <c r="J45" i="28" s="1"/>
  <c r="J46" i="28" s="1"/>
  <c r="J47" i="28" s="1"/>
  <c r="J48" i="28" s="1"/>
  <c r="J49" i="28" s="1"/>
  <c r="J50" i="28" s="1"/>
  <c r="J51" i="28" s="1"/>
  <c r="J60" i="28" s="1"/>
  <c r="BP37" i="27"/>
  <c r="L11" i="28"/>
  <c r="BL40" i="27"/>
  <c r="BJ62" i="27"/>
  <c r="BL72" i="27"/>
  <c r="BL30" i="27"/>
  <c r="BM8" i="27"/>
  <c r="BL92" i="27"/>
  <c r="BW37" i="29" l="1"/>
  <c r="BU30" i="29"/>
  <c r="BW5" i="29"/>
  <c r="K24" i="28"/>
  <c r="L24" i="28" s="1"/>
  <c r="BL93" i="29"/>
  <c r="BP40" i="29"/>
  <c r="BM62" i="29"/>
  <c r="J62" i="28"/>
  <c r="BP8" i="27"/>
  <c r="BM30" i="27"/>
  <c r="BU37" i="27"/>
  <c r="BL62" i="27"/>
  <c r="BL65" i="27" s="1"/>
  <c r="BM40" i="27"/>
  <c r="BU40" i="29" l="1"/>
  <c r="BP62" i="29"/>
  <c r="BW69" i="29"/>
  <c r="BW30" i="29"/>
  <c r="BX5" i="29"/>
  <c r="BX30" i="29" s="1"/>
  <c r="BX37" i="29"/>
  <c r="J74" i="28"/>
  <c r="J75" i="28" s="1"/>
  <c r="K12" i="28"/>
  <c r="BL93" i="27"/>
  <c r="BP40" i="27"/>
  <c r="BM62" i="27"/>
  <c r="BU8" i="27"/>
  <c r="BP30" i="27"/>
  <c r="BW37" i="27"/>
  <c r="BW40" i="29" l="1"/>
  <c r="BU62" i="29"/>
  <c r="BW8" i="27"/>
  <c r="BU30" i="27"/>
  <c r="BW69" i="27"/>
  <c r="BX37" i="27"/>
  <c r="BU40" i="27"/>
  <c r="BP62" i="27"/>
  <c r="L12" i="28"/>
  <c r="K31" i="28"/>
  <c r="K33" i="28" s="1"/>
  <c r="BW72" i="29" l="1"/>
  <c r="BW92" i="29" s="1"/>
  <c r="BX40" i="29"/>
  <c r="BX62" i="29" s="1"/>
  <c r="BW62" i="29"/>
  <c r="BW65" i="29" s="1"/>
  <c r="K34" i="28"/>
  <c r="K35" i="28" s="1"/>
  <c r="K40" i="28" s="1"/>
  <c r="K41" i="28" s="1"/>
  <c r="K42" i="28" s="1"/>
  <c r="K43" i="28" s="1"/>
  <c r="K44" i="28" s="1"/>
  <c r="K45" i="28" s="1"/>
  <c r="K46" i="28" s="1"/>
  <c r="K47" i="28" s="1"/>
  <c r="K48" i="28" s="1"/>
  <c r="K49" i="28" s="1"/>
  <c r="K50" i="28" s="1"/>
  <c r="K51" i="28" s="1"/>
  <c r="K52" i="28" s="1"/>
  <c r="K60" i="28" s="1"/>
  <c r="BW40" i="27"/>
  <c r="BU62" i="27"/>
  <c r="BW30" i="27"/>
  <c r="BX8" i="27"/>
  <c r="BX30" i="27" s="1"/>
  <c r="L25" i="28" l="1"/>
  <c r="BW93" i="29"/>
  <c r="K62" i="28"/>
  <c r="BW62" i="27"/>
  <c r="BX40" i="27"/>
  <c r="BX62" i="27" s="1"/>
  <c r="BW65" i="27"/>
  <c r="BW72" i="27"/>
  <c r="BW92" i="27" s="1"/>
  <c r="K74" i="28" l="1"/>
  <c r="K75" i="28" s="1"/>
  <c r="L13" i="28"/>
  <c r="L31" i="28" s="1"/>
  <c r="L33" i="28" s="1"/>
  <c r="BW93" i="27"/>
  <c r="L34" i="28" l="1"/>
  <c r="L35" i="28"/>
  <c r="L40" i="28" s="1"/>
  <c r="L41" i="28" s="1"/>
  <c r="L42" i="28" s="1"/>
  <c r="L43" i="28" s="1"/>
  <c r="L44" i="28" s="1"/>
  <c r="L45" i="28" s="1"/>
  <c r="L46" i="28" s="1"/>
  <c r="L47" i="28" s="1"/>
  <c r="L48" i="28" s="1"/>
  <c r="L49" i="28" s="1"/>
  <c r="L50" i="28" s="1"/>
  <c r="L51" i="28" s="1"/>
  <c r="L52" i="28" s="1"/>
  <c r="L53" i="28" s="1"/>
  <c r="L60" i="28" s="1"/>
  <c r="L62" i="28" l="1"/>
  <c r="L74" i="28" l="1"/>
  <c r="L75" i="28" s="1"/>
</calcChain>
</file>

<file path=xl/sharedStrings.xml><?xml version="1.0" encoding="utf-8"?>
<sst xmlns="http://schemas.openxmlformats.org/spreadsheetml/2006/main" count="910" uniqueCount="141">
  <si>
    <t>IRM Increases by Rate Zone</t>
  </si>
  <si>
    <t>BRZ</t>
  </si>
  <si>
    <t>ERZ</t>
  </si>
  <si>
    <t>GRZ</t>
  </si>
  <si>
    <t>HRZ</t>
  </si>
  <si>
    <t>PRZ</t>
  </si>
  <si>
    <t>2014 IRM</t>
  </si>
  <si>
    <t>n/a</t>
  </si>
  <si>
    <t>2015 IRM</t>
  </si>
  <si>
    <t>2016 IRM</t>
  </si>
  <si>
    <t>2017 IRM</t>
  </si>
  <si>
    <t>2018 IRM</t>
  </si>
  <si>
    <t>2019 IRM</t>
  </si>
  <si>
    <t>2020 IRM</t>
  </si>
  <si>
    <t>2021 IRM</t>
  </si>
  <si>
    <t>2022 IRM</t>
  </si>
  <si>
    <t>2023 IRM</t>
  </si>
  <si>
    <t>2024 IRM</t>
  </si>
  <si>
    <t>2025 IRM</t>
  </si>
  <si>
    <t>2026 IRM</t>
  </si>
  <si>
    <t>Impact of $1.5MM Immediate Expensing on Distribution Revenue</t>
  </si>
  <si>
    <t>Note: $1.5MM deduction allowed at AUC tax return level, not by rate zone.</t>
  </si>
  <si>
    <t>Impact on CCA</t>
  </si>
  <si>
    <t>Reverse impact of acclerated CCA already calculated / recorded in 1592</t>
  </si>
  <si>
    <t>Tax Rate</t>
  </si>
  <si>
    <t>Impact on PILs (before gross-up)</t>
  </si>
  <si>
    <t>Gross up</t>
  </si>
  <si>
    <t>Impact on PILs (grossed-up)</t>
  </si>
  <si>
    <t>Assumed ERZ rate zone - 2013 COS</t>
  </si>
  <si>
    <t>Impact on 2013 COS revenue requirement</t>
  </si>
  <si>
    <t>2027 IRM</t>
  </si>
  <si>
    <t>2028 IRM</t>
  </si>
  <si>
    <t>2029 IRM</t>
  </si>
  <si>
    <t>Annual (Liability) Recovery</t>
  </si>
  <si>
    <t>Cumulative Total</t>
  </si>
  <si>
    <t>Immediate Expensing - By Rate Zone</t>
  </si>
  <si>
    <t>Total</t>
  </si>
  <si>
    <t>2021 - $1.5MM Immediate Expensing</t>
  </si>
  <si>
    <t>Class</t>
  </si>
  <si>
    <t>Net Additions</t>
  </si>
  <si>
    <t>Eligible</t>
  </si>
  <si>
    <t>CCA %</t>
  </si>
  <si>
    <t>Opening</t>
  </si>
  <si>
    <t>Additions</t>
  </si>
  <si>
    <t>$1.5M Immediate</t>
  </si>
  <si>
    <t>Adjusted UCC</t>
  </si>
  <si>
    <t>Rate (%)</t>
  </si>
  <si>
    <t>CCA</t>
  </si>
  <si>
    <t>Closing UCC</t>
  </si>
  <si>
    <t>NO</t>
  </si>
  <si>
    <t>1 Enhanced</t>
  </si>
  <si>
    <t>YES</t>
  </si>
  <si>
    <t>13 1</t>
  </si>
  <si>
    <t>13 2</t>
  </si>
  <si>
    <t>13 3</t>
  </si>
  <si>
    <t>13 4</t>
  </si>
  <si>
    <t>Class 8 Allocation</t>
  </si>
  <si>
    <t>50% of Net Additions</t>
  </si>
  <si>
    <t>Reduced UCC</t>
  </si>
  <si>
    <t>2021 - ACCELERATED CCA</t>
  </si>
  <si>
    <t>1.5 Additions Multiplier</t>
  </si>
  <si>
    <t>BRAMPTON</t>
  </si>
  <si>
    <t>Class Description</t>
  </si>
  <si>
    <t>UCC Test Year Opening Balance</t>
  </si>
  <si>
    <t>Disposals  (Negative)</t>
  </si>
  <si>
    <t>UCC Before 1/2 Yr Adjustment</t>
  </si>
  <si>
    <t>1/2 Year Rule {1/2 Additions Less Disposals}</t>
  </si>
  <si>
    <t>Adjusted UCC for Accelerated CCA Rule</t>
  </si>
  <si>
    <t>Rate %</t>
  </si>
  <si>
    <t>Test Year CCA</t>
  </si>
  <si>
    <t>UCC End of Test Year</t>
  </si>
  <si>
    <t>not eligible</t>
  </si>
  <si>
    <t>Distribution System - post 1987</t>
  </si>
  <si>
    <t xml:space="preserve">Non-residential Buildings Reg. 1100(1)(a.1) election </t>
  </si>
  <si>
    <t>Distribution System - pre 1988</t>
  </si>
  <si>
    <t>General Office/Stores Equip</t>
  </si>
  <si>
    <t>Computer Hardware/  Vehicles</t>
  </si>
  <si>
    <t>Certain Automobiles</t>
  </si>
  <si>
    <t>Computer Software</t>
  </si>
  <si>
    <t>Lease # 1</t>
  </si>
  <si>
    <t>Lease #2</t>
  </si>
  <si>
    <t>Lease # 3</t>
  </si>
  <si>
    <t>Lease # 4</t>
  </si>
  <si>
    <t>Franchise</t>
  </si>
  <si>
    <t>New Electrical Generating Equipment Acq'd after Feb 27/00 Other Than Bldgs</t>
  </si>
  <si>
    <t>Fibre Optic Cable</t>
  </si>
  <si>
    <t>Certain Energy-Efficient Electrical Generating Equipment</t>
  </si>
  <si>
    <t xml:space="preserve">Certain Clean Energy Generation Equipment </t>
  </si>
  <si>
    <t>Computers &amp; Systems Software acq'd post Mar 22/04</t>
  </si>
  <si>
    <t>Data Network Infrastructure Equipment (acq'd post Mar 22/04)</t>
  </si>
  <si>
    <t>Distribution System - post February 2005</t>
  </si>
  <si>
    <t>Data Network Infrastructure Equipment - post Mar 2007</t>
  </si>
  <si>
    <t xml:space="preserve">Computer Hardware and system software </t>
  </si>
  <si>
    <t>CWIP</t>
  </si>
  <si>
    <t>Buildings (before 1988)</t>
  </si>
  <si>
    <t/>
  </si>
  <si>
    <t>TOTAL</t>
  </si>
  <si>
    <t>ENERSOURCE</t>
  </si>
  <si>
    <t>1b</t>
  </si>
  <si>
    <t>Buildings - Pre 1988</t>
  </si>
  <si>
    <t>Easements</t>
  </si>
  <si>
    <t>Certain Automobiles.</t>
  </si>
  <si>
    <t>Certain Automobiles..</t>
  </si>
  <si>
    <t>GUELPH</t>
  </si>
  <si>
    <t>HORIZON</t>
  </si>
  <si>
    <t>POWERSTREAM</t>
  </si>
  <si>
    <t>UCC Test Year 2 Opening Balance</t>
  </si>
  <si>
    <t>Test Year 2 CCA</t>
  </si>
  <si>
    <t>UCC End of Test Year 2</t>
  </si>
  <si>
    <t>Not eligible</t>
  </si>
  <si>
    <t>adjust re TOU meters to account 1557</t>
  </si>
  <si>
    <t>Tab Descriptions</t>
  </si>
  <si>
    <t>Tab</t>
  </si>
  <si>
    <t>Description</t>
  </si>
  <si>
    <t>Summary</t>
  </si>
  <si>
    <t>IRM</t>
  </si>
  <si>
    <t>Alectra Utilities Corporation</t>
  </si>
  <si>
    <t>EB-2025-0252</t>
  </si>
  <si>
    <t>Interrogatory Responses</t>
  </si>
  <si>
    <t>6-Staff-209_Attach 2_Bill C-19 DIEP</t>
  </si>
  <si>
    <t>Purpose:</t>
  </si>
  <si>
    <t>Calculation of the impact of the change in tax legislation of Designated Immediate Expensing Property (DIEP) in comparison to amounts approved in distribution rates</t>
  </si>
  <si>
    <t>Annual IRM Index used in "Summary" tab to determine the true amount of what is included in distribution rates in a given year.</t>
  </si>
  <si>
    <t>Calculates the incremental CCA allowed under the DIEP rules in comparison to what was approved in rates, for example in 2021:</t>
  </si>
  <si>
    <t>2021 DIEP allowed</t>
  </si>
  <si>
    <t>CCA already approved in Rates for $1.5MM Class 8 additions</t>
  </si>
  <si>
    <t>CCA already deferred regarding $1.5MM additions with respect to AIIP</t>
  </si>
  <si>
    <t>Net additional CCA with respect to DIEP</t>
  </si>
  <si>
    <t>Since DIEP is merely a timing difference as more CCA is shifted to the first year of the addition, the impact of lower CCA in later years must be incorporated into the calculated impact.</t>
  </si>
  <si>
    <t>AUC Sch 8 RATES</t>
  </si>
  <si>
    <t>Alectra Utilities as a whole (i.e. legal entity) is entitled to $1.5MM of DIEP for 2021 - 2023; it is not $1.5MM per rate zone, so the impact is prorated to each rate zone based on approved additions.</t>
  </si>
  <si>
    <t>Summarized total additions for Alectra Utilties as a whole and calcuates the impact of DIEP on $1.5MM of additions versus the half-year rule that is incorporated in approved rates.</t>
  </si>
  <si>
    <t>AUC Sch 8 Accl CCA1.5mulitiplier</t>
  </si>
  <si>
    <t>Calcuates the impact of AIIP on $1.5MM of additions versus the half-year rule that is incorporated in approved rates. This amount has already been captured in the deferral relating to AIIP and must factored into the DIEP impact.</t>
  </si>
  <si>
    <t>AUC Sch 8 Accl CCA NO HALF YEAR</t>
  </si>
  <si>
    <t>This tab is not applicable and has been removed since DIEP, which ends in 2023, did not overlap with the 2024-2027 phase-out period of AIIP.</t>
  </si>
  <si>
    <t>Rate Zone SCH 8 Rates</t>
  </si>
  <si>
    <t>Support for the approved additions in each rate zone.</t>
  </si>
  <si>
    <t>Rules</t>
  </si>
  <si>
    <t>Excerpt of the DIEP rules</t>
  </si>
  <si>
    <t>This amount is then tax effected, grossed up and increased by the Annual IRM Index to arrive at the true impact to rates for a given year. In applying the Annual IRM Index, the ERZ rate zone was assumed, which had the earliest rebasing (2013) and therefore, greater cumulative IRM increases.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</si>
</sst>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.00000_-;\-* #,##0.00000_-;_-* &quot;-&quot;??_-;_-@_-"/>
    <numFmt numFmtId="168" formatCode="_-&quot;$&quot;* #,##0_-;\-&quot;$&quot;* #,##0_-;_-&quot;$&quot;* &quot;-&quot;??_-;_-@_-"/>
    <numFmt numFmtId="169" formatCode="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41" fontId="0" fillId="0" borderId="0" xfId="1" applyFont="1"/>
    <xf numFmtId="41" fontId="0" fillId="0" borderId="2" xfId="1" applyFont="1" applyBorder="1"/>
    <xf numFmtId="41" fontId="0" fillId="0" borderId="3" xfId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10" fontId="0" fillId="0" borderId="0" xfId="0" applyNumberFormat="1"/>
    <xf numFmtId="10" fontId="0" fillId="0" borderId="2" xfId="1" applyNumberFormat="1" applyFont="1" applyBorder="1"/>
    <xf numFmtId="167" fontId="0" fillId="0" borderId="0" xfId="0" applyNumberFormat="1"/>
    <xf numFmtId="41" fontId="0" fillId="0" borderId="0" xfId="0" applyNumberFormat="1"/>
    <xf numFmtId="0" fontId="2" fillId="0" borderId="0" xfId="4"/>
    <xf numFmtId="0" fontId="6" fillId="0" borderId="1" xfId="4" applyFont="1" applyBorder="1" applyAlignment="1">
      <alignment horizontal="center"/>
    </xf>
    <xf numFmtId="0" fontId="2" fillId="0" borderId="0" xfId="4" applyAlignment="1">
      <alignment horizontal="center"/>
    </xf>
    <xf numFmtId="9" fontId="0" fillId="0" borderId="0" xfId="5" applyFont="1" applyAlignment="1">
      <alignment horizontal="center"/>
    </xf>
    <xf numFmtId="164" fontId="2" fillId="0" borderId="0" xfId="4" applyNumberFormat="1"/>
    <xf numFmtId="3" fontId="2" fillId="0" borderId="0" xfId="4" applyNumberFormat="1"/>
    <xf numFmtId="0" fontId="7" fillId="3" borderId="4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/>
    </xf>
    <xf numFmtId="0" fontId="4" fillId="4" borderId="4" xfId="4" applyFont="1" applyFill="1" applyBorder="1" applyAlignment="1">
      <alignment horizontal="left"/>
    </xf>
    <xf numFmtId="168" fontId="4" fillId="0" borderId="4" xfId="8" applyNumberFormat="1" applyFont="1" applyFill="1" applyBorder="1" applyAlignment="1" applyProtection="1">
      <alignment horizontal="right"/>
    </xf>
    <xf numFmtId="168" fontId="9" fillId="0" borderId="4" xfId="8" applyNumberFormat="1" applyFont="1" applyFill="1" applyBorder="1" applyProtection="1">
      <protection locked="0"/>
    </xf>
    <xf numFmtId="3" fontId="5" fillId="5" borderId="4" xfId="4" applyNumberFormat="1" applyFont="1" applyFill="1" applyBorder="1" applyAlignment="1" applyProtection="1">
      <alignment horizontal="right"/>
      <protection locked="0"/>
    </xf>
    <xf numFmtId="168" fontId="9" fillId="3" borderId="4" xfId="8" applyNumberFormat="1" applyFont="1" applyFill="1" applyBorder="1" applyProtection="1"/>
    <xf numFmtId="9" fontId="7" fillId="3" borderId="4" xfId="5" applyFont="1" applyFill="1" applyBorder="1" applyAlignment="1" applyProtection="1">
      <alignment horizontal="center"/>
      <protection locked="0"/>
    </xf>
    <xf numFmtId="168" fontId="9" fillId="2" borderId="4" xfId="8" applyNumberFormat="1" applyFont="1" applyFill="1" applyBorder="1" applyProtection="1"/>
    <xf numFmtId="9" fontId="7" fillId="5" borderId="4" xfId="5" applyFont="1" applyFill="1" applyBorder="1" applyAlignment="1" applyProtection="1">
      <alignment horizontal="center"/>
      <protection locked="0"/>
    </xf>
    <xf numFmtId="165" fontId="9" fillId="0" borderId="4" xfId="8" applyFont="1" applyFill="1" applyBorder="1" applyProtection="1">
      <protection locked="0"/>
    </xf>
    <xf numFmtId="0" fontId="4" fillId="5" borderId="4" xfId="4" applyFont="1" applyFill="1" applyBorder="1" applyAlignment="1" applyProtection="1">
      <alignment horizontal="center"/>
      <protection locked="0"/>
    </xf>
    <xf numFmtId="0" fontId="4" fillId="5" borderId="4" xfId="4" applyFont="1" applyFill="1" applyBorder="1" applyAlignment="1" applyProtection="1">
      <alignment horizontal="left"/>
      <protection locked="0"/>
    </xf>
    <xf numFmtId="168" fontId="4" fillId="5" borderId="4" xfId="8" applyNumberFormat="1" applyFont="1" applyFill="1" applyBorder="1" applyAlignment="1" applyProtection="1">
      <alignment horizontal="right"/>
      <protection locked="0"/>
    </xf>
    <xf numFmtId="0" fontId="7" fillId="3" borderId="5" xfId="4" applyFont="1" applyFill="1" applyBorder="1"/>
    <xf numFmtId="0" fontId="8" fillId="0" borderId="6" xfId="4" applyFont="1" applyBorder="1" applyAlignment="1">
      <alignment wrapText="1"/>
    </xf>
    <xf numFmtId="168" fontId="8" fillId="0" borderId="6" xfId="8" applyNumberFormat="1" applyFont="1" applyFill="1" applyBorder="1" applyProtection="1"/>
    <xf numFmtId="3" fontId="8" fillId="0" borderId="6" xfId="4" applyNumberFormat="1" applyFont="1" applyBorder="1"/>
    <xf numFmtId="168" fontId="8" fillId="0" borderId="7" xfId="8" applyNumberFormat="1" applyFont="1" applyFill="1" applyBorder="1" applyProtection="1"/>
    <xf numFmtId="168" fontId="9" fillId="6" borderId="4" xfId="8" applyNumberFormat="1" applyFont="1" applyFill="1" applyBorder="1" applyProtection="1"/>
    <xf numFmtId="169" fontId="7" fillId="5" borderId="4" xfId="5" applyNumberFormat="1" applyFont="1" applyFill="1" applyBorder="1" applyAlignment="1" applyProtection="1">
      <alignment horizontal="center"/>
      <protection locked="0"/>
    </xf>
    <xf numFmtId="168" fontId="4" fillId="0" borderId="4" xfId="8" applyNumberFormat="1" applyFont="1" applyFill="1" applyBorder="1" applyAlignment="1" applyProtection="1">
      <alignment horizontal="right"/>
      <protection locked="0"/>
    </xf>
    <xf numFmtId="0" fontId="8" fillId="0" borderId="4" xfId="4" applyFont="1" applyBorder="1" applyAlignment="1">
      <alignment horizontal="center" vertical="center" wrapText="1"/>
    </xf>
    <xf numFmtId="164" fontId="4" fillId="0" borderId="4" xfId="7" applyFont="1" applyFill="1" applyBorder="1" applyAlignment="1" applyProtection="1">
      <alignment horizontal="right"/>
    </xf>
    <xf numFmtId="164" fontId="5" fillId="5" borderId="4" xfId="7" applyFont="1" applyFill="1" applyBorder="1" applyAlignment="1" applyProtection="1">
      <alignment horizontal="right"/>
      <protection locked="0"/>
    </xf>
    <xf numFmtId="164" fontId="9" fillId="3" borderId="4" xfId="7" applyFont="1" applyFill="1" applyBorder="1" applyProtection="1"/>
    <xf numFmtId="164" fontId="9" fillId="2" borderId="4" xfId="7" applyFont="1" applyFill="1" applyBorder="1" applyProtection="1"/>
    <xf numFmtId="164" fontId="4" fillId="0" borderId="4" xfId="7" applyFont="1" applyFill="1" applyBorder="1" applyAlignment="1" applyProtection="1">
      <alignment horizontal="right"/>
      <protection locked="0"/>
    </xf>
    <xf numFmtId="164" fontId="8" fillId="0" borderId="6" xfId="7" applyFont="1" applyFill="1" applyBorder="1" applyProtection="1"/>
    <xf numFmtId="164" fontId="8" fillId="0" borderId="7" xfId="7" applyFont="1" applyFill="1" applyBorder="1" applyProtection="1"/>
    <xf numFmtId="164" fontId="9" fillId="5" borderId="4" xfId="7" applyFont="1" applyFill="1" applyBorder="1" applyProtection="1"/>
    <xf numFmtId="164" fontId="4" fillId="5" borderId="4" xfId="7" applyFont="1" applyFill="1" applyBorder="1" applyAlignment="1" applyProtection="1">
      <alignment horizontal="right"/>
      <protection locked="0"/>
    </xf>
    <xf numFmtId="41" fontId="0" fillId="0" borderId="0" xfId="1" applyFont="1" applyFill="1"/>
    <xf numFmtId="0" fontId="6" fillId="0" borderId="1" xfId="4" applyFont="1" applyBorder="1" applyAlignment="1">
      <alignment horizontal="center" wrapText="1"/>
    </xf>
    <xf numFmtId="41" fontId="2" fillId="0" borderId="0" xfId="4" applyNumberFormat="1"/>
    <xf numFmtId="41" fontId="2" fillId="0" borderId="3" xfId="4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9"/>
    <xf numFmtId="9" fontId="2" fillId="0" borderId="0" xfId="4" applyNumberFormat="1"/>
    <xf numFmtId="41" fontId="4" fillId="0" borderId="0" xfId="1" applyFont="1" applyAlignment="1">
      <alignment horizontal="center"/>
    </xf>
    <xf numFmtId="9" fontId="0" fillId="0" borderId="0" xfId="10" applyFont="1"/>
    <xf numFmtId="41" fontId="0" fillId="2" borderId="0" xfId="0" applyNumberFormat="1" applyFill="1"/>
    <xf numFmtId="10" fontId="0" fillId="0" borderId="0" xfId="10" applyNumberFormat="1" applyFont="1"/>
    <xf numFmtId="10" fontId="0" fillId="0" borderId="0" xfId="1" applyNumberFormat="1" applyFont="1"/>
    <xf numFmtId="41" fontId="0" fillId="0" borderId="3" xfId="0" applyNumberFormat="1" applyBorder="1"/>
    <xf numFmtId="41" fontId="0" fillId="0" borderId="2" xfId="1" applyFont="1" applyFill="1" applyBorder="1"/>
    <xf numFmtId="10" fontId="0" fillId="0" borderId="2" xfId="1" applyNumberFormat="1" applyFont="1" applyFill="1" applyBorder="1"/>
    <xf numFmtId="41" fontId="0" fillId="0" borderId="3" xfId="1" applyFont="1" applyFill="1" applyBorder="1"/>
    <xf numFmtId="0" fontId="4" fillId="0" borderId="0" xfId="0" applyFont="1" applyAlignment="1">
      <alignment wrapText="1"/>
    </xf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37" fontId="0" fillId="0" borderId="2" xfId="0" applyNumberFormat="1" applyBorder="1"/>
    <xf numFmtId="37" fontId="0" fillId="0" borderId="3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7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4" xfId="0" applyFont="1" applyBorder="1" applyAlignment="1">
      <alignment horizontal="center" vertical="center"/>
    </xf>
    <xf numFmtId="0" fontId="0" fillId="0" borderId="14" xfId="0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11">
    <cellStyle name="Comma [0]" xfId="1" builtinId="6"/>
    <cellStyle name="Comma [0] 2" xfId="2" xr:uid="{00000000-0005-0000-0000-000001000000}"/>
    <cellStyle name="Comma [0] 3" xfId="7" xr:uid="{34A7034A-2380-4342-8A31-F3574D8051F5}"/>
    <cellStyle name="Comma 2" xfId="3" xr:uid="{00000000-0005-0000-0000-000002000000}"/>
    <cellStyle name="Currency 2" xfId="8" xr:uid="{1A1C172B-239E-4992-AD74-23F10D673C8C}"/>
    <cellStyle name="Normal" xfId="0" builtinId="0"/>
    <cellStyle name="Normal 2" xfId="4" xr:uid="{29144C01-8B61-4E9C-9EA8-85D2C43D987B}"/>
    <cellStyle name="Normal 3" xfId="9" xr:uid="{399AFF51-4090-466A-868F-D0DC6A6CDB2A}"/>
    <cellStyle name="Percent" xfId="10" builtinId="5"/>
    <cellStyle name="Percent 2" xfId="5" xr:uid="{06A17C88-4761-4980-8E00-B4E1A22C285E}"/>
    <cellStyle name="Style 1 MS" xfId="6" xr:uid="{9E1A0371-C24B-4E5B-AF9A-82A2487A6144}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114300</xdr:rowOff>
    </xdr:from>
    <xdr:to>
      <xdr:col>16</xdr:col>
      <xdr:colOff>56005</xdr:colOff>
      <xdr:row>43</xdr:row>
      <xdr:rowOff>132348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0CCA7-6E1E-4B98-9E90-311063EA8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04800"/>
          <a:ext cx="9161905" cy="8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46C2-AB86-4353-8FA5-3122A28374EB}">
  <dimension ref="A1:B8"/>
  <sheetViews>
    <sheetView tabSelected="1" workbookViewId="0">
      <selection activeCell="C10" sqref="C10"/>
    </sheetView>
  </sheetViews>
  <sheetFormatPr defaultColWidth="9.109375" defaultRowHeight="13.8" x14ac:dyDescent="0.25"/>
  <cols>
    <col min="1" max="1" width="12.5546875" style="73" customWidth="1"/>
    <col min="2" max="16384" width="9.109375" style="73"/>
  </cols>
  <sheetData>
    <row r="1" spans="1:2" x14ac:dyDescent="0.25">
      <c r="A1" s="72" t="s">
        <v>116</v>
      </c>
    </row>
    <row r="2" spans="1:2" x14ac:dyDescent="0.25">
      <c r="A2" s="72" t="s">
        <v>117</v>
      </c>
    </row>
    <row r="3" spans="1:2" x14ac:dyDescent="0.25">
      <c r="A3" s="72" t="s">
        <v>118</v>
      </c>
    </row>
    <row r="4" spans="1:2" x14ac:dyDescent="0.25">
      <c r="A4" s="72" t="s">
        <v>119</v>
      </c>
    </row>
    <row r="8" spans="1:2" x14ac:dyDescent="0.25">
      <c r="A8" s="72" t="s">
        <v>120</v>
      </c>
      <c r="B8" s="73" t="s">
        <v>121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5390-EE57-4B73-A370-589E2B42DCD0}">
  <dimension ref="A1:Q89"/>
  <sheetViews>
    <sheetView zoomScale="85" zoomScaleNormal="85" workbookViewId="0"/>
  </sheetViews>
  <sheetFormatPr defaultColWidth="9.109375" defaultRowHeight="14.4" x14ac:dyDescent="0.3"/>
  <cols>
    <col min="1" max="1" width="9.33203125" style="10" bestFit="1" customWidth="1"/>
    <col min="2" max="2" width="11.5546875" style="10" bestFit="1" customWidth="1"/>
    <col min="3" max="3" width="72.88671875" style="10" bestFit="1" customWidth="1"/>
    <col min="4" max="4" width="16.44140625" style="10" bestFit="1" customWidth="1"/>
    <col min="5" max="5" width="15.5546875" style="10" bestFit="1" customWidth="1"/>
    <col min="6" max="6" width="12.44140625" style="10" bestFit="1" customWidth="1"/>
    <col min="7" max="7" width="16.109375" style="10" bestFit="1" customWidth="1"/>
    <col min="8" max="8" width="15.5546875" style="10" bestFit="1" customWidth="1"/>
    <col min="9" max="9" width="16.6640625" style="10" bestFit="1" customWidth="1"/>
    <col min="10" max="10" width="7.109375" style="10" bestFit="1" customWidth="1"/>
    <col min="11" max="11" width="15.33203125" style="10" bestFit="1" customWidth="1"/>
    <col min="12" max="12" width="16.6640625" style="10" bestFit="1" customWidth="1"/>
    <col min="13" max="16" width="9.109375" style="10"/>
    <col min="17" max="17" width="11.5546875" style="10" bestFit="1" customWidth="1"/>
    <col min="18" max="16384" width="9.109375" style="10"/>
  </cols>
  <sheetData>
    <row r="1" spans="1:17" x14ac:dyDescent="0.3">
      <c r="A1" s="10" t="s">
        <v>104</v>
      </c>
    </row>
    <row r="2" spans="1:17" x14ac:dyDescent="0.3">
      <c r="P2" s="4"/>
      <c r="Q2" s="4"/>
    </row>
    <row r="3" spans="1:17" ht="36.6" thickBot="1" x14ac:dyDescent="0.35">
      <c r="B3" s="16" t="s">
        <v>38</v>
      </c>
      <c r="C3" s="17" t="s">
        <v>62</v>
      </c>
      <c r="D3" s="18" t="s">
        <v>63</v>
      </c>
      <c r="E3" s="18" t="s">
        <v>43</v>
      </c>
      <c r="F3" s="18" t="s">
        <v>64</v>
      </c>
      <c r="G3" s="18" t="s">
        <v>65</v>
      </c>
      <c r="H3" s="18" t="s">
        <v>66</v>
      </c>
      <c r="I3" s="19" t="s">
        <v>67</v>
      </c>
      <c r="J3" s="20" t="s">
        <v>68</v>
      </c>
      <c r="K3" s="18" t="s">
        <v>69</v>
      </c>
      <c r="L3" s="18" t="s">
        <v>70</v>
      </c>
      <c r="P3" s="11" t="s">
        <v>38</v>
      </c>
      <c r="Q3" s="11" t="s">
        <v>43</v>
      </c>
    </row>
    <row r="4" spans="1:17" x14ac:dyDescent="0.3">
      <c r="A4" s="10" t="s">
        <v>71</v>
      </c>
      <c r="B4" s="21">
        <v>1</v>
      </c>
      <c r="C4" s="22" t="s">
        <v>72</v>
      </c>
      <c r="D4" s="23">
        <v>157786088.69116738</v>
      </c>
      <c r="E4" s="25">
        <v>395000</v>
      </c>
      <c r="F4" s="25"/>
      <c r="G4" s="26">
        <v>158181088.69116738</v>
      </c>
      <c r="H4" s="26">
        <v>197500</v>
      </c>
      <c r="I4" s="26">
        <v>158378588.69116738</v>
      </c>
      <c r="J4" s="27">
        <v>0.04</v>
      </c>
      <c r="K4" s="26">
        <v>6335143.5476466957</v>
      </c>
      <c r="L4" s="26">
        <v>151845945.14352068</v>
      </c>
      <c r="N4" s="15">
        <f>+E4+F4</f>
        <v>395000</v>
      </c>
      <c r="P4" s="12">
        <v>1</v>
      </c>
      <c r="Q4" s="1">
        <f>SUMIF($B$4:$B$29,P4,$H$4:$H$29)*2</f>
        <v>395000</v>
      </c>
    </row>
    <row r="5" spans="1:17" x14ac:dyDescent="0.3">
      <c r="B5" s="21" t="s">
        <v>50</v>
      </c>
      <c r="C5" s="22" t="s">
        <v>73</v>
      </c>
      <c r="D5" s="23">
        <v>0</v>
      </c>
      <c r="E5" s="25"/>
      <c r="F5" s="25"/>
      <c r="G5" s="26">
        <v>0</v>
      </c>
      <c r="H5" s="26">
        <v>0</v>
      </c>
      <c r="I5" s="26">
        <v>0</v>
      </c>
      <c r="J5" s="27">
        <v>0.06</v>
      </c>
      <c r="K5" s="26">
        <v>0</v>
      </c>
      <c r="L5" s="26">
        <v>0</v>
      </c>
      <c r="N5" s="15">
        <f t="shared" ref="N5:N35" si="0">+E5+F5</f>
        <v>0</v>
      </c>
      <c r="P5" s="12" t="s">
        <v>50</v>
      </c>
      <c r="Q5" s="1">
        <f t="shared" ref="Q5:Q28" si="1">SUMIF($B$4:$B$29,P5,$H$4:$H$29)*2</f>
        <v>0</v>
      </c>
    </row>
    <row r="6" spans="1:17" x14ac:dyDescent="0.3">
      <c r="B6" s="21">
        <v>2</v>
      </c>
      <c r="C6" s="22" t="s">
        <v>74</v>
      </c>
      <c r="D6" s="23">
        <v>25338750.109699868</v>
      </c>
      <c r="E6" s="25"/>
      <c r="F6" s="25"/>
      <c r="G6" s="26">
        <v>25338750.109699868</v>
      </c>
      <c r="H6" s="26">
        <v>0</v>
      </c>
      <c r="I6" s="26">
        <v>25338750.109699868</v>
      </c>
      <c r="J6" s="27">
        <v>0.06</v>
      </c>
      <c r="K6" s="26">
        <v>1520325.0065819919</v>
      </c>
      <c r="L6" s="26">
        <v>23818425.103117876</v>
      </c>
      <c r="N6" s="15">
        <f t="shared" si="0"/>
        <v>0</v>
      </c>
      <c r="P6" s="12">
        <v>2</v>
      </c>
      <c r="Q6" s="1">
        <f t="shared" si="1"/>
        <v>0</v>
      </c>
    </row>
    <row r="7" spans="1:17" x14ac:dyDescent="0.3">
      <c r="A7" s="59">
        <f>+J7</f>
        <v>0.2</v>
      </c>
      <c r="B7" s="21">
        <v>8</v>
      </c>
      <c r="C7" s="22" t="s">
        <v>75</v>
      </c>
      <c r="D7" s="23">
        <v>4522549.63968</v>
      </c>
      <c r="E7" s="25">
        <v>743199.99999999988</v>
      </c>
      <c r="F7" s="25"/>
      <c r="G7" s="26">
        <v>5265749.63968</v>
      </c>
      <c r="H7" s="26">
        <v>371599.99999999994</v>
      </c>
      <c r="I7" s="26">
        <v>5637349.63968</v>
      </c>
      <c r="J7" s="27">
        <v>0.2</v>
      </c>
      <c r="K7" s="26">
        <v>1127469.9279360001</v>
      </c>
      <c r="L7" s="26">
        <v>4138279.7117440002</v>
      </c>
      <c r="N7" s="15">
        <f t="shared" si="0"/>
        <v>743199.99999999988</v>
      </c>
      <c r="P7" s="12">
        <v>8</v>
      </c>
      <c r="Q7" s="1">
        <f t="shared" si="1"/>
        <v>743199.99999999988</v>
      </c>
    </row>
    <row r="8" spans="1:17" x14ac:dyDescent="0.3">
      <c r="A8" s="59">
        <f>+J8</f>
        <v>0.3</v>
      </c>
      <c r="B8" s="21">
        <v>10</v>
      </c>
      <c r="C8" s="22" t="s">
        <v>76</v>
      </c>
      <c r="D8" s="23">
        <v>2776989.4998839106</v>
      </c>
      <c r="E8" s="25">
        <v>1690000</v>
      </c>
      <c r="F8" s="25"/>
      <c r="G8" s="26">
        <v>4466989.4998839106</v>
      </c>
      <c r="H8" s="26">
        <v>845000</v>
      </c>
      <c r="I8" s="26">
        <v>5311989.4998839106</v>
      </c>
      <c r="J8" s="27">
        <v>0.3</v>
      </c>
      <c r="K8" s="26">
        <v>1593596.8499651731</v>
      </c>
      <c r="L8" s="26">
        <v>2873392.6499187378</v>
      </c>
      <c r="N8" s="15">
        <f t="shared" si="0"/>
        <v>1690000</v>
      </c>
      <c r="P8" s="12">
        <v>10</v>
      </c>
      <c r="Q8" s="1">
        <f t="shared" si="1"/>
        <v>1690000</v>
      </c>
    </row>
    <row r="9" spans="1:17" x14ac:dyDescent="0.3">
      <c r="B9" s="21">
        <v>10.1</v>
      </c>
      <c r="C9" s="22" t="s">
        <v>77</v>
      </c>
      <c r="D9" s="23">
        <v>0</v>
      </c>
      <c r="E9" s="25"/>
      <c r="F9" s="25"/>
      <c r="G9" s="26">
        <v>0</v>
      </c>
      <c r="H9" s="26">
        <v>0</v>
      </c>
      <c r="I9" s="26">
        <v>0</v>
      </c>
      <c r="J9" s="27">
        <v>0.3</v>
      </c>
      <c r="K9" s="26">
        <v>0</v>
      </c>
      <c r="L9" s="26">
        <v>0</v>
      </c>
      <c r="N9" s="15">
        <f t="shared" si="0"/>
        <v>0</v>
      </c>
      <c r="P9" s="12">
        <v>10.1</v>
      </c>
      <c r="Q9" s="1">
        <f t="shared" si="1"/>
        <v>0</v>
      </c>
    </row>
    <row r="10" spans="1:17" x14ac:dyDescent="0.3">
      <c r="A10" s="59">
        <f>+J10</f>
        <v>1</v>
      </c>
      <c r="B10" s="21">
        <v>12</v>
      </c>
      <c r="C10" s="22" t="s">
        <v>78</v>
      </c>
      <c r="D10" s="23">
        <v>832250.00240000454</v>
      </c>
      <c r="E10" s="25">
        <v>689500.00480000826</v>
      </c>
      <c r="F10" s="25"/>
      <c r="G10" s="26">
        <v>1521750.0072000129</v>
      </c>
      <c r="H10" s="26">
        <v>344750.00240000413</v>
      </c>
      <c r="I10" s="39">
        <v>1521750.0072000129</v>
      </c>
      <c r="J10" s="27">
        <v>1</v>
      </c>
      <c r="K10" s="26">
        <v>1521750.0072000129</v>
      </c>
      <c r="L10" s="26">
        <v>0</v>
      </c>
      <c r="N10" s="15">
        <f t="shared" si="0"/>
        <v>689500.00480000826</v>
      </c>
      <c r="P10" s="12">
        <v>12</v>
      </c>
      <c r="Q10" s="1">
        <f t="shared" si="1"/>
        <v>689500.00480000826</v>
      </c>
    </row>
    <row r="11" spans="1:17" x14ac:dyDescent="0.3">
      <c r="B11" s="21" t="s">
        <v>52</v>
      </c>
      <c r="C11" s="22" t="s">
        <v>79</v>
      </c>
      <c r="D11" s="23">
        <v>7688.3569469999993</v>
      </c>
      <c r="E11" s="25"/>
      <c r="F11" s="25"/>
      <c r="G11" s="26">
        <v>7688.3569469999993</v>
      </c>
      <c r="H11" s="26">
        <v>0</v>
      </c>
      <c r="I11" s="26">
        <v>7688.3569469999993</v>
      </c>
      <c r="J11" s="29">
        <v>0.1</v>
      </c>
      <c r="K11" s="26">
        <v>768.83569469999998</v>
      </c>
      <c r="L11" s="26">
        <v>6919.5212522999991</v>
      </c>
      <c r="N11" s="15">
        <f t="shared" si="0"/>
        <v>0</v>
      </c>
      <c r="P11" s="12" t="s">
        <v>52</v>
      </c>
      <c r="Q11" s="1">
        <f t="shared" si="1"/>
        <v>0</v>
      </c>
    </row>
    <row r="12" spans="1:17" x14ac:dyDescent="0.3">
      <c r="B12" s="21" t="s">
        <v>53</v>
      </c>
      <c r="C12" s="22" t="s">
        <v>80</v>
      </c>
      <c r="D12" s="23">
        <v>0</v>
      </c>
      <c r="E12" s="25"/>
      <c r="F12" s="25"/>
      <c r="G12" s="26">
        <v>0</v>
      </c>
      <c r="H12" s="26">
        <v>0</v>
      </c>
      <c r="I12" s="26">
        <v>0</v>
      </c>
      <c r="J12" s="29"/>
      <c r="K12" s="26">
        <v>0</v>
      </c>
      <c r="L12" s="26">
        <v>0</v>
      </c>
      <c r="N12" s="15">
        <f t="shared" si="0"/>
        <v>0</v>
      </c>
      <c r="P12" s="12" t="s">
        <v>53</v>
      </c>
      <c r="Q12" s="1">
        <f t="shared" si="1"/>
        <v>0</v>
      </c>
    </row>
    <row r="13" spans="1:17" x14ac:dyDescent="0.3">
      <c r="B13" s="21" t="s">
        <v>54</v>
      </c>
      <c r="C13" s="22" t="s">
        <v>81</v>
      </c>
      <c r="D13" s="23">
        <v>0</v>
      </c>
      <c r="E13" s="25"/>
      <c r="F13" s="25"/>
      <c r="G13" s="26">
        <v>0</v>
      </c>
      <c r="H13" s="26">
        <v>0</v>
      </c>
      <c r="I13" s="26">
        <v>0</v>
      </c>
      <c r="J13" s="29"/>
      <c r="K13" s="26">
        <v>0</v>
      </c>
      <c r="L13" s="26">
        <v>0</v>
      </c>
      <c r="N13" s="15">
        <f t="shared" si="0"/>
        <v>0</v>
      </c>
      <c r="P13" s="12" t="s">
        <v>54</v>
      </c>
      <c r="Q13" s="1">
        <f t="shared" si="1"/>
        <v>0</v>
      </c>
    </row>
    <row r="14" spans="1:17" x14ac:dyDescent="0.3">
      <c r="B14" s="21" t="s">
        <v>55</v>
      </c>
      <c r="C14" s="22" t="s">
        <v>82</v>
      </c>
      <c r="D14" s="23">
        <v>0</v>
      </c>
      <c r="E14" s="25"/>
      <c r="F14" s="25"/>
      <c r="G14" s="26">
        <v>0</v>
      </c>
      <c r="H14" s="26">
        <v>0</v>
      </c>
      <c r="I14" s="26">
        <v>0</v>
      </c>
      <c r="J14" s="29"/>
      <c r="K14" s="26">
        <v>0</v>
      </c>
      <c r="L14" s="26">
        <v>0</v>
      </c>
      <c r="N14" s="15">
        <f t="shared" si="0"/>
        <v>0</v>
      </c>
      <c r="P14" s="12" t="s">
        <v>55</v>
      </c>
      <c r="Q14" s="1">
        <f t="shared" si="1"/>
        <v>0</v>
      </c>
    </row>
    <row r="15" spans="1:17" x14ac:dyDescent="0.3">
      <c r="B15" s="21">
        <v>14</v>
      </c>
      <c r="C15" s="22" t="s">
        <v>83</v>
      </c>
      <c r="D15" s="23">
        <v>0</v>
      </c>
      <c r="E15" s="25"/>
      <c r="F15" s="25"/>
      <c r="G15" s="26">
        <v>0</v>
      </c>
      <c r="H15" s="26">
        <v>0</v>
      </c>
      <c r="I15" s="26">
        <v>0</v>
      </c>
      <c r="J15" s="29"/>
      <c r="K15" s="26">
        <v>0</v>
      </c>
      <c r="L15" s="26">
        <v>0</v>
      </c>
      <c r="N15" s="15">
        <f t="shared" si="0"/>
        <v>0</v>
      </c>
      <c r="P15" s="12">
        <v>14</v>
      </c>
      <c r="Q15" s="1">
        <f t="shared" si="1"/>
        <v>0</v>
      </c>
    </row>
    <row r="16" spans="1:17" x14ac:dyDescent="0.3">
      <c r="B16" s="21">
        <v>17</v>
      </c>
      <c r="C16" s="22" t="s">
        <v>84</v>
      </c>
      <c r="D16" s="23">
        <v>41611.718322233341</v>
      </c>
      <c r="E16" s="25"/>
      <c r="F16" s="25"/>
      <c r="G16" s="26">
        <v>41611.718322233341</v>
      </c>
      <c r="H16" s="26">
        <v>0</v>
      </c>
      <c r="I16" s="26">
        <v>41611.718322233341</v>
      </c>
      <c r="J16" s="27">
        <v>0.08</v>
      </c>
      <c r="K16" s="26">
        <v>3328.9374657786675</v>
      </c>
      <c r="L16" s="26">
        <v>38282.780856454672</v>
      </c>
      <c r="N16" s="15">
        <f t="shared" si="0"/>
        <v>0</v>
      </c>
      <c r="P16" s="12">
        <v>17</v>
      </c>
      <c r="Q16" s="1">
        <f t="shared" si="1"/>
        <v>0</v>
      </c>
    </row>
    <row r="17" spans="1:17" x14ac:dyDescent="0.3">
      <c r="B17" s="21">
        <v>42</v>
      </c>
      <c r="C17" s="22" t="s">
        <v>85</v>
      </c>
      <c r="D17" s="23">
        <v>0</v>
      </c>
      <c r="E17" s="25"/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5">
        <f t="shared" si="0"/>
        <v>0</v>
      </c>
      <c r="P17" s="12">
        <v>42</v>
      </c>
      <c r="Q17" s="1">
        <f t="shared" si="1"/>
        <v>0</v>
      </c>
    </row>
    <row r="18" spans="1:17" x14ac:dyDescent="0.3">
      <c r="B18" s="21">
        <v>43.1</v>
      </c>
      <c r="C18" s="22" t="s">
        <v>86</v>
      </c>
      <c r="D18" s="23">
        <v>27334.803958000008</v>
      </c>
      <c r="E18" s="25"/>
      <c r="F18" s="25"/>
      <c r="G18" s="26">
        <v>27334.803958000008</v>
      </c>
      <c r="H18" s="26">
        <v>0</v>
      </c>
      <c r="I18" s="26">
        <v>27334.803958000008</v>
      </c>
      <c r="J18" s="27">
        <v>0.3</v>
      </c>
      <c r="K18" s="26">
        <v>8200.4411874000016</v>
      </c>
      <c r="L18" s="26">
        <v>19134.362770600004</v>
      </c>
      <c r="N18" s="15">
        <f t="shared" si="0"/>
        <v>0</v>
      </c>
      <c r="P18" s="12">
        <v>43.1</v>
      </c>
      <c r="Q18" s="1">
        <f t="shared" si="1"/>
        <v>0</v>
      </c>
    </row>
    <row r="19" spans="1:17" x14ac:dyDescent="0.3">
      <c r="B19" s="21">
        <v>43.2</v>
      </c>
      <c r="C19" s="22" t="s">
        <v>87</v>
      </c>
      <c r="D19" s="23">
        <v>0</v>
      </c>
      <c r="E19" s="25"/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5">
        <f t="shared" si="0"/>
        <v>0</v>
      </c>
      <c r="P19" s="12">
        <v>43.2</v>
      </c>
      <c r="Q19" s="1">
        <f t="shared" si="1"/>
        <v>0</v>
      </c>
    </row>
    <row r="20" spans="1:17" x14ac:dyDescent="0.3">
      <c r="B20" s="21">
        <v>45</v>
      </c>
      <c r="C20" s="22" t="s">
        <v>88</v>
      </c>
      <c r="D20" s="23">
        <v>3494.8469627499985</v>
      </c>
      <c r="E20" s="25"/>
      <c r="F20" s="25"/>
      <c r="G20" s="26">
        <v>3494.8469627499985</v>
      </c>
      <c r="H20" s="26">
        <v>0</v>
      </c>
      <c r="I20" s="26">
        <v>3494.8469627499985</v>
      </c>
      <c r="J20" s="27">
        <v>0.45</v>
      </c>
      <c r="K20" s="26">
        <v>1572.6811332374994</v>
      </c>
      <c r="L20" s="26">
        <v>1922.1658295124992</v>
      </c>
      <c r="N20" s="15">
        <f t="shared" si="0"/>
        <v>0</v>
      </c>
      <c r="P20" s="12">
        <v>45</v>
      </c>
      <c r="Q20" s="1">
        <f t="shared" si="1"/>
        <v>0</v>
      </c>
    </row>
    <row r="21" spans="1:17" x14ac:dyDescent="0.3">
      <c r="B21" s="21">
        <v>46</v>
      </c>
      <c r="C21" s="22" t="s">
        <v>89</v>
      </c>
      <c r="D21" s="23">
        <v>0</v>
      </c>
      <c r="E21" s="25"/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5">
        <f t="shared" si="0"/>
        <v>0</v>
      </c>
      <c r="P21" s="12">
        <v>46</v>
      </c>
      <c r="Q21" s="1">
        <f t="shared" si="1"/>
        <v>0</v>
      </c>
    </row>
    <row r="22" spans="1:17" x14ac:dyDescent="0.3">
      <c r="A22" s="10" t="s">
        <v>71</v>
      </c>
      <c r="B22" s="21">
        <v>47</v>
      </c>
      <c r="C22" s="22" t="s">
        <v>90</v>
      </c>
      <c r="D22" s="23">
        <v>272935093.65122044</v>
      </c>
      <c r="E22" s="25">
        <v>44436576.80228667</v>
      </c>
      <c r="F22" s="25">
        <v>-557460.07847999991</v>
      </c>
      <c r="G22" s="26">
        <v>316814210.37502712</v>
      </c>
      <c r="H22" s="26">
        <v>21939558.361903336</v>
      </c>
      <c r="I22" s="26">
        <v>338753768.73693043</v>
      </c>
      <c r="J22" s="27">
        <v>0.08</v>
      </c>
      <c r="K22" s="26">
        <v>27100301.498954434</v>
      </c>
      <c r="L22" s="26">
        <v>289713908.8760727</v>
      </c>
      <c r="N22" s="15">
        <f t="shared" si="0"/>
        <v>43879116.723806672</v>
      </c>
      <c r="P22" s="12">
        <v>47</v>
      </c>
      <c r="Q22" s="1">
        <f t="shared" si="1"/>
        <v>43879116.723806672</v>
      </c>
    </row>
    <row r="23" spans="1:17" x14ac:dyDescent="0.3">
      <c r="B23" s="21">
        <v>50</v>
      </c>
      <c r="C23" s="22" t="s">
        <v>91</v>
      </c>
      <c r="D23" s="23">
        <v>0</v>
      </c>
      <c r="E23" s="25"/>
      <c r="F23" s="25"/>
      <c r="G23" s="26">
        <v>0</v>
      </c>
      <c r="H23" s="26">
        <v>0</v>
      </c>
      <c r="I23" s="26">
        <v>0</v>
      </c>
      <c r="J23" s="27">
        <v>0.55000000000000004</v>
      </c>
      <c r="K23" s="26">
        <v>0</v>
      </c>
      <c r="L23" s="26">
        <v>0</v>
      </c>
      <c r="N23" s="15">
        <f t="shared" si="0"/>
        <v>0</v>
      </c>
      <c r="P23" s="12">
        <v>50</v>
      </c>
      <c r="Q23" s="1">
        <f t="shared" si="1"/>
        <v>0</v>
      </c>
    </row>
    <row r="24" spans="1:17" x14ac:dyDescent="0.3">
      <c r="A24" s="59">
        <f>+J24</f>
        <v>0.55000000000000004</v>
      </c>
      <c r="B24" s="21">
        <v>52</v>
      </c>
      <c r="C24" s="22" t="s">
        <v>92</v>
      </c>
      <c r="D24" s="23">
        <v>1388756.693571632</v>
      </c>
      <c r="E24" s="25">
        <v>1518199.9999999923</v>
      </c>
      <c r="F24" s="25"/>
      <c r="G24" s="26">
        <v>2906956.6935716243</v>
      </c>
      <c r="H24" s="26">
        <v>759099.99999999616</v>
      </c>
      <c r="I24" s="26">
        <v>3666056.6935716206</v>
      </c>
      <c r="J24" s="27">
        <v>0.55000000000000004</v>
      </c>
      <c r="K24" s="26">
        <v>2016331.1814643915</v>
      </c>
      <c r="L24" s="26">
        <v>890625.51210723282</v>
      </c>
      <c r="N24" s="15">
        <f t="shared" si="0"/>
        <v>1518199.9999999923</v>
      </c>
      <c r="P24" s="12">
        <v>52</v>
      </c>
      <c r="Q24" s="1">
        <f t="shared" si="1"/>
        <v>1518199.9999999923</v>
      </c>
    </row>
    <row r="25" spans="1:17" x14ac:dyDescent="0.3">
      <c r="B25" s="21">
        <v>95</v>
      </c>
      <c r="C25" s="22" t="s">
        <v>93</v>
      </c>
      <c r="D25" s="23">
        <v>3620860.8600000003</v>
      </c>
      <c r="E25" s="25"/>
      <c r="F25" s="25"/>
      <c r="G25" s="26">
        <v>3620860.8600000003</v>
      </c>
      <c r="H25" s="26">
        <v>0</v>
      </c>
      <c r="I25" s="26">
        <v>3620860.8600000003</v>
      </c>
      <c r="J25" s="27">
        <v>0</v>
      </c>
      <c r="K25" s="26">
        <v>0</v>
      </c>
      <c r="L25" s="26">
        <v>3620860.8600000003</v>
      </c>
      <c r="N25" s="15">
        <f t="shared" si="0"/>
        <v>0</v>
      </c>
      <c r="P25" s="12">
        <v>95</v>
      </c>
      <c r="Q25" s="1">
        <f t="shared" si="1"/>
        <v>0</v>
      </c>
    </row>
    <row r="26" spans="1:17" x14ac:dyDescent="0.3">
      <c r="B26" s="31" t="s">
        <v>95</v>
      </c>
      <c r="C26" s="32" t="s">
        <v>95</v>
      </c>
      <c r="D26" s="33" t="s">
        <v>95</v>
      </c>
      <c r="E26" s="25"/>
      <c r="F26" s="25"/>
      <c r="G26" s="26"/>
      <c r="H26" s="26">
        <v>0</v>
      </c>
      <c r="I26" s="26"/>
      <c r="J26" s="27">
        <v>0</v>
      </c>
      <c r="K26" s="26">
        <v>0</v>
      </c>
      <c r="L26" s="26">
        <v>0</v>
      </c>
      <c r="N26" s="15">
        <f t="shared" si="0"/>
        <v>0</v>
      </c>
      <c r="P26"/>
      <c r="Q26" s="1">
        <f t="shared" si="1"/>
        <v>0</v>
      </c>
    </row>
    <row r="27" spans="1:17" x14ac:dyDescent="0.3">
      <c r="B27" s="31" t="s">
        <v>95</v>
      </c>
      <c r="C27" s="32" t="s">
        <v>95</v>
      </c>
      <c r="D27" s="33" t="s">
        <v>95</v>
      </c>
      <c r="E27" s="25"/>
      <c r="F27" s="25"/>
      <c r="G27" s="26"/>
      <c r="H27" s="26">
        <v>0</v>
      </c>
      <c r="I27" s="26"/>
      <c r="J27" s="27">
        <v>0</v>
      </c>
      <c r="K27" s="26">
        <v>0</v>
      </c>
      <c r="L27" s="26">
        <v>0</v>
      </c>
      <c r="N27" s="15">
        <f t="shared" si="0"/>
        <v>0</v>
      </c>
      <c r="P27"/>
      <c r="Q27" s="1">
        <f t="shared" si="1"/>
        <v>0</v>
      </c>
    </row>
    <row r="28" spans="1:17" x14ac:dyDescent="0.3">
      <c r="B28" s="31" t="s">
        <v>95</v>
      </c>
      <c r="C28" s="32" t="s">
        <v>95</v>
      </c>
      <c r="D28" s="33" t="s">
        <v>95</v>
      </c>
      <c r="E28" s="25"/>
      <c r="F28" s="25"/>
      <c r="G28" s="26"/>
      <c r="H28" s="26">
        <v>0</v>
      </c>
      <c r="I28" s="26"/>
      <c r="J28" s="27">
        <v>0</v>
      </c>
      <c r="K28" s="26">
        <v>0</v>
      </c>
      <c r="L28" s="26">
        <v>0</v>
      </c>
      <c r="N28" s="15">
        <f t="shared" si="0"/>
        <v>0</v>
      </c>
      <c r="P28"/>
      <c r="Q28" s="1">
        <f t="shared" si="1"/>
        <v>0</v>
      </c>
    </row>
    <row r="29" spans="1:17" ht="15" thickBot="1" x14ac:dyDescent="0.35">
      <c r="B29" s="31" t="s">
        <v>95</v>
      </c>
      <c r="C29" s="32" t="s">
        <v>95</v>
      </c>
      <c r="D29" s="33" t="s">
        <v>95</v>
      </c>
      <c r="E29" s="25"/>
      <c r="F29" s="25"/>
      <c r="G29" s="26"/>
      <c r="H29" s="26">
        <v>0</v>
      </c>
      <c r="I29" s="26"/>
      <c r="J29" s="27">
        <v>0</v>
      </c>
      <c r="K29" s="26">
        <v>0</v>
      </c>
      <c r="L29" s="26">
        <v>0</v>
      </c>
      <c r="N29" s="15">
        <f t="shared" si="0"/>
        <v>0</v>
      </c>
      <c r="P29"/>
      <c r="Q29" s="3">
        <f>SUM(Q4:Q28)</f>
        <v>48915016.728606671</v>
      </c>
    </row>
    <row r="30" spans="1:17" ht="15" thickTop="1" x14ac:dyDescent="0.3">
      <c r="B30" s="31" t="s">
        <v>95</v>
      </c>
      <c r="C30" s="32" t="s">
        <v>95</v>
      </c>
      <c r="D30" s="33" t="s">
        <v>95</v>
      </c>
      <c r="E30" s="25"/>
      <c r="F30" s="25"/>
      <c r="G30" s="26"/>
      <c r="H30" s="26">
        <v>0</v>
      </c>
      <c r="I30" s="26"/>
      <c r="J30" s="27">
        <v>0</v>
      </c>
      <c r="K30" s="26">
        <v>0</v>
      </c>
      <c r="L30" s="26">
        <v>0</v>
      </c>
      <c r="N30" s="15">
        <f t="shared" si="0"/>
        <v>0</v>
      </c>
      <c r="P30"/>
      <c r="Q30"/>
    </row>
    <row r="31" spans="1:17" x14ac:dyDescent="0.3">
      <c r="B31" s="31" t="s">
        <v>95</v>
      </c>
      <c r="C31" s="32" t="s">
        <v>95</v>
      </c>
      <c r="D31" s="33" t="s">
        <v>95</v>
      </c>
      <c r="E31" s="25"/>
      <c r="F31" s="25"/>
      <c r="G31" s="26"/>
      <c r="H31" s="26">
        <v>0</v>
      </c>
      <c r="I31" s="26"/>
      <c r="J31" s="27">
        <v>0</v>
      </c>
      <c r="K31" s="26">
        <v>0</v>
      </c>
      <c r="L31" s="26">
        <v>0</v>
      </c>
      <c r="N31" s="15">
        <f t="shared" si="0"/>
        <v>0</v>
      </c>
      <c r="P31"/>
      <c r="Q31"/>
    </row>
    <row r="32" spans="1:17" x14ac:dyDescent="0.3">
      <c r="B32" s="31" t="s">
        <v>95</v>
      </c>
      <c r="C32" s="32" t="s">
        <v>95</v>
      </c>
      <c r="D32" s="33" t="s">
        <v>95</v>
      </c>
      <c r="E32" s="25"/>
      <c r="F32" s="25"/>
      <c r="G32" s="26"/>
      <c r="H32" s="26">
        <v>0</v>
      </c>
      <c r="I32" s="26"/>
      <c r="J32" s="27">
        <v>0</v>
      </c>
      <c r="K32" s="26">
        <v>0</v>
      </c>
      <c r="L32" s="26">
        <v>0</v>
      </c>
      <c r="N32" s="15">
        <f t="shared" si="0"/>
        <v>0</v>
      </c>
      <c r="P32"/>
      <c r="Q32"/>
    </row>
    <row r="33" spans="2:17" x14ac:dyDescent="0.3">
      <c r="B33" s="31" t="s">
        <v>95</v>
      </c>
      <c r="C33" s="32" t="s">
        <v>95</v>
      </c>
      <c r="D33" s="33" t="s">
        <v>95</v>
      </c>
      <c r="E33" s="25"/>
      <c r="F33" s="25"/>
      <c r="G33" s="26"/>
      <c r="H33" s="26">
        <v>0</v>
      </c>
      <c r="I33" s="26"/>
      <c r="J33" s="27">
        <v>0</v>
      </c>
      <c r="K33" s="26">
        <v>0</v>
      </c>
      <c r="L33" s="26">
        <v>0</v>
      </c>
      <c r="N33" s="15">
        <f t="shared" si="0"/>
        <v>0</v>
      </c>
      <c r="P33"/>
      <c r="Q33"/>
    </row>
    <row r="34" spans="2:17" x14ac:dyDescent="0.3">
      <c r="B34" s="31" t="s">
        <v>95</v>
      </c>
      <c r="C34" s="32" t="s">
        <v>95</v>
      </c>
      <c r="D34" s="33" t="s">
        <v>95</v>
      </c>
      <c r="E34" s="25"/>
      <c r="F34" s="25"/>
      <c r="G34" s="26"/>
      <c r="H34" s="26">
        <v>0</v>
      </c>
      <c r="I34" s="26"/>
      <c r="J34" s="27">
        <v>0</v>
      </c>
      <c r="K34" s="26">
        <v>0</v>
      </c>
      <c r="L34" s="26">
        <v>0</v>
      </c>
      <c r="N34" s="15">
        <f t="shared" si="0"/>
        <v>0</v>
      </c>
      <c r="P34"/>
      <c r="Q34"/>
    </row>
    <row r="35" spans="2:17" ht="15" thickBot="1" x14ac:dyDescent="0.35">
      <c r="B35" s="31" t="s">
        <v>95</v>
      </c>
      <c r="C35" s="32" t="s">
        <v>95</v>
      </c>
      <c r="D35" s="33" t="s">
        <v>95</v>
      </c>
      <c r="E35" s="25"/>
      <c r="F35" s="25"/>
      <c r="G35" s="26"/>
      <c r="H35" s="26">
        <v>0</v>
      </c>
      <c r="I35" s="26"/>
      <c r="J35" s="27">
        <v>0</v>
      </c>
      <c r="K35" s="26">
        <v>0</v>
      </c>
      <c r="L35" s="26">
        <v>0</v>
      </c>
      <c r="N35" s="15">
        <f t="shared" si="0"/>
        <v>0</v>
      </c>
      <c r="P35"/>
      <c r="Q35"/>
    </row>
    <row r="36" spans="2:17" ht="15" thickBot="1" x14ac:dyDescent="0.35">
      <c r="B36" s="34"/>
      <c r="C36" s="35" t="s">
        <v>96</v>
      </c>
      <c r="D36" s="36">
        <v>469281468.87381327</v>
      </c>
      <c r="E36" s="36">
        <v>49472476.807086669</v>
      </c>
      <c r="F36" s="36">
        <v>-557460.07847999991</v>
      </c>
      <c r="G36" s="36">
        <v>518196485.60241991</v>
      </c>
      <c r="H36" s="36">
        <v>24457508.364303336</v>
      </c>
      <c r="I36" s="36">
        <v>542309243.96432316</v>
      </c>
      <c r="J36" s="37"/>
      <c r="K36" s="36">
        <v>41228788.915229812</v>
      </c>
      <c r="L36" s="36">
        <v>476967696.68719018</v>
      </c>
      <c r="P36"/>
      <c r="Q36"/>
    </row>
    <row r="37" spans="2:17" x14ac:dyDescent="0.3">
      <c r="P37"/>
      <c r="Q37"/>
    </row>
    <row r="38" spans="2:17" x14ac:dyDescent="0.3">
      <c r="P38"/>
      <c r="Q38"/>
    </row>
    <row r="39" spans="2:17" x14ac:dyDescent="0.3">
      <c r="P39"/>
      <c r="Q39"/>
    </row>
    <row r="40" spans="2:17" x14ac:dyDescent="0.3">
      <c r="P40"/>
      <c r="Q40"/>
    </row>
    <row r="41" spans="2:17" x14ac:dyDescent="0.3">
      <c r="P41"/>
      <c r="Q41"/>
    </row>
    <row r="42" spans="2:17" x14ac:dyDescent="0.3">
      <c r="P42"/>
      <c r="Q42"/>
    </row>
    <row r="43" spans="2:17" x14ac:dyDescent="0.3">
      <c r="P43"/>
      <c r="Q43"/>
    </row>
    <row r="44" spans="2:17" x14ac:dyDescent="0.3">
      <c r="P44"/>
      <c r="Q44"/>
    </row>
    <row r="45" spans="2:17" x14ac:dyDescent="0.3">
      <c r="P45"/>
      <c r="Q45"/>
    </row>
    <row r="46" spans="2:17" x14ac:dyDescent="0.3">
      <c r="P46"/>
      <c r="Q46"/>
    </row>
    <row r="47" spans="2:17" x14ac:dyDescent="0.3">
      <c r="P47"/>
      <c r="Q47"/>
    </row>
    <row r="48" spans="2:17" x14ac:dyDescent="0.3">
      <c r="P48"/>
      <c r="Q48"/>
    </row>
    <row r="49" spans="16:17" x14ac:dyDescent="0.3">
      <c r="P49"/>
      <c r="Q49"/>
    </row>
    <row r="50" spans="16:17" x14ac:dyDescent="0.3">
      <c r="P50"/>
      <c r="Q50"/>
    </row>
    <row r="51" spans="16:17" x14ac:dyDescent="0.3">
      <c r="P51"/>
      <c r="Q51"/>
    </row>
    <row r="52" spans="16:17" x14ac:dyDescent="0.3">
      <c r="P52"/>
      <c r="Q52"/>
    </row>
    <row r="53" spans="16:17" x14ac:dyDescent="0.3">
      <c r="P53"/>
      <c r="Q53"/>
    </row>
    <row r="54" spans="16:17" x14ac:dyDescent="0.3">
      <c r="P54"/>
      <c r="Q54"/>
    </row>
    <row r="55" spans="16:17" x14ac:dyDescent="0.3">
      <c r="P55"/>
      <c r="Q55"/>
    </row>
    <row r="56" spans="16:17" x14ac:dyDescent="0.3">
      <c r="P56"/>
      <c r="Q56"/>
    </row>
    <row r="57" spans="16:17" x14ac:dyDescent="0.3">
      <c r="P57"/>
      <c r="Q57"/>
    </row>
    <row r="58" spans="16:17" x14ac:dyDescent="0.3">
      <c r="P58"/>
      <c r="Q58"/>
    </row>
    <row r="59" spans="16:17" x14ac:dyDescent="0.3">
      <c r="P59"/>
      <c r="Q59"/>
    </row>
    <row r="60" spans="16:17" x14ac:dyDescent="0.3">
      <c r="P60"/>
      <c r="Q60"/>
    </row>
    <row r="61" spans="16:17" x14ac:dyDescent="0.3">
      <c r="P61"/>
      <c r="Q61"/>
    </row>
    <row r="62" spans="16:17" x14ac:dyDescent="0.3">
      <c r="P62"/>
      <c r="Q62"/>
    </row>
    <row r="63" spans="16:17" x14ac:dyDescent="0.3">
      <c r="P63"/>
      <c r="Q63"/>
    </row>
    <row r="64" spans="16:17" x14ac:dyDescent="0.3">
      <c r="P64"/>
      <c r="Q64"/>
    </row>
    <row r="65" spans="16:17" x14ac:dyDescent="0.3">
      <c r="P65"/>
      <c r="Q65"/>
    </row>
    <row r="66" spans="16:17" x14ac:dyDescent="0.3">
      <c r="P66"/>
      <c r="Q66"/>
    </row>
    <row r="67" spans="16:17" x14ac:dyDescent="0.3">
      <c r="P67"/>
      <c r="Q67"/>
    </row>
    <row r="68" spans="16:17" x14ac:dyDescent="0.3">
      <c r="P68"/>
      <c r="Q68"/>
    </row>
    <row r="69" spans="16:17" x14ac:dyDescent="0.3">
      <c r="P69"/>
      <c r="Q69"/>
    </row>
    <row r="70" spans="16:17" x14ac:dyDescent="0.3">
      <c r="P70"/>
      <c r="Q70"/>
    </row>
    <row r="71" spans="16:17" x14ac:dyDescent="0.3">
      <c r="P71"/>
      <c r="Q71"/>
    </row>
    <row r="72" spans="16:17" x14ac:dyDescent="0.3">
      <c r="P72"/>
      <c r="Q72"/>
    </row>
    <row r="73" spans="16:17" x14ac:dyDescent="0.3">
      <c r="P73"/>
      <c r="Q73"/>
    </row>
    <row r="74" spans="16:17" x14ac:dyDescent="0.3">
      <c r="P74"/>
      <c r="Q74"/>
    </row>
    <row r="75" spans="16:17" x14ac:dyDescent="0.3">
      <c r="P75"/>
      <c r="Q75"/>
    </row>
    <row r="76" spans="16:17" x14ac:dyDescent="0.3">
      <c r="P76"/>
      <c r="Q76"/>
    </row>
    <row r="77" spans="16:17" x14ac:dyDescent="0.3">
      <c r="P77"/>
      <c r="Q77"/>
    </row>
    <row r="78" spans="16:17" x14ac:dyDescent="0.3">
      <c r="P78"/>
      <c r="Q78"/>
    </row>
    <row r="79" spans="16:17" x14ac:dyDescent="0.3">
      <c r="P79"/>
      <c r="Q79"/>
    </row>
    <row r="80" spans="16:17" x14ac:dyDescent="0.3">
      <c r="P80"/>
      <c r="Q80"/>
    </row>
    <row r="81" spans="16:17" x14ac:dyDescent="0.3">
      <c r="P81"/>
      <c r="Q81"/>
    </row>
    <row r="82" spans="16:17" x14ac:dyDescent="0.3">
      <c r="P82"/>
      <c r="Q82"/>
    </row>
    <row r="83" spans="16:17" x14ac:dyDescent="0.3">
      <c r="P83"/>
      <c r="Q83"/>
    </row>
    <row r="84" spans="16:17" x14ac:dyDescent="0.3">
      <c r="P84"/>
      <c r="Q84"/>
    </row>
    <row r="85" spans="16:17" x14ac:dyDescent="0.3">
      <c r="P85"/>
      <c r="Q85"/>
    </row>
    <row r="86" spans="16:17" x14ac:dyDescent="0.3">
      <c r="P86"/>
      <c r="Q86"/>
    </row>
    <row r="87" spans="16:17" x14ac:dyDescent="0.3">
      <c r="P87"/>
      <c r="Q87"/>
    </row>
    <row r="88" spans="16:17" x14ac:dyDescent="0.3">
      <c r="P88"/>
      <c r="Q88"/>
    </row>
    <row r="89" spans="16:17" x14ac:dyDescent="0.3">
      <c r="P89"/>
      <c r="Q89"/>
    </row>
  </sheetData>
  <conditionalFormatting sqref="B4:F35">
    <cfRule type="expression" dxfId="1" priority="1" stopIfTrue="1">
      <formula>LEN(B4)&gt;0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1957-EDEC-4BC6-BC38-9C540B4A38E6}">
  <dimension ref="A1:R92"/>
  <sheetViews>
    <sheetView zoomScale="85" zoomScaleNormal="85" workbookViewId="0"/>
  </sheetViews>
  <sheetFormatPr defaultColWidth="9.33203125" defaultRowHeight="14.4" x14ac:dyDescent="0.3"/>
  <cols>
    <col min="1" max="1" width="14.88671875" style="10" bestFit="1" customWidth="1"/>
    <col min="2" max="2" width="11.5546875" style="10" bestFit="1" customWidth="1"/>
    <col min="3" max="3" width="72.88671875" style="10" bestFit="1" customWidth="1"/>
    <col min="4" max="4" width="15.5546875" style="10" bestFit="1" customWidth="1"/>
    <col min="5" max="5" width="15.33203125" style="10" bestFit="1" customWidth="1"/>
    <col min="6" max="6" width="9.109375" style="10" bestFit="1" customWidth="1"/>
    <col min="7" max="7" width="17.109375" style="10" bestFit="1" customWidth="1"/>
    <col min="8" max="8" width="14.44140625" style="10" bestFit="1" customWidth="1"/>
    <col min="9" max="9" width="16.109375" style="10" bestFit="1" customWidth="1"/>
    <col min="10" max="10" width="7.109375" style="10" bestFit="1" customWidth="1"/>
    <col min="11" max="11" width="14.44140625" style="10" bestFit="1" customWidth="1"/>
    <col min="12" max="12" width="15.5546875" style="10" bestFit="1" customWidth="1"/>
    <col min="13" max="16" width="9.33203125" style="10"/>
    <col min="17" max="17" width="12.5546875" style="10" bestFit="1" customWidth="1"/>
    <col min="18" max="16384" width="9.33203125" style="10"/>
  </cols>
  <sheetData>
    <row r="1" spans="1:18" x14ac:dyDescent="0.3">
      <c r="A1" s="10" t="s">
        <v>105</v>
      </c>
    </row>
    <row r="2" spans="1:18" x14ac:dyDescent="0.3">
      <c r="P2" s="4"/>
      <c r="Q2" s="4"/>
      <c r="R2"/>
    </row>
    <row r="3" spans="1:18" ht="36.6" thickBot="1" x14ac:dyDescent="0.35">
      <c r="B3" s="16" t="s">
        <v>38</v>
      </c>
      <c r="C3" s="17" t="s">
        <v>62</v>
      </c>
      <c r="D3" s="18" t="s">
        <v>106</v>
      </c>
      <c r="E3" s="18" t="s">
        <v>43</v>
      </c>
      <c r="F3" s="18" t="s">
        <v>64</v>
      </c>
      <c r="G3" s="18" t="s">
        <v>65</v>
      </c>
      <c r="H3" s="18" t="s">
        <v>66</v>
      </c>
      <c r="I3" s="19" t="s">
        <v>67</v>
      </c>
      <c r="J3" s="20" t="s">
        <v>68</v>
      </c>
      <c r="K3" s="18" t="s">
        <v>107</v>
      </c>
      <c r="L3" s="18" t="s">
        <v>108</v>
      </c>
      <c r="P3" s="11" t="s">
        <v>38</v>
      </c>
      <c r="Q3" s="11" t="s">
        <v>43</v>
      </c>
      <c r="R3"/>
    </row>
    <row r="4" spans="1:18" x14ac:dyDescent="0.3">
      <c r="A4" s="10" t="s">
        <v>109</v>
      </c>
      <c r="B4" s="21">
        <v>1</v>
      </c>
      <c r="C4" s="22" t="s">
        <v>72</v>
      </c>
      <c r="D4" s="43">
        <v>355207992.8448</v>
      </c>
      <c r="E4" s="44">
        <v>422000</v>
      </c>
      <c r="F4" s="25"/>
      <c r="G4" s="45">
        <v>355629992.8448</v>
      </c>
      <c r="H4" s="45">
        <v>211000</v>
      </c>
      <c r="I4" s="45">
        <v>355840992.8448</v>
      </c>
      <c r="J4" s="27">
        <v>0.04</v>
      </c>
      <c r="K4" s="45">
        <v>14233639.713792</v>
      </c>
      <c r="L4" s="45">
        <v>341396353.13100797</v>
      </c>
      <c r="N4" s="15">
        <f>+E4+F4</f>
        <v>422000</v>
      </c>
      <c r="P4" s="12">
        <v>1</v>
      </c>
      <c r="Q4" s="1">
        <f>SUMIF($B$4:$B$29,P4,$H$4:$H$29)*2</f>
        <v>422000</v>
      </c>
      <c r="R4"/>
    </row>
    <row r="5" spans="1:18" x14ac:dyDescent="0.3">
      <c r="B5" s="21" t="s">
        <v>50</v>
      </c>
      <c r="C5" s="22" t="s">
        <v>73</v>
      </c>
      <c r="D5" s="43">
        <v>0</v>
      </c>
      <c r="E5" s="44"/>
      <c r="F5" s="25"/>
      <c r="G5" s="45">
        <v>0</v>
      </c>
      <c r="H5" s="45">
        <v>0</v>
      </c>
      <c r="I5" s="45">
        <v>0</v>
      </c>
      <c r="J5" s="27">
        <v>0.06</v>
      </c>
      <c r="K5" s="45">
        <v>0</v>
      </c>
      <c r="L5" s="45">
        <v>0</v>
      </c>
      <c r="N5" s="15">
        <f t="shared" ref="N5:N35" si="0">+E5+F5</f>
        <v>0</v>
      </c>
      <c r="P5" s="12" t="s">
        <v>50</v>
      </c>
      <c r="Q5" s="1">
        <f t="shared" ref="Q5:Q28" si="1">SUMIF($B$4:$B$29,P5,$H$4:$H$29)*2</f>
        <v>0</v>
      </c>
      <c r="R5"/>
    </row>
    <row r="6" spans="1:18" x14ac:dyDescent="0.3">
      <c r="B6" s="21">
        <v>2</v>
      </c>
      <c r="C6" s="22" t="s">
        <v>74</v>
      </c>
      <c r="D6" s="43">
        <v>42310926.221600004</v>
      </c>
      <c r="E6" s="44"/>
      <c r="F6" s="25"/>
      <c r="G6" s="45">
        <v>42310926.221600004</v>
      </c>
      <c r="H6" s="45">
        <v>0</v>
      </c>
      <c r="I6" s="45">
        <v>42310926.221600004</v>
      </c>
      <c r="J6" s="27">
        <v>0.06</v>
      </c>
      <c r="K6" s="45">
        <v>2538655.5732960002</v>
      </c>
      <c r="L6" s="45">
        <v>39772270.648304</v>
      </c>
      <c r="N6" s="15">
        <f t="shared" si="0"/>
        <v>0</v>
      </c>
      <c r="P6" s="12">
        <v>2</v>
      </c>
      <c r="Q6" s="1">
        <f t="shared" si="1"/>
        <v>0</v>
      </c>
      <c r="R6"/>
    </row>
    <row r="7" spans="1:18" x14ac:dyDescent="0.3">
      <c r="A7" s="59">
        <f>+J7</f>
        <v>0.2</v>
      </c>
      <c r="B7" s="21">
        <v>8</v>
      </c>
      <c r="C7" s="22" t="s">
        <v>75</v>
      </c>
      <c r="D7" s="43">
        <v>25716228.960000001</v>
      </c>
      <c r="E7" s="44">
        <v>890000</v>
      </c>
      <c r="F7" s="25"/>
      <c r="G7" s="45">
        <v>26606228.960000001</v>
      </c>
      <c r="H7" s="45">
        <v>445000</v>
      </c>
      <c r="I7" s="45">
        <v>27051228.960000001</v>
      </c>
      <c r="J7" s="27">
        <v>0.2</v>
      </c>
      <c r="K7" s="45">
        <v>5410245.7920000004</v>
      </c>
      <c r="L7" s="45">
        <v>21195983.168000001</v>
      </c>
      <c r="N7" s="15">
        <f t="shared" si="0"/>
        <v>890000</v>
      </c>
      <c r="P7" s="12">
        <v>8</v>
      </c>
      <c r="Q7" s="1">
        <f t="shared" si="1"/>
        <v>890000</v>
      </c>
      <c r="R7"/>
    </row>
    <row r="8" spans="1:18" x14ac:dyDescent="0.3">
      <c r="A8" s="59">
        <f>+J8</f>
        <v>0.3</v>
      </c>
      <c r="B8" s="21">
        <v>10</v>
      </c>
      <c r="C8" s="22" t="s">
        <v>76</v>
      </c>
      <c r="D8" s="43">
        <v>6451634.1200000001</v>
      </c>
      <c r="E8" s="44">
        <v>2365000</v>
      </c>
      <c r="F8" s="25"/>
      <c r="G8" s="45">
        <v>8816634.120000001</v>
      </c>
      <c r="H8" s="45">
        <v>1182500</v>
      </c>
      <c r="I8" s="45">
        <v>9999134.120000001</v>
      </c>
      <c r="J8" s="27">
        <v>0.3</v>
      </c>
      <c r="K8" s="45">
        <v>2999740.236</v>
      </c>
      <c r="L8" s="45">
        <v>5816893.8840000015</v>
      </c>
      <c r="N8" s="15">
        <f t="shared" si="0"/>
        <v>2365000</v>
      </c>
      <c r="P8" s="12">
        <v>10</v>
      </c>
      <c r="Q8" s="1">
        <f t="shared" si="1"/>
        <v>2365000</v>
      </c>
      <c r="R8"/>
    </row>
    <row r="9" spans="1:18" x14ac:dyDescent="0.3">
      <c r="B9" s="21">
        <v>10.1</v>
      </c>
      <c r="C9" s="22" t="s">
        <v>77</v>
      </c>
      <c r="D9" s="43">
        <v>0</v>
      </c>
      <c r="E9" s="44"/>
      <c r="F9" s="25"/>
      <c r="G9" s="45">
        <v>0</v>
      </c>
      <c r="H9" s="45">
        <v>0</v>
      </c>
      <c r="I9" s="45">
        <v>0</v>
      </c>
      <c r="J9" s="27">
        <v>0.3</v>
      </c>
      <c r="K9" s="45">
        <v>0</v>
      </c>
      <c r="L9" s="45">
        <v>0</v>
      </c>
      <c r="N9" s="15">
        <f t="shared" si="0"/>
        <v>0</v>
      </c>
      <c r="P9" s="12">
        <v>10.1</v>
      </c>
      <c r="Q9" s="1">
        <f t="shared" si="1"/>
        <v>0</v>
      </c>
      <c r="R9"/>
    </row>
    <row r="10" spans="1:18" x14ac:dyDescent="0.3">
      <c r="A10" s="59">
        <f>+J10</f>
        <v>1</v>
      </c>
      <c r="B10" s="21">
        <v>12</v>
      </c>
      <c r="C10" s="22" t="s">
        <v>78</v>
      </c>
      <c r="D10" s="43">
        <v>6149950</v>
      </c>
      <c r="E10" s="44">
        <v>9123900</v>
      </c>
      <c r="F10" s="25"/>
      <c r="G10" s="45">
        <v>15273850</v>
      </c>
      <c r="H10" s="45">
        <v>4561950</v>
      </c>
      <c r="I10" s="46">
        <v>15273850</v>
      </c>
      <c r="J10" s="27">
        <v>1</v>
      </c>
      <c r="K10" s="45">
        <v>15273850</v>
      </c>
      <c r="L10" s="45">
        <v>0</v>
      </c>
      <c r="N10" s="15">
        <f t="shared" si="0"/>
        <v>9123900</v>
      </c>
      <c r="P10" s="12">
        <v>12</v>
      </c>
      <c r="Q10" s="1">
        <f t="shared" si="1"/>
        <v>9123900</v>
      </c>
      <c r="R10"/>
    </row>
    <row r="11" spans="1:18" x14ac:dyDescent="0.3">
      <c r="B11" s="21" t="s">
        <v>52</v>
      </c>
      <c r="C11" s="22" t="s">
        <v>79</v>
      </c>
      <c r="D11" s="43">
        <v>147008</v>
      </c>
      <c r="E11" s="44"/>
      <c r="F11" s="25"/>
      <c r="G11" s="45">
        <v>147008</v>
      </c>
      <c r="H11" s="45">
        <v>0</v>
      </c>
      <c r="I11" s="45">
        <v>147008</v>
      </c>
      <c r="J11" s="29"/>
      <c r="K11" s="50">
        <v>9727</v>
      </c>
      <c r="L11" s="45">
        <v>137281</v>
      </c>
      <c r="N11" s="15">
        <f t="shared" si="0"/>
        <v>0</v>
      </c>
      <c r="P11" s="12" t="s">
        <v>52</v>
      </c>
      <c r="Q11" s="1">
        <f t="shared" si="1"/>
        <v>0</v>
      </c>
      <c r="R11"/>
    </row>
    <row r="12" spans="1:18" x14ac:dyDescent="0.3">
      <c r="B12" s="21" t="s">
        <v>53</v>
      </c>
      <c r="C12" s="22" t="s">
        <v>80</v>
      </c>
      <c r="D12" s="43">
        <v>3079465</v>
      </c>
      <c r="E12" s="44"/>
      <c r="F12" s="25"/>
      <c r="G12" s="45">
        <v>3079465</v>
      </c>
      <c r="H12" s="45">
        <v>0</v>
      </c>
      <c r="I12" s="45">
        <v>3079465</v>
      </c>
      <c r="J12" s="29"/>
      <c r="K12" s="50">
        <v>256622</v>
      </c>
      <c r="L12" s="45">
        <v>2822843</v>
      </c>
      <c r="N12" s="15">
        <f t="shared" si="0"/>
        <v>0</v>
      </c>
      <c r="P12" s="12" t="s">
        <v>53</v>
      </c>
      <c r="Q12" s="1">
        <f t="shared" si="1"/>
        <v>0</v>
      </c>
      <c r="R12"/>
    </row>
    <row r="13" spans="1:18" x14ac:dyDescent="0.3">
      <c r="B13" s="21" t="s">
        <v>54</v>
      </c>
      <c r="C13" s="22" t="s">
        <v>81</v>
      </c>
      <c r="D13" s="43">
        <v>423847</v>
      </c>
      <c r="E13" s="44"/>
      <c r="F13" s="25"/>
      <c r="G13" s="45">
        <v>423847</v>
      </c>
      <c r="H13" s="45">
        <v>0</v>
      </c>
      <c r="I13" s="45">
        <v>423847</v>
      </c>
      <c r="J13" s="29"/>
      <c r="K13" s="50">
        <v>31395</v>
      </c>
      <c r="L13" s="45">
        <v>392452</v>
      </c>
      <c r="N13" s="15">
        <f t="shared" si="0"/>
        <v>0</v>
      </c>
      <c r="P13" s="12" t="s">
        <v>54</v>
      </c>
      <c r="Q13" s="1">
        <f t="shared" si="1"/>
        <v>0</v>
      </c>
      <c r="R13"/>
    </row>
    <row r="14" spans="1:18" x14ac:dyDescent="0.3">
      <c r="B14" s="21" t="s">
        <v>55</v>
      </c>
      <c r="C14" s="22" t="s">
        <v>82</v>
      </c>
      <c r="D14" s="43">
        <v>866734</v>
      </c>
      <c r="E14" s="44"/>
      <c r="F14" s="25"/>
      <c r="G14" s="45">
        <v>866734</v>
      </c>
      <c r="H14" s="45">
        <v>0</v>
      </c>
      <c r="I14" s="45">
        <v>866734</v>
      </c>
      <c r="J14" s="29"/>
      <c r="K14" s="50">
        <v>36882</v>
      </c>
      <c r="L14" s="45">
        <v>829852</v>
      </c>
      <c r="N14" s="15">
        <f t="shared" si="0"/>
        <v>0</v>
      </c>
      <c r="P14" s="12" t="s">
        <v>55</v>
      </c>
      <c r="Q14" s="1">
        <f t="shared" si="1"/>
        <v>0</v>
      </c>
      <c r="R14"/>
    </row>
    <row r="15" spans="1:18" x14ac:dyDescent="0.3">
      <c r="B15" s="21">
        <v>14</v>
      </c>
      <c r="C15" s="22" t="s">
        <v>83</v>
      </c>
      <c r="D15" s="43">
        <v>0</v>
      </c>
      <c r="E15" s="44"/>
      <c r="F15" s="25"/>
      <c r="G15" s="45">
        <v>0</v>
      </c>
      <c r="H15" s="45">
        <v>0</v>
      </c>
      <c r="I15" s="45">
        <v>0</v>
      </c>
      <c r="J15" s="29"/>
      <c r="K15" s="45">
        <v>0</v>
      </c>
      <c r="L15" s="45">
        <v>0</v>
      </c>
      <c r="N15" s="15">
        <f t="shared" si="0"/>
        <v>0</v>
      </c>
      <c r="P15" s="12">
        <v>14</v>
      </c>
      <c r="Q15" s="1">
        <f t="shared" si="1"/>
        <v>0</v>
      </c>
      <c r="R15"/>
    </row>
    <row r="16" spans="1:18" x14ac:dyDescent="0.3">
      <c r="B16" s="21">
        <v>17</v>
      </c>
      <c r="C16" s="22" t="s">
        <v>84</v>
      </c>
      <c r="D16" s="43">
        <v>309364.27840000001</v>
      </c>
      <c r="E16" s="44"/>
      <c r="F16" s="25"/>
      <c r="G16" s="45">
        <v>309364.27840000001</v>
      </c>
      <c r="H16" s="45">
        <v>0</v>
      </c>
      <c r="I16" s="45">
        <v>309364.27840000001</v>
      </c>
      <c r="J16" s="27">
        <v>0.08</v>
      </c>
      <c r="K16" s="45">
        <v>24749.142272000001</v>
      </c>
      <c r="L16" s="45">
        <v>284615.13612799998</v>
      </c>
      <c r="N16" s="15">
        <f t="shared" si="0"/>
        <v>0</v>
      </c>
      <c r="P16" s="12">
        <v>17</v>
      </c>
      <c r="Q16" s="1">
        <f t="shared" si="1"/>
        <v>0</v>
      </c>
      <c r="R16"/>
    </row>
    <row r="17" spans="1:18" x14ac:dyDescent="0.3">
      <c r="B17" s="21">
        <v>42</v>
      </c>
      <c r="C17" s="22" t="s">
        <v>85</v>
      </c>
      <c r="D17" s="43">
        <v>0</v>
      </c>
      <c r="E17" s="44"/>
      <c r="F17" s="25"/>
      <c r="G17" s="45">
        <v>0</v>
      </c>
      <c r="H17" s="45">
        <v>0</v>
      </c>
      <c r="I17" s="45">
        <v>0</v>
      </c>
      <c r="J17" s="27">
        <v>0.12</v>
      </c>
      <c r="K17" s="45">
        <v>0</v>
      </c>
      <c r="L17" s="45">
        <v>0</v>
      </c>
      <c r="N17" s="15">
        <f t="shared" si="0"/>
        <v>0</v>
      </c>
      <c r="P17" s="12">
        <v>42</v>
      </c>
      <c r="Q17" s="1">
        <f t="shared" si="1"/>
        <v>0</v>
      </c>
      <c r="R17"/>
    </row>
    <row r="18" spans="1:18" x14ac:dyDescent="0.3">
      <c r="B18" s="21">
        <v>43.1</v>
      </c>
      <c r="C18" s="22" t="s">
        <v>86</v>
      </c>
      <c r="D18" s="43">
        <v>0</v>
      </c>
      <c r="E18" s="44"/>
      <c r="F18" s="25"/>
      <c r="G18" s="45">
        <v>0</v>
      </c>
      <c r="H18" s="45">
        <v>0</v>
      </c>
      <c r="I18" s="45">
        <v>0</v>
      </c>
      <c r="J18" s="27">
        <v>0.3</v>
      </c>
      <c r="K18" s="45">
        <v>0</v>
      </c>
      <c r="L18" s="45">
        <v>0</v>
      </c>
      <c r="N18" s="15">
        <f t="shared" si="0"/>
        <v>0</v>
      </c>
      <c r="P18" s="12">
        <v>43.1</v>
      </c>
      <c r="Q18" s="1">
        <f t="shared" si="1"/>
        <v>0</v>
      </c>
      <c r="R18"/>
    </row>
    <row r="19" spans="1:18" x14ac:dyDescent="0.3">
      <c r="B19" s="21">
        <v>43.2</v>
      </c>
      <c r="C19" s="22" t="s">
        <v>87</v>
      </c>
      <c r="D19" s="43">
        <v>0</v>
      </c>
      <c r="E19" s="44"/>
      <c r="F19" s="25"/>
      <c r="G19" s="45">
        <v>0</v>
      </c>
      <c r="H19" s="45">
        <v>0</v>
      </c>
      <c r="I19" s="45">
        <v>0</v>
      </c>
      <c r="J19" s="27">
        <v>0.5</v>
      </c>
      <c r="K19" s="45">
        <v>0</v>
      </c>
      <c r="L19" s="45">
        <v>0</v>
      </c>
      <c r="N19" s="15">
        <f t="shared" si="0"/>
        <v>0</v>
      </c>
      <c r="P19" s="12">
        <v>43.2</v>
      </c>
      <c r="Q19" s="1">
        <f t="shared" si="1"/>
        <v>0</v>
      </c>
      <c r="R19"/>
    </row>
    <row r="20" spans="1:18" x14ac:dyDescent="0.3">
      <c r="B20" s="21">
        <v>45</v>
      </c>
      <c r="C20" s="22" t="s">
        <v>88</v>
      </c>
      <c r="D20" s="43">
        <v>10982.564999999999</v>
      </c>
      <c r="E20" s="44"/>
      <c r="F20" s="25"/>
      <c r="G20" s="45">
        <v>10982.564999999999</v>
      </c>
      <c r="H20" s="45">
        <v>0</v>
      </c>
      <c r="I20" s="45">
        <v>10982.564999999999</v>
      </c>
      <c r="J20" s="27">
        <v>0.45</v>
      </c>
      <c r="K20" s="45">
        <v>4942.1542499999996</v>
      </c>
      <c r="L20" s="45">
        <v>6040.4107499999991</v>
      </c>
      <c r="N20" s="15">
        <f t="shared" si="0"/>
        <v>0</v>
      </c>
      <c r="P20" s="12">
        <v>45</v>
      </c>
      <c r="Q20" s="1">
        <f t="shared" si="1"/>
        <v>0</v>
      </c>
      <c r="R20"/>
    </row>
    <row r="21" spans="1:18" x14ac:dyDescent="0.3">
      <c r="B21" s="21">
        <v>46</v>
      </c>
      <c r="C21" s="22" t="s">
        <v>89</v>
      </c>
      <c r="D21" s="43">
        <v>0</v>
      </c>
      <c r="E21" s="44"/>
      <c r="F21" s="25"/>
      <c r="G21" s="45">
        <v>0</v>
      </c>
      <c r="H21" s="45">
        <v>0</v>
      </c>
      <c r="I21" s="45">
        <v>0</v>
      </c>
      <c r="J21" s="27">
        <v>0.3</v>
      </c>
      <c r="K21" s="45">
        <v>0</v>
      </c>
      <c r="L21" s="45">
        <v>0</v>
      </c>
      <c r="N21" s="15">
        <f t="shared" si="0"/>
        <v>0</v>
      </c>
      <c r="P21" s="12">
        <v>46</v>
      </c>
      <c r="Q21" s="1">
        <f t="shared" si="1"/>
        <v>0</v>
      </c>
      <c r="R21"/>
    </row>
    <row r="22" spans="1:18" x14ac:dyDescent="0.3">
      <c r="A22" s="10" t="s">
        <v>109</v>
      </c>
      <c r="B22" s="21">
        <v>47</v>
      </c>
      <c r="C22" s="22" t="s">
        <v>90</v>
      </c>
      <c r="D22" s="43">
        <v>439716456.90399998</v>
      </c>
      <c r="E22" s="44">
        <v>116609100</v>
      </c>
      <c r="F22" s="25"/>
      <c r="G22" s="45">
        <v>556325556.90400004</v>
      </c>
      <c r="H22" s="45">
        <v>58304550</v>
      </c>
      <c r="I22" s="45">
        <v>614630106.90400004</v>
      </c>
      <c r="J22" s="27">
        <v>0.08</v>
      </c>
      <c r="K22" s="45">
        <v>49170408.552320004</v>
      </c>
      <c r="L22" s="45">
        <v>507155148.35168004</v>
      </c>
      <c r="N22" s="15">
        <f t="shared" si="0"/>
        <v>116609100</v>
      </c>
      <c r="P22" s="12">
        <v>47</v>
      </c>
      <c r="Q22" s="1">
        <f t="shared" si="1"/>
        <v>115305305</v>
      </c>
      <c r="R22"/>
    </row>
    <row r="23" spans="1:18" x14ac:dyDescent="0.3">
      <c r="A23" s="59">
        <f>+J23</f>
        <v>0.55000000000000004</v>
      </c>
      <c r="B23" s="21">
        <v>50</v>
      </c>
      <c r="C23" s="22" t="s">
        <v>91</v>
      </c>
      <c r="D23" s="43">
        <v>2776428.08</v>
      </c>
      <c r="E23" s="44">
        <v>2601000</v>
      </c>
      <c r="F23" s="25"/>
      <c r="G23" s="45">
        <v>5377428.0800000001</v>
      </c>
      <c r="H23" s="45">
        <v>1300500</v>
      </c>
      <c r="I23" s="45">
        <v>6677928.0800000001</v>
      </c>
      <c r="J23" s="27">
        <v>0.55000000000000004</v>
      </c>
      <c r="K23" s="45">
        <v>3672860.4440000001</v>
      </c>
      <c r="L23" s="45">
        <v>1704567.6359999999</v>
      </c>
      <c r="N23" s="15">
        <f t="shared" si="0"/>
        <v>2601000</v>
      </c>
      <c r="P23" s="12">
        <v>50</v>
      </c>
      <c r="Q23" s="1">
        <f t="shared" si="1"/>
        <v>2601000</v>
      </c>
      <c r="R23"/>
    </row>
    <row r="24" spans="1:18" x14ac:dyDescent="0.3">
      <c r="B24" s="21">
        <v>52</v>
      </c>
      <c r="C24" s="22" t="s">
        <v>92</v>
      </c>
      <c r="D24" s="43">
        <v>0</v>
      </c>
      <c r="E24" s="44"/>
      <c r="F24" s="25"/>
      <c r="G24" s="45">
        <v>0</v>
      </c>
      <c r="H24" s="45">
        <v>0</v>
      </c>
      <c r="I24" s="45">
        <v>0</v>
      </c>
      <c r="J24" s="27">
        <v>1</v>
      </c>
      <c r="K24" s="45">
        <v>0</v>
      </c>
      <c r="L24" s="45">
        <v>0</v>
      </c>
      <c r="N24" s="15">
        <f t="shared" si="0"/>
        <v>0</v>
      </c>
      <c r="P24" s="12">
        <v>52</v>
      </c>
      <c r="Q24" s="1">
        <f t="shared" si="1"/>
        <v>0</v>
      </c>
      <c r="R24"/>
    </row>
    <row r="25" spans="1:18" x14ac:dyDescent="0.3">
      <c r="B25" s="21">
        <v>95</v>
      </c>
      <c r="C25" s="22" t="s">
        <v>93</v>
      </c>
      <c r="D25" s="43">
        <v>68314217</v>
      </c>
      <c r="E25" s="44"/>
      <c r="F25" s="25"/>
      <c r="G25" s="45">
        <v>68314217</v>
      </c>
      <c r="H25" s="45">
        <v>0</v>
      </c>
      <c r="I25" s="45">
        <v>68314217</v>
      </c>
      <c r="J25" s="27">
        <v>0</v>
      </c>
      <c r="K25" s="45">
        <v>0</v>
      </c>
      <c r="L25" s="45">
        <v>68314217</v>
      </c>
      <c r="N25" s="15">
        <f t="shared" si="0"/>
        <v>0</v>
      </c>
      <c r="P25" s="12">
        <v>95</v>
      </c>
      <c r="Q25" s="1">
        <f t="shared" si="1"/>
        <v>0</v>
      </c>
      <c r="R25"/>
    </row>
    <row r="26" spans="1:18" x14ac:dyDescent="0.3">
      <c r="B26" s="31" t="s">
        <v>95</v>
      </c>
      <c r="C26" s="32" t="s">
        <v>95</v>
      </c>
      <c r="D26" s="51">
        <v>1125000</v>
      </c>
      <c r="E26" s="44"/>
      <c r="F26" s="25"/>
      <c r="G26" s="45">
        <v>1125000</v>
      </c>
      <c r="H26" s="45">
        <v>0</v>
      </c>
      <c r="I26" s="45">
        <v>1125000</v>
      </c>
      <c r="J26" s="27">
        <v>0</v>
      </c>
      <c r="K26" s="45">
        <v>0</v>
      </c>
      <c r="L26" s="45">
        <v>1125000</v>
      </c>
      <c r="N26" s="15">
        <f t="shared" si="0"/>
        <v>0</v>
      </c>
      <c r="P26"/>
      <c r="Q26" s="1">
        <f t="shared" si="1"/>
        <v>0</v>
      </c>
      <c r="R26"/>
    </row>
    <row r="27" spans="1:18" x14ac:dyDescent="0.3">
      <c r="A27" s="10" t="s">
        <v>109</v>
      </c>
      <c r="B27" s="31">
        <v>47</v>
      </c>
      <c r="C27" s="32" t="s">
        <v>110</v>
      </c>
      <c r="D27" s="51">
        <v>-2555879.8464000002</v>
      </c>
      <c r="E27" s="44">
        <v>-1303795</v>
      </c>
      <c r="F27" s="25"/>
      <c r="G27" s="45">
        <v>-3859674.8464000002</v>
      </c>
      <c r="H27" s="45">
        <v>-651897.5</v>
      </c>
      <c r="I27" s="45">
        <v>-4511572.3464000002</v>
      </c>
      <c r="J27" s="27">
        <v>0.08</v>
      </c>
      <c r="K27" s="45">
        <v>-360925.78771200002</v>
      </c>
      <c r="L27" s="45">
        <v>-3498749.0586880003</v>
      </c>
      <c r="N27" s="15">
        <f t="shared" si="0"/>
        <v>-1303795</v>
      </c>
      <c r="P27"/>
      <c r="Q27" s="1">
        <f t="shared" si="1"/>
        <v>0</v>
      </c>
      <c r="R27"/>
    </row>
    <row r="28" spans="1:18" x14ac:dyDescent="0.3">
      <c r="B28" s="31" t="s">
        <v>95</v>
      </c>
      <c r="C28" s="32" t="s">
        <v>95</v>
      </c>
      <c r="D28" s="51">
        <v>0</v>
      </c>
      <c r="E28" s="44"/>
      <c r="F28" s="25"/>
      <c r="G28" s="45">
        <v>0</v>
      </c>
      <c r="H28" s="45">
        <v>0</v>
      </c>
      <c r="I28" s="45">
        <v>0</v>
      </c>
      <c r="J28" s="27">
        <v>0</v>
      </c>
      <c r="K28" s="45">
        <v>0</v>
      </c>
      <c r="L28" s="45">
        <v>0</v>
      </c>
      <c r="N28" s="15">
        <f t="shared" si="0"/>
        <v>0</v>
      </c>
      <c r="P28"/>
      <c r="Q28" s="1">
        <f t="shared" si="1"/>
        <v>0</v>
      </c>
      <c r="R28"/>
    </row>
    <row r="29" spans="1:18" ht="15" thickBot="1" x14ac:dyDescent="0.35">
      <c r="B29" s="31" t="s">
        <v>95</v>
      </c>
      <c r="C29" s="32" t="s">
        <v>95</v>
      </c>
      <c r="D29" s="51">
        <v>0</v>
      </c>
      <c r="E29" s="44"/>
      <c r="F29" s="25"/>
      <c r="G29" s="45">
        <v>0</v>
      </c>
      <c r="H29" s="45">
        <v>0</v>
      </c>
      <c r="I29" s="45">
        <v>0</v>
      </c>
      <c r="J29" s="27">
        <v>0</v>
      </c>
      <c r="K29" s="45">
        <v>0</v>
      </c>
      <c r="L29" s="45">
        <v>0</v>
      </c>
      <c r="N29" s="15">
        <f t="shared" si="0"/>
        <v>0</v>
      </c>
      <c r="P29"/>
      <c r="Q29" s="3">
        <f>SUM(Q4:Q28)</f>
        <v>130707205</v>
      </c>
      <c r="R29"/>
    </row>
    <row r="30" spans="1:18" ht="15" thickTop="1" x14ac:dyDescent="0.3">
      <c r="B30" s="31" t="s">
        <v>95</v>
      </c>
      <c r="C30" s="32" t="s">
        <v>95</v>
      </c>
      <c r="D30" s="51">
        <v>0</v>
      </c>
      <c r="E30" s="44"/>
      <c r="F30" s="25"/>
      <c r="G30" s="45">
        <v>0</v>
      </c>
      <c r="H30" s="45">
        <v>0</v>
      </c>
      <c r="I30" s="45">
        <v>0</v>
      </c>
      <c r="J30" s="27">
        <v>0</v>
      </c>
      <c r="K30" s="45">
        <v>0</v>
      </c>
      <c r="L30" s="45">
        <v>0</v>
      </c>
      <c r="N30" s="15">
        <f t="shared" si="0"/>
        <v>0</v>
      </c>
      <c r="P30"/>
      <c r="Q30"/>
      <c r="R30"/>
    </row>
    <row r="31" spans="1:18" x14ac:dyDescent="0.3">
      <c r="B31" s="31" t="s">
        <v>95</v>
      </c>
      <c r="C31" s="32" t="s">
        <v>95</v>
      </c>
      <c r="D31" s="51">
        <v>0</v>
      </c>
      <c r="E31" s="44"/>
      <c r="F31" s="25"/>
      <c r="G31" s="45">
        <v>0</v>
      </c>
      <c r="H31" s="45">
        <v>0</v>
      </c>
      <c r="I31" s="45">
        <v>0</v>
      </c>
      <c r="J31" s="27">
        <v>0</v>
      </c>
      <c r="K31" s="45">
        <v>0</v>
      </c>
      <c r="L31" s="45">
        <v>0</v>
      </c>
      <c r="N31" s="15">
        <f t="shared" si="0"/>
        <v>0</v>
      </c>
      <c r="P31"/>
      <c r="Q31"/>
      <c r="R31"/>
    </row>
    <row r="32" spans="1:18" x14ac:dyDescent="0.3">
      <c r="B32" s="31" t="s">
        <v>95</v>
      </c>
      <c r="C32" s="32" t="s">
        <v>95</v>
      </c>
      <c r="D32" s="51">
        <v>0</v>
      </c>
      <c r="E32" s="44"/>
      <c r="F32" s="25"/>
      <c r="G32" s="45">
        <v>0</v>
      </c>
      <c r="H32" s="45">
        <v>0</v>
      </c>
      <c r="I32" s="45">
        <v>0</v>
      </c>
      <c r="J32" s="27">
        <v>0</v>
      </c>
      <c r="K32" s="45">
        <v>0</v>
      </c>
      <c r="L32" s="45">
        <v>0</v>
      </c>
      <c r="N32" s="15">
        <f t="shared" si="0"/>
        <v>0</v>
      </c>
      <c r="P32"/>
      <c r="Q32"/>
      <c r="R32"/>
    </row>
    <row r="33" spans="2:18" x14ac:dyDescent="0.3">
      <c r="B33" s="31" t="s">
        <v>95</v>
      </c>
      <c r="C33" s="32" t="s">
        <v>95</v>
      </c>
      <c r="D33" s="51">
        <v>0</v>
      </c>
      <c r="E33" s="44"/>
      <c r="F33" s="25"/>
      <c r="G33" s="45">
        <v>0</v>
      </c>
      <c r="H33" s="45">
        <v>0</v>
      </c>
      <c r="I33" s="45">
        <v>0</v>
      </c>
      <c r="J33" s="27">
        <v>0</v>
      </c>
      <c r="K33" s="45">
        <v>0</v>
      </c>
      <c r="L33" s="45">
        <v>0</v>
      </c>
      <c r="N33" s="15">
        <f t="shared" si="0"/>
        <v>0</v>
      </c>
      <c r="P33"/>
      <c r="Q33"/>
      <c r="R33"/>
    </row>
    <row r="34" spans="2:18" x14ac:dyDescent="0.3">
      <c r="B34" s="31" t="s">
        <v>95</v>
      </c>
      <c r="C34" s="32" t="s">
        <v>95</v>
      </c>
      <c r="D34" s="51">
        <v>0</v>
      </c>
      <c r="E34" s="44"/>
      <c r="F34" s="25"/>
      <c r="G34" s="45">
        <v>0</v>
      </c>
      <c r="H34" s="45">
        <v>0</v>
      </c>
      <c r="I34" s="45">
        <v>0</v>
      </c>
      <c r="J34" s="27">
        <v>0</v>
      </c>
      <c r="K34" s="45">
        <v>0</v>
      </c>
      <c r="L34" s="45">
        <v>0</v>
      </c>
      <c r="N34" s="15">
        <f t="shared" si="0"/>
        <v>0</v>
      </c>
      <c r="P34"/>
      <c r="Q34"/>
      <c r="R34"/>
    </row>
    <row r="35" spans="2:18" ht="15" thickBot="1" x14ac:dyDescent="0.35">
      <c r="B35" s="31" t="s">
        <v>95</v>
      </c>
      <c r="C35" s="32" t="s">
        <v>95</v>
      </c>
      <c r="D35" s="51">
        <v>0</v>
      </c>
      <c r="E35" s="44"/>
      <c r="F35" s="25"/>
      <c r="G35" s="45">
        <v>0</v>
      </c>
      <c r="H35" s="45">
        <v>0</v>
      </c>
      <c r="I35" s="45">
        <v>0</v>
      </c>
      <c r="J35" s="27">
        <v>0</v>
      </c>
      <c r="K35" s="45">
        <v>0</v>
      </c>
      <c r="L35" s="45">
        <v>0</v>
      </c>
      <c r="N35" s="15">
        <f t="shared" si="0"/>
        <v>0</v>
      </c>
      <c r="P35"/>
      <c r="Q35"/>
      <c r="R35"/>
    </row>
    <row r="36" spans="2:18" ht="15" thickBot="1" x14ac:dyDescent="0.35">
      <c r="B36" s="34"/>
      <c r="C36" s="35" t="s">
        <v>96</v>
      </c>
      <c r="D36" s="48">
        <v>950050355.12740004</v>
      </c>
      <c r="E36" s="48">
        <v>130707205</v>
      </c>
      <c r="F36" s="36">
        <v>0</v>
      </c>
      <c r="G36" s="48">
        <v>1080757560.1274002</v>
      </c>
      <c r="H36" s="48">
        <v>65353602.5</v>
      </c>
      <c r="I36" s="48">
        <v>1141549212.6273999</v>
      </c>
      <c r="J36" s="37"/>
      <c r="K36" s="48">
        <v>93302791.820218027</v>
      </c>
      <c r="L36" s="48">
        <v>987454768.30718195</v>
      </c>
      <c r="P36"/>
      <c r="Q36"/>
      <c r="R36"/>
    </row>
    <row r="37" spans="2:18" x14ac:dyDescent="0.3">
      <c r="P37"/>
      <c r="Q37"/>
      <c r="R37"/>
    </row>
    <row r="38" spans="2:18" x14ac:dyDescent="0.3">
      <c r="P38"/>
      <c r="Q38"/>
      <c r="R38"/>
    </row>
    <row r="39" spans="2:18" x14ac:dyDescent="0.3">
      <c r="P39"/>
      <c r="Q39"/>
      <c r="R39"/>
    </row>
    <row r="40" spans="2:18" x14ac:dyDescent="0.3">
      <c r="P40"/>
      <c r="Q40"/>
      <c r="R40"/>
    </row>
    <row r="41" spans="2:18" x14ac:dyDescent="0.3">
      <c r="P41"/>
      <c r="Q41"/>
      <c r="R41"/>
    </row>
    <row r="42" spans="2:18" x14ac:dyDescent="0.3">
      <c r="P42"/>
      <c r="Q42"/>
      <c r="R42"/>
    </row>
    <row r="43" spans="2:18" x14ac:dyDescent="0.3">
      <c r="P43"/>
      <c r="Q43"/>
      <c r="R43"/>
    </row>
    <row r="44" spans="2:18" x14ac:dyDescent="0.3">
      <c r="P44"/>
      <c r="Q44"/>
      <c r="R44"/>
    </row>
    <row r="45" spans="2:18" x14ac:dyDescent="0.3">
      <c r="P45"/>
      <c r="Q45"/>
      <c r="R45"/>
    </row>
    <row r="46" spans="2:18" x14ac:dyDescent="0.3">
      <c r="P46"/>
      <c r="Q46"/>
      <c r="R46"/>
    </row>
    <row r="47" spans="2:18" x14ac:dyDescent="0.3">
      <c r="P47"/>
      <c r="Q47"/>
      <c r="R47"/>
    </row>
    <row r="48" spans="2:18" x14ac:dyDescent="0.3"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  <row r="57" spans="16:18" x14ac:dyDescent="0.3">
      <c r="P57"/>
      <c r="Q57"/>
      <c r="R57"/>
    </row>
    <row r="58" spans="16:18" x14ac:dyDescent="0.3">
      <c r="P58"/>
      <c r="Q58"/>
      <c r="R58"/>
    </row>
    <row r="59" spans="16:18" x14ac:dyDescent="0.3">
      <c r="P59"/>
      <c r="Q59"/>
      <c r="R59"/>
    </row>
    <row r="60" spans="16:18" x14ac:dyDescent="0.3">
      <c r="P60"/>
      <c r="Q60"/>
      <c r="R60"/>
    </row>
    <row r="61" spans="16:18" x14ac:dyDescent="0.3">
      <c r="P61"/>
      <c r="Q61"/>
      <c r="R61"/>
    </row>
    <row r="62" spans="16:18" x14ac:dyDescent="0.3">
      <c r="P62"/>
      <c r="Q62"/>
    </row>
    <row r="63" spans="16:18" x14ac:dyDescent="0.3">
      <c r="P63"/>
      <c r="Q63"/>
    </row>
    <row r="64" spans="16:18" x14ac:dyDescent="0.3">
      <c r="P64"/>
      <c r="Q64"/>
    </row>
    <row r="65" spans="16:17" x14ac:dyDescent="0.3">
      <c r="P65"/>
      <c r="Q65"/>
    </row>
    <row r="66" spans="16:17" x14ac:dyDescent="0.3">
      <c r="P66"/>
      <c r="Q66"/>
    </row>
    <row r="67" spans="16:17" x14ac:dyDescent="0.3">
      <c r="P67"/>
      <c r="Q67"/>
    </row>
    <row r="68" spans="16:17" x14ac:dyDescent="0.3">
      <c r="P68"/>
      <c r="Q68"/>
    </row>
    <row r="69" spans="16:17" x14ac:dyDescent="0.3">
      <c r="P69"/>
      <c r="Q69"/>
    </row>
    <row r="70" spans="16:17" x14ac:dyDescent="0.3">
      <c r="P70"/>
      <c r="Q70"/>
    </row>
    <row r="71" spans="16:17" x14ac:dyDescent="0.3">
      <c r="P71"/>
      <c r="Q71"/>
    </row>
    <row r="72" spans="16:17" x14ac:dyDescent="0.3">
      <c r="P72"/>
      <c r="Q72"/>
    </row>
    <row r="73" spans="16:17" x14ac:dyDescent="0.3">
      <c r="P73"/>
      <c r="Q73"/>
    </row>
    <row r="74" spans="16:17" x14ac:dyDescent="0.3">
      <c r="P74"/>
      <c r="Q74"/>
    </row>
    <row r="75" spans="16:17" x14ac:dyDescent="0.3">
      <c r="P75"/>
      <c r="Q75"/>
    </row>
    <row r="76" spans="16:17" x14ac:dyDescent="0.3">
      <c r="P76"/>
      <c r="Q76"/>
    </row>
    <row r="77" spans="16:17" x14ac:dyDescent="0.3">
      <c r="P77"/>
      <c r="Q77"/>
    </row>
    <row r="78" spans="16:17" x14ac:dyDescent="0.3">
      <c r="P78"/>
      <c r="Q78"/>
    </row>
    <row r="79" spans="16:17" x14ac:dyDescent="0.3">
      <c r="P79"/>
      <c r="Q79"/>
    </row>
    <row r="80" spans="16:17" x14ac:dyDescent="0.3">
      <c r="P80"/>
      <c r="Q80"/>
    </row>
    <row r="81" spans="16:17" x14ac:dyDescent="0.3">
      <c r="P81"/>
      <c r="Q81"/>
    </row>
    <row r="82" spans="16:17" x14ac:dyDescent="0.3">
      <c r="P82"/>
      <c r="Q82"/>
    </row>
    <row r="83" spans="16:17" x14ac:dyDescent="0.3">
      <c r="P83"/>
      <c r="Q83"/>
    </row>
    <row r="84" spans="16:17" x14ac:dyDescent="0.3">
      <c r="P84"/>
      <c r="Q84"/>
    </row>
    <row r="85" spans="16:17" x14ac:dyDescent="0.3">
      <c r="P85"/>
      <c r="Q85"/>
    </row>
    <row r="86" spans="16:17" x14ac:dyDescent="0.3">
      <c r="P86"/>
      <c r="Q86"/>
    </row>
    <row r="87" spans="16:17" x14ac:dyDescent="0.3">
      <c r="P87"/>
      <c r="Q87"/>
    </row>
    <row r="88" spans="16:17" x14ac:dyDescent="0.3">
      <c r="P88"/>
      <c r="Q88"/>
    </row>
    <row r="89" spans="16:17" x14ac:dyDescent="0.3">
      <c r="P89"/>
      <c r="Q89"/>
    </row>
    <row r="90" spans="16:17" x14ac:dyDescent="0.3">
      <c r="P90"/>
      <c r="Q90"/>
    </row>
    <row r="91" spans="16:17" x14ac:dyDescent="0.3">
      <c r="P91"/>
      <c r="Q91"/>
    </row>
    <row r="92" spans="16:17" x14ac:dyDescent="0.3">
      <c r="P92"/>
      <c r="Q92"/>
    </row>
  </sheetData>
  <conditionalFormatting sqref="B4:F35">
    <cfRule type="expression" dxfId="0" priority="1" stopIfTrue="1">
      <formula>LEN(B4)&gt;0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314A-F7F1-491F-9402-428FDE4FD1BF}">
  <dimension ref="A1"/>
  <sheetViews>
    <sheetView workbookViewId="0">
      <selection activeCell="U41" sqref="U41"/>
    </sheetView>
  </sheetViews>
  <sheetFormatPr defaultColWidth="9.109375" defaultRowHeight="14.4" x14ac:dyDescent="0.3"/>
  <cols>
    <col min="1" max="16384" width="9.109375" style="58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3CCE-A73E-428E-8984-91D1D5500173}">
  <dimension ref="A1:S36"/>
  <sheetViews>
    <sheetView showGridLines="0" zoomScaleNormal="100" workbookViewId="0">
      <selection activeCell="I12" sqref="I12"/>
    </sheetView>
  </sheetViews>
  <sheetFormatPr defaultRowHeight="13.2" x14ac:dyDescent="0.25"/>
  <cols>
    <col min="1" max="1" width="33.109375" customWidth="1"/>
    <col min="5" max="5" width="9.33203125" customWidth="1"/>
    <col min="9" max="9" width="10.33203125" bestFit="1" customWidth="1"/>
  </cols>
  <sheetData>
    <row r="1" spans="1:19" x14ac:dyDescent="0.25">
      <c r="A1" s="4" t="s">
        <v>111</v>
      </c>
    </row>
    <row r="3" spans="1:19" x14ac:dyDescent="0.25">
      <c r="A3" s="56" t="s">
        <v>112</v>
      </c>
      <c r="B3" s="4" t="s">
        <v>113</v>
      </c>
    </row>
    <row r="4" spans="1:19" ht="30" customHeight="1" x14ac:dyDescent="0.25">
      <c r="A4" s="83" t="s">
        <v>115</v>
      </c>
      <c r="B4" s="89" t="s">
        <v>122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1"/>
      <c r="P4" s="81"/>
      <c r="Q4" s="81"/>
      <c r="R4" s="81"/>
      <c r="S4" s="82"/>
    </row>
    <row r="5" spans="1:19" x14ac:dyDescent="0.25">
      <c r="A5" s="84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7"/>
    </row>
    <row r="6" spans="1:19" x14ac:dyDescent="0.25">
      <c r="A6" s="93" t="s">
        <v>114</v>
      </c>
      <c r="B6" s="90" t="s">
        <v>123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S6" s="78"/>
    </row>
    <row r="7" spans="1:19" x14ac:dyDescent="0.25">
      <c r="A7" s="93"/>
      <c r="S7" s="78"/>
    </row>
    <row r="8" spans="1:19" x14ac:dyDescent="0.25">
      <c r="A8" s="93"/>
      <c r="B8" t="s">
        <v>124</v>
      </c>
      <c r="I8" s="79">
        <v>-1500000</v>
      </c>
      <c r="S8" s="78"/>
    </row>
    <row r="9" spans="1:19" ht="12.75" customHeight="1" x14ac:dyDescent="0.25">
      <c r="A9" s="93"/>
      <c r="B9" t="s">
        <v>125</v>
      </c>
      <c r="I9" s="74">
        <f>-+'AUC SCH 8 RATES'!T62</f>
        <v>150000</v>
      </c>
      <c r="S9" s="78"/>
    </row>
    <row r="10" spans="1:19" x14ac:dyDescent="0.25">
      <c r="A10" s="93"/>
      <c r="I10" s="79">
        <f>SUM(I8:I9)</f>
        <v>-1350000</v>
      </c>
      <c r="S10" s="78"/>
    </row>
    <row r="11" spans="1:19" x14ac:dyDescent="0.25">
      <c r="A11" s="93"/>
      <c r="B11" t="s">
        <v>126</v>
      </c>
      <c r="I11" s="9">
        <f>+Summary!G20</f>
        <v>300000</v>
      </c>
      <c r="S11" s="78"/>
    </row>
    <row r="12" spans="1:19" ht="13.8" thickBot="1" x14ac:dyDescent="0.3">
      <c r="A12" s="93"/>
      <c r="B12" t="s">
        <v>127</v>
      </c>
      <c r="I12" s="75">
        <f>SUM(I10:I11)</f>
        <v>-1050000</v>
      </c>
      <c r="S12" s="78"/>
    </row>
    <row r="13" spans="1:19" ht="13.8" thickTop="1" x14ac:dyDescent="0.25">
      <c r="A13" s="93"/>
      <c r="S13" s="78"/>
    </row>
    <row r="14" spans="1:19" x14ac:dyDescent="0.25">
      <c r="A14" s="93"/>
      <c r="B14" t="s">
        <v>128</v>
      </c>
      <c r="S14" s="78"/>
    </row>
    <row r="15" spans="1:19" x14ac:dyDescent="0.25">
      <c r="A15" s="93"/>
      <c r="B15" t="s">
        <v>130</v>
      </c>
      <c r="S15" s="78"/>
    </row>
    <row r="16" spans="1:19" x14ac:dyDescent="0.25">
      <c r="A16" s="93"/>
      <c r="B16" s="90" t="s">
        <v>140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78"/>
    </row>
    <row r="17" spans="1:19" x14ac:dyDescent="0.25">
      <c r="A17" s="93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78"/>
    </row>
    <row r="18" spans="1:19" x14ac:dyDescent="0.25">
      <c r="A18" s="8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80"/>
    </row>
    <row r="19" spans="1:19" x14ac:dyDescent="0.25">
      <c r="A19" s="88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</row>
    <row r="20" spans="1:19" ht="27" customHeight="1" x14ac:dyDescent="0.25">
      <c r="A20" s="85" t="s">
        <v>129</v>
      </c>
      <c r="B20" s="90" t="s">
        <v>131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S20" s="78"/>
    </row>
    <row r="21" spans="1:19" x14ac:dyDescent="0.25">
      <c r="A21" s="87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80"/>
    </row>
    <row r="22" spans="1:19" ht="27" customHeight="1" x14ac:dyDescent="0.25">
      <c r="A22" s="83" t="s">
        <v>132</v>
      </c>
      <c r="B22" s="94" t="s">
        <v>133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81"/>
      <c r="P22" s="81"/>
      <c r="Q22" s="81"/>
      <c r="R22" s="81"/>
      <c r="S22" s="82"/>
    </row>
    <row r="23" spans="1:19" x14ac:dyDescent="0.25">
      <c r="A23" s="85"/>
      <c r="S23" s="78"/>
    </row>
    <row r="24" spans="1:19" x14ac:dyDescent="0.25">
      <c r="A24" s="85" t="s">
        <v>134</v>
      </c>
      <c r="B24" t="s">
        <v>135</v>
      </c>
      <c r="S24" s="78"/>
    </row>
    <row r="25" spans="1:19" x14ac:dyDescent="0.25">
      <c r="A25" s="85"/>
      <c r="S25" s="78"/>
    </row>
    <row r="26" spans="1:19" x14ac:dyDescent="0.25">
      <c r="A26" s="88" t="s">
        <v>136</v>
      </c>
      <c r="B26" s="91" t="s">
        <v>137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76"/>
      <c r="P26" s="76"/>
      <c r="Q26" s="76"/>
      <c r="R26" s="76"/>
      <c r="S26" s="77"/>
    </row>
    <row r="27" spans="1:19" x14ac:dyDescent="0.25">
      <c r="A27" s="87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80"/>
    </row>
    <row r="28" spans="1:19" x14ac:dyDescent="0.25">
      <c r="A28" s="87" t="s">
        <v>138</v>
      </c>
      <c r="B28" s="92" t="s">
        <v>139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70"/>
      <c r="P28" s="70"/>
      <c r="Q28" s="70"/>
      <c r="R28" s="70"/>
      <c r="S28" s="80"/>
    </row>
    <row r="29" spans="1:19" x14ac:dyDescent="0.25">
      <c r="A29" s="71"/>
    </row>
    <row r="30" spans="1:19" x14ac:dyDescent="0.25">
      <c r="A30" s="71"/>
    </row>
    <row r="31" spans="1:19" x14ac:dyDescent="0.25">
      <c r="A31" s="71"/>
    </row>
    <row r="32" spans="1:19" x14ac:dyDescent="0.25">
      <c r="A32" s="71"/>
    </row>
    <row r="33" spans="1:1" x14ac:dyDescent="0.25">
      <c r="A33" s="71"/>
    </row>
    <row r="34" spans="1:1" x14ac:dyDescent="0.25">
      <c r="A34" s="71"/>
    </row>
    <row r="35" spans="1:1" x14ac:dyDescent="0.25">
      <c r="A35" s="71"/>
    </row>
    <row r="36" spans="1:1" x14ac:dyDescent="0.25">
      <c r="A36" s="71"/>
    </row>
  </sheetData>
  <mergeCells count="8">
    <mergeCell ref="B4:N4"/>
    <mergeCell ref="B6:N6"/>
    <mergeCell ref="B26:N26"/>
    <mergeCell ref="B28:N28"/>
    <mergeCell ref="A6:A17"/>
    <mergeCell ref="B20:N20"/>
    <mergeCell ref="B16:R17"/>
    <mergeCell ref="B22:N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012C-1C15-4085-BA62-144F5271F825}">
  <dimension ref="A1:F21"/>
  <sheetViews>
    <sheetView workbookViewId="0">
      <selection activeCell="E29" sqref="E29"/>
    </sheetView>
  </sheetViews>
  <sheetFormatPr defaultRowHeight="13.2" x14ac:dyDescent="0.25"/>
  <sheetData>
    <row r="1" spans="1:6" x14ac:dyDescent="0.25">
      <c r="A1" s="4" t="s">
        <v>0</v>
      </c>
    </row>
    <row r="4" spans="1:6" x14ac:dyDescent="0.25">
      <c r="B4" s="56" t="s">
        <v>1</v>
      </c>
      <c r="C4" s="56" t="s">
        <v>2</v>
      </c>
      <c r="D4" s="56" t="s">
        <v>3</v>
      </c>
      <c r="E4" s="56" t="s">
        <v>4</v>
      </c>
      <c r="F4" s="56" t="s">
        <v>5</v>
      </c>
    </row>
    <row r="5" spans="1:6" x14ac:dyDescent="0.25">
      <c r="B5" s="56"/>
      <c r="C5" s="56"/>
      <c r="D5" s="56"/>
      <c r="E5" s="56"/>
      <c r="F5" s="56"/>
    </row>
    <row r="6" spans="1:6" x14ac:dyDescent="0.25">
      <c r="A6" s="4" t="s">
        <v>6</v>
      </c>
      <c r="B6" s="57" t="s">
        <v>7</v>
      </c>
      <c r="C6" s="6">
        <v>1.5500000000000002E-2</v>
      </c>
      <c r="D6" s="57" t="s">
        <v>7</v>
      </c>
      <c r="E6" s="57" t="s">
        <v>7</v>
      </c>
      <c r="F6" s="57" t="s">
        <v>7</v>
      </c>
    </row>
    <row r="7" spans="1:6" x14ac:dyDescent="0.25">
      <c r="A7" s="4" t="s">
        <v>8</v>
      </c>
      <c r="B7" s="57" t="s">
        <v>7</v>
      </c>
      <c r="C7" s="6">
        <v>1.4500000000000001E-2</v>
      </c>
      <c r="D7" s="57" t="s">
        <v>7</v>
      </c>
      <c r="E7" s="57" t="s">
        <v>7</v>
      </c>
      <c r="F7" s="57" t="s">
        <v>7</v>
      </c>
    </row>
    <row r="8" spans="1:6" x14ac:dyDescent="0.25">
      <c r="A8" s="4" t="s">
        <v>9</v>
      </c>
      <c r="B8" s="6">
        <v>1.8000000000000002E-2</v>
      </c>
      <c r="C8" s="6">
        <v>1.95E-2</v>
      </c>
      <c r="D8" s="57" t="s">
        <v>7</v>
      </c>
      <c r="E8" s="57" t="s">
        <v>7</v>
      </c>
      <c r="F8" s="57" t="s">
        <v>7</v>
      </c>
    </row>
    <row r="9" spans="1:6" x14ac:dyDescent="0.25">
      <c r="A9" s="4" t="s">
        <v>10</v>
      </c>
      <c r="B9" s="6">
        <v>1.6E-2</v>
      </c>
      <c r="C9" s="6">
        <v>1.7499999999999998E-2</v>
      </c>
      <c r="D9" s="6">
        <v>1.6E-2</v>
      </c>
      <c r="E9" s="57" t="s">
        <v>7</v>
      </c>
      <c r="F9" s="57" t="s">
        <v>7</v>
      </c>
    </row>
    <row r="10" spans="1:6" x14ac:dyDescent="0.25">
      <c r="A10" s="4" t="s">
        <v>11</v>
      </c>
      <c r="B10" s="6">
        <v>9.0000000000000011E-3</v>
      </c>
      <c r="C10" s="6">
        <v>9.0000000000000011E-3</v>
      </c>
      <c r="D10" s="6">
        <v>9.0000000000000011E-3</v>
      </c>
      <c r="E10" s="57" t="s">
        <v>7</v>
      </c>
      <c r="F10" s="6">
        <v>9.0000000000000011E-3</v>
      </c>
    </row>
    <row r="11" spans="1:6" x14ac:dyDescent="0.25">
      <c r="A11" s="4" t="s">
        <v>12</v>
      </c>
      <c r="B11" s="6">
        <v>1.2E-2</v>
      </c>
      <c r="C11" s="6">
        <v>1.2E-2</v>
      </c>
      <c r="D11" s="6">
        <v>1.2E-2</v>
      </c>
      <c r="E11" s="57" t="s">
        <v>7</v>
      </c>
      <c r="F11" s="6">
        <v>1.2E-2</v>
      </c>
    </row>
    <row r="12" spans="1:6" x14ac:dyDescent="0.25">
      <c r="A12" s="4" t="s">
        <v>13</v>
      </c>
      <c r="B12" s="6">
        <v>1.7000000000000001E-2</v>
      </c>
      <c r="C12" s="6">
        <f>+B12</f>
        <v>1.7000000000000001E-2</v>
      </c>
      <c r="D12" s="6">
        <v>1.7000000000000001E-2</v>
      </c>
      <c r="E12" s="6">
        <v>1.7000000000000001E-2</v>
      </c>
      <c r="F12" s="6">
        <v>1.7000000000000001E-2</v>
      </c>
    </row>
    <row r="13" spans="1:6" x14ac:dyDescent="0.25">
      <c r="A13" s="4" t="s">
        <v>14</v>
      </c>
      <c r="B13" s="6">
        <v>1.9E-2</v>
      </c>
      <c r="C13" s="6">
        <v>1.9E-2</v>
      </c>
      <c r="D13" s="6">
        <v>1.9E-2</v>
      </c>
      <c r="E13" s="6">
        <v>1.9E-2</v>
      </c>
      <c r="F13" s="6">
        <v>1.9E-2</v>
      </c>
    </row>
    <row r="14" spans="1:6" x14ac:dyDescent="0.25">
      <c r="A14" s="4" t="s">
        <v>15</v>
      </c>
      <c r="B14" s="6">
        <v>0.03</v>
      </c>
      <c r="C14" s="6">
        <v>0.03</v>
      </c>
      <c r="D14" s="6">
        <v>0.03</v>
      </c>
      <c r="E14" s="6">
        <v>0.03</v>
      </c>
      <c r="F14" s="6">
        <v>0.03</v>
      </c>
    </row>
    <row r="15" spans="1:6" x14ac:dyDescent="0.25">
      <c r="A15" s="4" t="s">
        <v>16</v>
      </c>
      <c r="B15" s="6">
        <v>3.4000000000000002E-2</v>
      </c>
      <c r="C15" s="6">
        <f t="shared" ref="C15:F16" si="0">+B15</f>
        <v>3.4000000000000002E-2</v>
      </c>
      <c r="D15" s="6">
        <f t="shared" si="0"/>
        <v>3.4000000000000002E-2</v>
      </c>
      <c r="E15" s="6">
        <f t="shared" si="0"/>
        <v>3.4000000000000002E-2</v>
      </c>
      <c r="F15" s="6">
        <f t="shared" si="0"/>
        <v>3.4000000000000002E-2</v>
      </c>
    </row>
    <row r="16" spans="1:6" x14ac:dyDescent="0.25">
      <c r="A16" s="4" t="s">
        <v>17</v>
      </c>
      <c r="B16" s="6">
        <v>4.4999999999999998E-2</v>
      </c>
      <c r="C16" s="6">
        <f t="shared" si="0"/>
        <v>4.4999999999999998E-2</v>
      </c>
      <c r="D16" s="6">
        <f t="shared" si="0"/>
        <v>4.4999999999999998E-2</v>
      </c>
      <c r="E16" s="6">
        <f t="shared" si="0"/>
        <v>4.4999999999999998E-2</v>
      </c>
      <c r="F16" s="6">
        <f t="shared" si="0"/>
        <v>4.4999999999999998E-2</v>
      </c>
    </row>
    <row r="17" spans="1:6" x14ac:dyDescent="0.25">
      <c r="A17" s="4" t="s">
        <v>18</v>
      </c>
      <c r="B17" s="6">
        <v>3.3000000000000002E-2</v>
      </c>
      <c r="C17" s="6">
        <f t="shared" ref="C17:F18" si="1">+B17</f>
        <v>3.3000000000000002E-2</v>
      </c>
      <c r="D17" s="6">
        <f t="shared" si="1"/>
        <v>3.3000000000000002E-2</v>
      </c>
      <c r="E17" s="6">
        <f t="shared" si="1"/>
        <v>3.3000000000000002E-2</v>
      </c>
      <c r="F17" s="6">
        <f t="shared" si="1"/>
        <v>3.3000000000000002E-2</v>
      </c>
    </row>
    <row r="18" spans="1:6" x14ac:dyDescent="0.25">
      <c r="A18" s="4" t="s">
        <v>19</v>
      </c>
      <c r="B18" s="6">
        <v>2.3E-2</v>
      </c>
      <c r="C18" s="6">
        <f t="shared" si="1"/>
        <v>2.3E-2</v>
      </c>
      <c r="D18" s="6">
        <f t="shared" si="1"/>
        <v>2.3E-2</v>
      </c>
      <c r="E18" s="6">
        <f t="shared" si="1"/>
        <v>2.3E-2</v>
      </c>
      <c r="F18" s="6">
        <f t="shared" si="1"/>
        <v>2.3E-2</v>
      </c>
    </row>
    <row r="19" spans="1:6" x14ac:dyDescent="0.25">
      <c r="A19" s="4"/>
      <c r="B19" s="6"/>
      <c r="C19" s="6"/>
      <c r="D19" s="6"/>
      <c r="E19" s="6"/>
      <c r="F19" s="6"/>
    </row>
    <row r="20" spans="1:6" x14ac:dyDescent="0.25">
      <c r="A20" s="4"/>
      <c r="B20" s="6"/>
      <c r="C20" s="6"/>
      <c r="D20" s="6"/>
      <c r="E20" s="6"/>
      <c r="F20" s="6"/>
    </row>
    <row r="21" spans="1:6" x14ac:dyDescent="0.25">
      <c r="A21" s="4"/>
      <c r="B21" s="6"/>
      <c r="C21" s="6"/>
      <c r="D21" s="6"/>
      <c r="E21" s="6"/>
      <c r="F21" s="6"/>
    </row>
  </sheetData>
  <phoneticPr fontId="1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64E4-2260-47CC-9EB3-C7ACFF18F700}">
  <dimension ref="A1:P82"/>
  <sheetViews>
    <sheetView zoomScaleNormal="100" workbookViewId="0">
      <pane ySplit="6" topLeftCell="A7" activePane="bottomLeft" state="frozenSplit"/>
      <selection activeCell="E36" sqref="E36"/>
      <selection pane="bottomLeft" activeCell="H35" sqref="H35"/>
    </sheetView>
  </sheetViews>
  <sheetFormatPr defaultRowHeight="13.2" x14ac:dyDescent="0.25"/>
  <cols>
    <col min="1" max="1" width="36.5546875" bestFit="1" customWidth="1"/>
    <col min="2" max="2" width="13.6640625" bestFit="1" customWidth="1"/>
    <col min="7" max="7" width="10.88671875" bestFit="1" customWidth="1"/>
    <col min="8" max="9" width="11.33203125" bestFit="1" customWidth="1"/>
    <col min="10" max="15" width="9.6640625" bestFit="1" customWidth="1"/>
  </cols>
  <sheetData>
    <row r="1" spans="1:16" ht="26.4" x14ac:dyDescent="0.25">
      <c r="A1" s="69" t="s">
        <v>20</v>
      </c>
    </row>
    <row r="2" spans="1:16" x14ac:dyDescent="0.25">
      <c r="A2" s="4"/>
    </row>
    <row r="3" spans="1:16" x14ac:dyDescent="0.25">
      <c r="A3" s="4" t="s">
        <v>21</v>
      </c>
    </row>
    <row r="4" spans="1:16" x14ac:dyDescent="0.25">
      <c r="A4" s="4"/>
    </row>
    <row r="6" spans="1:16" ht="13.8" thickBot="1" x14ac:dyDescent="0.3">
      <c r="G6" s="5">
        <v>2021</v>
      </c>
      <c r="H6" s="5">
        <v>2022</v>
      </c>
      <c r="I6" s="5">
        <v>2023</v>
      </c>
      <c r="J6" s="5">
        <v>2024</v>
      </c>
      <c r="K6" s="5">
        <v>2025</v>
      </c>
      <c r="L6" s="5">
        <v>2026</v>
      </c>
    </row>
    <row r="8" spans="1:16" x14ac:dyDescent="0.25">
      <c r="A8">
        <v>2021</v>
      </c>
      <c r="B8" t="s">
        <v>22</v>
      </c>
      <c r="G8" s="1">
        <f>+'AUC SCH 8 RATES'!T65</f>
        <v>-1350000</v>
      </c>
      <c r="H8" s="1">
        <f>+G8</f>
        <v>-1350000</v>
      </c>
      <c r="I8" s="1">
        <f>+H8</f>
        <v>-1350000</v>
      </c>
      <c r="J8" s="1"/>
      <c r="K8" s="1"/>
      <c r="L8" s="52"/>
      <c r="P8" s="1"/>
    </row>
    <row r="9" spans="1:16" x14ac:dyDescent="0.25">
      <c r="A9">
        <v>2022</v>
      </c>
      <c r="B9" t="s">
        <v>22</v>
      </c>
      <c r="G9" s="1"/>
      <c r="H9" s="1">
        <f>+'AUC SCH 8 RATES'!AE65</f>
        <v>270000</v>
      </c>
      <c r="I9" s="1">
        <f>+H9</f>
        <v>270000</v>
      </c>
      <c r="J9" s="1">
        <f>+I9</f>
        <v>270000</v>
      </c>
      <c r="K9" s="1"/>
      <c r="L9" s="52"/>
      <c r="P9" s="1"/>
    </row>
    <row r="10" spans="1:16" x14ac:dyDescent="0.25">
      <c r="A10">
        <v>2023</v>
      </c>
      <c r="B10" t="s">
        <v>22</v>
      </c>
      <c r="G10" s="1"/>
      <c r="H10" s="1"/>
      <c r="I10" s="1">
        <f>+'AUC SCH 8 RATES'!AP65</f>
        <v>216000</v>
      </c>
      <c r="J10" s="1">
        <f>+I10</f>
        <v>216000</v>
      </c>
      <c r="K10" s="1">
        <f>+J10</f>
        <v>216000</v>
      </c>
      <c r="L10" s="52"/>
      <c r="P10" s="1"/>
    </row>
    <row r="11" spans="1:16" x14ac:dyDescent="0.25">
      <c r="A11">
        <v>2024</v>
      </c>
      <c r="B11" t="s">
        <v>22</v>
      </c>
      <c r="G11" s="1"/>
      <c r="H11" s="1"/>
      <c r="I11" s="1"/>
      <c r="J11" s="1">
        <f>+'AUC SCH 8 RATES'!BA65</f>
        <v>172800</v>
      </c>
      <c r="K11" s="1">
        <f>+J11</f>
        <v>172800</v>
      </c>
      <c r="L11" s="52">
        <f>+K11</f>
        <v>172800</v>
      </c>
      <c r="P11" s="1"/>
    </row>
    <row r="12" spans="1:16" x14ac:dyDescent="0.25">
      <c r="A12">
        <v>2025</v>
      </c>
      <c r="B12" t="s">
        <v>22</v>
      </c>
      <c r="G12" s="1"/>
      <c r="H12" s="1"/>
      <c r="I12" s="1"/>
      <c r="J12" s="1"/>
      <c r="K12" s="1">
        <f>+'AUC SCH 8 RATES'!BL65</f>
        <v>138240</v>
      </c>
      <c r="L12" s="52">
        <f>+K12</f>
        <v>138240</v>
      </c>
      <c r="P12" s="1"/>
    </row>
    <row r="13" spans="1:16" x14ac:dyDescent="0.25">
      <c r="A13">
        <v>2026</v>
      </c>
      <c r="B13" t="s">
        <v>22</v>
      </c>
      <c r="G13" s="1"/>
      <c r="H13" s="1"/>
      <c r="I13" s="1"/>
      <c r="J13" s="1"/>
      <c r="K13" s="1"/>
      <c r="L13" s="52">
        <f>+'AUC SCH 8 RATES'!BW65</f>
        <v>110592</v>
      </c>
      <c r="P13" s="1"/>
    </row>
    <row r="14" spans="1:16" x14ac:dyDescent="0.25">
      <c r="A14">
        <v>2027</v>
      </c>
      <c r="B14" t="s">
        <v>22</v>
      </c>
      <c r="G14" s="1"/>
      <c r="H14" s="1"/>
      <c r="I14" s="1"/>
      <c r="J14" s="1"/>
      <c r="K14" s="1"/>
      <c r="L14" s="52"/>
      <c r="P14" s="1"/>
    </row>
    <row r="15" spans="1:16" x14ac:dyDescent="0.25">
      <c r="A15">
        <v>2028</v>
      </c>
      <c r="B15" t="s">
        <v>22</v>
      </c>
      <c r="G15" s="1"/>
      <c r="H15" s="1"/>
      <c r="I15" s="1"/>
      <c r="J15" s="1"/>
      <c r="K15" s="1"/>
      <c r="L15" s="52"/>
      <c r="P15" s="1"/>
    </row>
    <row r="16" spans="1:16" x14ac:dyDescent="0.25">
      <c r="A16">
        <v>2029</v>
      </c>
      <c r="B16" t="s">
        <v>22</v>
      </c>
      <c r="G16" s="1"/>
      <c r="H16" s="1"/>
      <c r="I16" s="1"/>
      <c r="J16" s="1"/>
      <c r="K16" s="1"/>
      <c r="L16" s="52"/>
      <c r="P16" s="1"/>
    </row>
    <row r="17" spans="1:16" x14ac:dyDescent="0.25">
      <c r="G17" s="1"/>
      <c r="H17" s="1"/>
      <c r="I17" s="1"/>
      <c r="J17" s="1"/>
      <c r="K17" s="1"/>
      <c r="L17" s="52"/>
      <c r="P17" s="1"/>
    </row>
    <row r="18" spans="1:16" x14ac:dyDescent="0.25">
      <c r="A18" t="s">
        <v>23</v>
      </c>
      <c r="G18" s="1"/>
      <c r="H18" s="1"/>
      <c r="I18" s="1"/>
      <c r="J18" s="1"/>
      <c r="K18" s="1"/>
      <c r="L18" s="52"/>
      <c r="P18" s="1"/>
    </row>
    <row r="19" spans="1:16" x14ac:dyDescent="0.25">
      <c r="G19" s="1"/>
      <c r="H19" s="1"/>
      <c r="I19" s="1"/>
      <c r="J19" s="1"/>
      <c r="K19" s="1"/>
      <c r="L19" s="52"/>
      <c r="P19" s="1"/>
    </row>
    <row r="20" spans="1:16" x14ac:dyDescent="0.25">
      <c r="A20">
        <v>2021</v>
      </c>
      <c r="G20" s="1">
        <f>-'AUC SCH 8 Accl CCA1.5multiplier'!T65</f>
        <v>300000</v>
      </c>
      <c r="H20" s="1">
        <f>+G20</f>
        <v>300000</v>
      </c>
      <c r="I20" s="1">
        <f>+H20</f>
        <v>300000</v>
      </c>
      <c r="J20" s="1"/>
      <c r="K20" s="1"/>
      <c r="L20" s="52"/>
      <c r="P20" s="1"/>
    </row>
    <row r="21" spans="1:16" x14ac:dyDescent="0.25">
      <c r="A21">
        <v>2022</v>
      </c>
      <c r="G21" s="1"/>
      <c r="H21" s="1">
        <f>-'AUC SCH 8 Accl CCA1.5multiplier'!AE65</f>
        <v>-60000</v>
      </c>
      <c r="I21" s="1">
        <f>+H21</f>
        <v>-60000</v>
      </c>
      <c r="J21" s="1">
        <f>+I21</f>
        <v>-60000</v>
      </c>
      <c r="K21" s="1"/>
      <c r="L21" s="52"/>
      <c r="P21" s="1"/>
    </row>
    <row r="22" spans="1:16" x14ac:dyDescent="0.25">
      <c r="A22">
        <v>2023</v>
      </c>
      <c r="G22" s="1"/>
      <c r="H22" s="1"/>
      <c r="I22" s="1">
        <f>-'AUC SCH 8 Accl CCA1.5multiplier'!AP65</f>
        <v>-48000</v>
      </c>
      <c r="J22" s="1">
        <f>+I22</f>
        <v>-48000</v>
      </c>
      <c r="K22" s="1">
        <f>+J22</f>
        <v>-48000</v>
      </c>
      <c r="L22" s="52"/>
      <c r="P22" s="1"/>
    </row>
    <row r="23" spans="1:16" x14ac:dyDescent="0.25">
      <c r="A23">
        <v>2024</v>
      </c>
      <c r="G23" s="1"/>
      <c r="H23" s="1"/>
      <c r="I23" s="1"/>
      <c r="J23" s="1">
        <f>-'AUC SCH 8 Accl CCA1.5multiplier'!BA65</f>
        <v>-38400</v>
      </c>
      <c r="K23" s="1">
        <f>+J23</f>
        <v>-38400</v>
      </c>
      <c r="L23" s="52">
        <f>+K23</f>
        <v>-38400</v>
      </c>
      <c r="P23" s="1"/>
    </row>
    <row r="24" spans="1:16" x14ac:dyDescent="0.25">
      <c r="A24">
        <v>2025</v>
      </c>
      <c r="G24" s="1"/>
      <c r="H24" s="1"/>
      <c r="I24" s="1"/>
      <c r="J24" s="1"/>
      <c r="K24" s="1">
        <f>-'AUC SCH 8 Accl CCA1.5multiplier'!BL65</f>
        <v>-30720</v>
      </c>
      <c r="L24" s="52">
        <f>+K24</f>
        <v>-30720</v>
      </c>
      <c r="P24" s="1"/>
    </row>
    <row r="25" spans="1:16" x14ac:dyDescent="0.25">
      <c r="A25">
        <v>2026</v>
      </c>
      <c r="G25" s="1"/>
      <c r="H25" s="1"/>
      <c r="I25" s="1"/>
      <c r="J25" s="1"/>
      <c r="K25" s="1"/>
      <c r="L25" s="52">
        <f>-'AUC SCH 8 Accl CCA1.5multiplier'!BW65</f>
        <v>-24576</v>
      </c>
      <c r="P25" s="1"/>
    </row>
    <row r="26" spans="1:16" x14ac:dyDescent="0.25">
      <c r="A26">
        <v>2027</v>
      </c>
      <c r="G26" s="1"/>
      <c r="H26" s="1"/>
      <c r="I26" s="1"/>
      <c r="J26" s="1"/>
      <c r="K26" s="1"/>
      <c r="L26" s="52"/>
      <c r="P26" s="1"/>
    </row>
    <row r="27" spans="1:16" x14ac:dyDescent="0.25">
      <c r="A27">
        <v>2028</v>
      </c>
      <c r="G27" s="1"/>
      <c r="H27" s="1"/>
      <c r="I27" s="1"/>
      <c r="J27" s="1"/>
      <c r="K27" s="1"/>
      <c r="L27" s="52"/>
      <c r="P27" s="1"/>
    </row>
    <row r="28" spans="1:16" x14ac:dyDescent="0.25">
      <c r="A28">
        <v>2029</v>
      </c>
      <c r="G28" s="1"/>
      <c r="H28" s="1"/>
      <c r="I28" s="1"/>
      <c r="J28" s="1"/>
      <c r="K28" s="1"/>
      <c r="L28" s="52"/>
      <c r="P28" s="1"/>
    </row>
    <row r="29" spans="1:16" x14ac:dyDescent="0.25">
      <c r="G29" s="1"/>
      <c r="H29" s="1"/>
      <c r="I29" s="1"/>
      <c r="J29" s="1"/>
      <c r="K29" s="1"/>
      <c r="L29" s="52"/>
      <c r="P29" s="1"/>
    </row>
    <row r="30" spans="1:16" x14ac:dyDescent="0.25">
      <c r="G30" s="2"/>
      <c r="H30" s="2"/>
      <c r="I30" s="2"/>
      <c r="J30" s="2"/>
      <c r="K30" s="2"/>
      <c r="L30" s="66"/>
      <c r="P30" s="1"/>
    </row>
    <row r="31" spans="1:16" x14ac:dyDescent="0.25">
      <c r="G31" s="1">
        <f t="shared" ref="G31:L31" si="0">SUM(G7:G30)</f>
        <v>-1050000</v>
      </c>
      <c r="H31" s="1">
        <f t="shared" si="0"/>
        <v>-840000</v>
      </c>
      <c r="I31" s="1">
        <f t="shared" si="0"/>
        <v>-672000</v>
      </c>
      <c r="J31" s="1">
        <f t="shared" si="0"/>
        <v>512400</v>
      </c>
      <c r="K31" s="1">
        <f t="shared" si="0"/>
        <v>409920</v>
      </c>
      <c r="L31" s="52">
        <f t="shared" si="0"/>
        <v>327936</v>
      </c>
      <c r="P31" s="1"/>
    </row>
    <row r="32" spans="1:16" x14ac:dyDescent="0.25">
      <c r="A32" t="s">
        <v>24</v>
      </c>
      <c r="G32" s="7">
        <v>0.26500000000000001</v>
      </c>
      <c r="H32" s="7">
        <v>0.26500000000000001</v>
      </c>
      <c r="I32" s="7">
        <v>0.26500000000000001</v>
      </c>
      <c r="J32" s="7">
        <v>0.26500000000000001</v>
      </c>
      <c r="K32" s="7">
        <v>0.26500000000000001</v>
      </c>
      <c r="L32" s="67">
        <v>0.26500000000000001</v>
      </c>
      <c r="P32" s="1"/>
    </row>
    <row r="33" spans="1:16" x14ac:dyDescent="0.25">
      <c r="A33" t="s">
        <v>25</v>
      </c>
      <c r="G33" s="1">
        <f t="shared" ref="G33:L33" si="1">+G31*G32</f>
        <v>-278250</v>
      </c>
      <c r="H33" s="1">
        <f t="shared" si="1"/>
        <v>-222600</v>
      </c>
      <c r="I33" s="1">
        <f t="shared" si="1"/>
        <v>-178080</v>
      </c>
      <c r="J33" s="1">
        <f t="shared" si="1"/>
        <v>135786</v>
      </c>
      <c r="K33" s="1">
        <f t="shared" si="1"/>
        <v>108628.8</v>
      </c>
      <c r="L33" s="52">
        <f t="shared" si="1"/>
        <v>86903.040000000008</v>
      </c>
      <c r="P33" s="1"/>
    </row>
    <row r="34" spans="1:16" x14ac:dyDescent="0.25">
      <c r="A34" t="s">
        <v>26</v>
      </c>
      <c r="E34" s="8">
        <f>1/(1-G32)</f>
        <v>1.3605442176870748</v>
      </c>
      <c r="G34" s="1">
        <f t="shared" ref="G34:L34" si="2">+G33*$E$34-G33</f>
        <v>-100321.42857142858</v>
      </c>
      <c r="H34" s="1">
        <f t="shared" si="2"/>
        <v>-80257.142857142841</v>
      </c>
      <c r="I34" s="1">
        <f t="shared" si="2"/>
        <v>-64205.71428571429</v>
      </c>
      <c r="J34" s="1">
        <f t="shared" si="2"/>
        <v>48956.85714285713</v>
      </c>
      <c r="K34" s="1">
        <f t="shared" si="2"/>
        <v>39165.485714285707</v>
      </c>
      <c r="L34" s="52">
        <f t="shared" si="2"/>
        <v>31332.388571428572</v>
      </c>
      <c r="P34" s="1"/>
    </row>
    <row r="35" spans="1:16" ht="13.8" thickBot="1" x14ac:dyDescent="0.3">
      <c r="A35" t="s">
        <v>27</v>
      </c>
      <c r="G35" s="3">
        <f t="shared" ref="G35:L35" si="3">SUM(G33:G34)</f>
        <v>-378571.42857142858</v>
      </c>
      <c r="H35" s="3">
        <f t="shared" si="3"/>
        <v>-302857.14285714284</v>
      </c>
      <c r="I35" s="3">
        <f t="shared" si="3"/>
        <v>-242285.71428571429</v>
      </c>
      <c r="J35" s="3">
        <f t="shared" si="3"/>
        <v>184742.85714285713</v>
      </c>
      <c r="K35" s="3">
        <f t="shared" si="3"/>
        <v>147794.28571428571</v>
      </c>
      <c r="L35" s="68">
        <f t="shared" si="3"/>
        <v>118235.42857142858</v>
      </c>
      <c r="P35" s="1"/>
    </row>
    <row r="36" spans="1:16" ht="13.8" thickTop="1" x14ac:dyDescent="0.25">
      <c r="G36" s="1"/>
      <c r="H36" s="1"/>
      <c r="I36" s="1"/>
      <c r="J36" s="1"/>
      <c r="K36" s="1"/>
      <c r="L36" s="52"/>
      <c r="P36" s="1"/>
    </row>
    <row r="37" spans="1:16" x14ac:dyDescent="0.25">
      <c r="G37" s="1"/>
      <c r="H37" s="1"/>
      <c r="I37" s="1"/>
      <c r="J37" s="1"/>
      <c r="K37" s="1"/>
      <c r="L37" s="52"/>
      <c r="P37" s="1"/>
    </row>
    <row r="38" spans="1:16" x14ac:dyDescent="0.25">
      <c r="A38" t="s">
        <v>28</v>
      </c>
      <c r="G38" s="1"/>
      <c r="H38" s="1"/>
      <c r="I38" s="1"/>
      <c r="J38" s="1"/>
      <c r="K38" s="1"/>
      <c r="L38" s="52"/>
      <c r="P38" s="1"/>
    </row>
    <row r="39" spans="1:16" x14ac:dyDescent="0.25">
      <c r="G39" s="1"/>
      <c r="H39" s="1"/>
      <c r="I39" s="1"/>
      <c r="J39" s="1"/>
      <c r="K39" s="1"/>
      <c r="L39" s="52"/>
      <c r="P39" s="1"/>
    </row>
    <row r="40" spans="1:16" x14ac:dyDescent="0.25">
      <c r="A40" t="s">
        <v>29</v>
      </c>
      <c r="G40" s="1">
        <f>+G35</f>
        <v>-378571.42857142858</v>
      </c>
      <c r="H40" s="1">
        <f t="shared" ref="H40:L40" si="4">+H35</f>
        <v>-302857.14285714284</v>
      </c>
      <c r="I40" s="1">
        <f t="shared" si="4"/>
        <v>-242285.71428571429</v>
      </c>
      <c r="J40" s="1">
        <f t="shared" si="4"/>
        <v>184742.85714285713</v>
      </c>
      <c r="K40" s="1">
        <f t="shared" si="4"/>
        <v>147794.28571428571</v>
      </c>
      <c r="L40" s="52">
        <f t="shared" si="4"/>
        <v>118235.42857142858</v>
      </c>
      <c r="P40" s="1"/>
    </row>
    <row r="41" spans="1:16" x14ac:dyDescent="0.25">
      <c r="A41" t="s">
        <v>6</v>
      </c>
      <c r="B41" s="6">
        <f>+IRM!C6</f>
        <v>1.5500000000000002E-2</v>
      </c>
      <c r="G41" s="1">
        <f>G40*(1+B41)</f>
        <v>-384439.28571428574</v>
      </c>
      <c r="H41" s="1">
        <f>H40*(1+B41)</f>
        <v>-307551.42857142858</v>
      </c>
      <c r="I41" s="1">
        <f>I40*(1+B41)</f>
        <v>-246041.14285714287</v>
      </c>
      <c r="J41" s="1">
        <f>J40*(1+B41)</f>
        <v>187606.37142857144</v>
      </c>
      <c r="K41" s="1">
        <f>K40*(1+B41)</f>
        <v>150085.09714285715</v>
      </c>
      <c r="L41" s="52">
        <f>L40*(1+B41)</f>
        <v>120068.07771428573</v>
      </c>
      <c r="P41" s="1"/>
    </row>
    <row r="42" spans="1:16" x14ac:dyDescent="0.25">
      <c r="A42" t="s">
        <v>8</v>
      </c>
      <c r="B42" s="6">
        <f>+IRM!C7</f>
        <v>1.4500000000000001E-2</v>
      </c>
      <c r="G42" s="1">
        <f t="shared" ref="G42:G48" si="5">G41*(1+B42)</f>
        <v>-390013.65535714285</v>
      </c>
      <c r="H42" s="1">
        <f t="shared" ref="H42:H49" si="6">H41*(1+B42)</f>
        <v>-312010.92428571428</v>
      </c>
      <c r="I42" s="1">
        <f t="shared" ref="I42:I50" si="7">I41*(1+B42)</f>
        <v>-249608.73942857143</v>
      </c>
      <c r="J42" s="1">
        <f t="shared" ref="J42:J51" si="8">J41*(1+B42)</f>
        <v>190326.66381428571</v>
      </c>
      <c r="K42" s="1">
        <f t="shared" ref="K42:K52" si="9">K41*(1+B42)</f>
        <v>152261.33105142857</v>
      </c>
      <c r="L42" s="52">
        <f t="shared" ref="L42:L53" si="10">L41*(1+B42)</f>
        <v>121809.06484114287</v>
      </c>
      <c r="P42" s="1"/>
    </row>
    <row r="43" spans="1:16" x14ac:dyDescent="0.25">
      <c r="A43" t="s">
        <v>9</v>
      </c>
      <c r="B43" s="6">
        <f>+IRM!C8</f>
        <v>1.95E-2</v>
      </c>
      <c r="G43" s="1">
        <f t="shared" si="5"/>
        <v>-397618.92163660715</v>
      </c>
      <c r="H43" s="1">
        <f t="shared" si="6"/>
        <v>-318095.13730928575</v>
      </c>
      <c r="I43" s="1">
        <f t="shared" si="7"/>
        <v>-254476.1098474286</v>
      </c>
      <c r="J43" s="1">
        <f t="shared" si="8"/>
        <v>194038.0337586643</v>
      </c>
      <c r="K43" s="1">
        <f t="shared" si="9"/>
        <v>155230.42700693145</v>
      </c>
      <c r="L43" s="52">
        <f t="shared" si="10"/>
        <v>124184.34160554517</v>
      </c>
      <c r="P43" s="1"/>
    </row>
    <row r="44" spans="1:16" x14ac:dyDescent="0.25">
      <c r="A44" t="s">
        <v>10</v>
      </c>
      <c r="B44" s="6">
        <f>+IRM!C9</f>
        <v>1.7499999999999998E-2</v>
      </c>
      <c r="G44" s="1">
        <f t="shared" si="5"/>
        <v>-404577.25276524783</v>
      </c>
      <c r="H44" s="1">
        <f t="shared" si="6"/>
        <v>-323661.80221219826</v>
      </c>
      <c r="I44" s="1">
        <f t="shared" si="7"/>
        <v>-258929.44176975862</v>
      </c>
      <c r="J44" s="1">
        <f t="shared" si="8"/>
        <v>197433.69934944093</v>
      </c>
      <c r="K44" s="1">
        <f t="shared" si="9"/>
        <v>157946.95947955275</v>
      </c>
      <c r="L44" s="52">
        <f t="shared" si="10"/>
        <v>126357.56758364222</v>
      </c>
      <c r="P44" s="1"/>
    </row>
    <row r="45" spans="1:16" x14ac:dyDescent="0.25">
      <c r="A45" t="s">
        <v>11</v>
      </c>
      <c r="B45" s="6">
        <f>+IRM!C10</f>
        <v>9.0000000000000011E-3</v>
      </c>
      <c r="G45" s="1">
        <f t="shared" si="5"/>
        <v>-408218.44804013503</v>
      </c>
      <c r="H45" s="1">
        <f t="shared" si="6"/>
        <v>-326574.75843210804</v>
      </c>
      <c r="I45" s="1">
        <f t="shared" si="7"/>
        <v>-261259.80674568642</v>
      </c>
      <c r="J45" s="1">
        <f t="shared" si="8"/>
        <v>199210.60264358588</v>
      </c>
      <c r="K45" s="1">
        <f t="shared" si="9"/>
        <v>159368.4821148687</v>
      </c>
      <c r="L45" s="52">
        <f t="shared" si="10"/>
        <v>127494.78569189498</v>
      </c>
    </row>
    <row r="46" spans="1:16" x14ac:dyDescent="0.25">
      <c r="A46" t="s">
        <v>12</v>
      </c>
      <c r="B46" s="6">
        <f>+IRM!C11</f>
        <v>1.2E-2</v>
      </c>
      <c r="G46" s="1">
        <f t="shared" si="5"/>
        <v>-413117.06941661664</v>
      </c>
      <c r="H46" s="1">
        <f t="shared" si="6"/>
        <v>-330493.65553329332</v>
      </c>
      <c r="I46" s="1">
        <f t="shared" si="7"/>
        <v>-264394.92442663468</v>
      </c>
      <c r="J46" s="1">
        <f t="shared" si="8"/>
        <v>201601.12987530892</v>
      </c>
      <c r="K46" s="1">
        <f t="shared" si="9"/>
        <v>161280.90390024713</v>
      </c>
      <c r="L46" s="52">
        <f t="shared" si="10"/>
        <v>129024.72312019773</v>
      </c>
    </row>
    <row r="47" spans="1:16" x14ac:dyDescent="0.25">
      <c r="A47" t="s">
        <v>13</v>
      </c>
      <c r="B47" s="6">
        <f>+IRM!C12</f>
        <v>1.7000000000000001E-2</v>
      </c>
      <c r="G47" s="1">
        <f t="shared" si="5"/>
        <v>-420140.05959669908</v>
      </c>
      <c r="H47" s="1">
        <f t="shared" si="6"/>
        <v>-336112.04767735925</v>
      </c>
      <c r="I47" s="1">
        <f t="shared" si="7"/>
        <v>-268889.63814188744</v>
      </c>
      <c r="J47" s="1">
        <f t="shared" si="8"/>
        <v>205028.34908318915</v>
      </c>
      <c r="K47" s="1">
        <f t="shared" si="9"/>
        <v>164022.67926655131</v>
      </c>
      <c r="L47" s="52">
        <f t="shared" si="10"/>
        <v>131218.14341324108</v>
      </c>
    </row>
    <row r="48" spans="1:16" x14ac:dyDescent="0.25">
      <c r="A48" t="s">
        <v>14</v>
      </c>
      <c r="B48" s="6">
        <f>+IRM!C13</f>
        <v>1.9E-2</v>
      </c>
      <c r="G48" s="1">
        <f t="shared" si="5"/>
        <v>-428122.72072903631</v>
      </c>
      <c r="H48" s="1">
        <f t="shared" si="6"/>
        <v>-342498.17658322904</v>
      </c>
      <c r="I48" s="1">
        <f t="shared" si="7"/>
        <v>-273998.54126658326</v>
      </c>
      <c r="J48" s="1">
        <f t="shared" si="8"/>
        <v>208923.88771576973</v>
      </c>
      <c r="K48" s="1">
        <f t="shared" si="9"/>
        <v>167139.11017261576</v>
      </c>
      <c r="L48" s="52">
        <f t="shared" si="10"/>
        <v>133711.28813809264</v>
      </c>
    </row>
    <row r="49" spans="1:12" x14ac:dyDescent="0.25">
      <c r="A49" t="s">
        <v>15</v>
      </c>
      <c r="B49" s="6">
        <f>+IRM!C14</f>
        <v>0.03</v>
      </c>
      <c r="H49" s="1">
        <f t="shared" si="6"/>
        <v>-352773.1218807259</v>
      </c>
      <c r="I49" s="1">
        <f t="shared" si="7"/>
        <v>-282218.49750458077</v>
      </c>
      <c r="J49" s="1">
        <f t="shared" si="8"/>
        <v>215191.60434724283</v>
      </c>
      <c r="K49" s="1">
        <f t="shared" si="9"/>
        <v>172153.28347779423</v>
      </c>
      <c r="L49" s="52">
        <f t="shared" si="10"/>
        <v>137722.62678223543</v>
      </c>
    </row>
    <row r="50" spans="1:12" x14ac:dyDescent="0.25">
      <c r="A50" t="s">
        <v>16</v>
      </c>
      <c r="B50" s="6">
        <f>+IRM!C15</f>
        <v>3.4000000000000002E-2</v>
      </c>
      <c r="I50" s="1">
        <f t="shared" si="7"/>
        <v>-291813.92641973653</v>
      </c>
      <c r="J50" s="1">
        <f t="shared" si="8"/>
        <v>222508.11889504909</v>
      </c>
      <c r="K50" s="1">
        <f t="shared" si="9"/>
        <v>178006.49511603924</v>
      </c>
      <c r="L50" s="52">
        <f t="shared" si="10"/>
        <v>142405.19609283144</v>
      </c>
    </row>
    <row r="51" spans="1:12" x14ac:dyDescent="0.25">
      <c r="A51" t="s">
        <v>17</v>
      </c>
      <c r="B51" s="6">
        <f>+IRM!C16</f>
        <v>4.4999999999999998E-2</v>
      </c>
      <c r="J51" s="1">
        <f t="shared" si="8"/>
        <v>232520.98424532628</v>
      </c>
      <c r="K51" s="1">
        <f t="shared" si="9"/>
        <v>186016.787396261</v>
      </c>
      <c r="L51" s="52">
        <f t="shared" si="10"/>
        <v>148813.42991700885</v>
      </c>
    </row>
    <row r="52" spans="1:12" x14ac:dyDescent="0.25">
      <c r="A52" t="s">
        <v>18</v>
      </c>
      <c r="B52" s="6">
        <f>+IRM!C17</f>
        <v>3.3000000000000002E-2</v>
      </c>
      <c r="K52" s="1">
        <f t="shared" si="9"/>
        <v>192155.3413803376</v>
      </c>
      <c r="L52" s="52">
        <f t="shared" si="10"/>
        <v>153724.27310427013</v>
      </c>
    </row>
    <row r="53" spans="1:12" x14ac:dyDescent="0.25">
      <c r="A53" t="s">
        <v>19</v>
      </c>
      <c r="B53" s="6">
        <f>+IRM!C18</f>
        <v>2.3E-2</v>
      </c>
      <c r="L53" s="52">
        <f t="shared" si="10"/>
        <v>157259.93138566834</v>
      </c>
    </row>
    <row r="54" spans="1:12" x14ac:dyDescent="0.25">
      <c r="A54" t="s">
        <v>30</v>
      </c>
      <c r="B54" s="6" t="s">
        <v>7</v>
      </c>
    </row>
    <row r="55" spans="1:12" x14ac:dyDescent="0.25">
      <c r="A55" t="s">
        <v>31</v>
      </c>
      <c r="B55" s="6" t="s">
        <v>7</v>
      </c>
    </row>
    <row r="56" spans="1:12" x14ac:dyDescent="0.25">
      <c r="A56" t="s">
        <v>32</v>
      </c>
      <c r="B56" s="6" t="s">
        <v>7</v>
      </c>
    </row>
    <row r="60" spans="1:12" x14ac:dyDescent="0.25">
      <c r="A60" t="s">
        <v>33</v>
      </c>
      <c r="G60" s="62">
        <f>+G48</f>
        <v>-428122.72072903631</v>
      </c>
      <c r="H60" s="62">
        <f>+H49</f>
        <v>-352773.1218807259</v>
      </c>
      <c r="I60" s="62">
        <f>+I50</f>
        <v>-291813.92641973653</v>
      </c>
      <c r="J60" s="62">
        <f>+J51</f>
        <v>232520.98424532628</v>
      </c>
      <c r="K60" s="62">
        <f>+K52</f>
        <v>192155.3413803376</v>
      </c>
      <c r="L60" s="62">
        <f>+L53</f>
        <v>157259.93138566834</v>
      </c>
    </row>
    <row r="62" spans="1:12" x14ac:dyDescent="0.25">
      <c r="A62" t="s">
        <v>34</v>
      </c>
      <c r="G62" s="9">
        <f>SUM($G$60:G60)</f>
        <v>-428122.72072903631</v>
      </c>
      <c r="H62" s="9">
        <f>SUM($G$60:H60)</f>
        <v>-780895.84260976221</v>
      </c>
      <c r="I62" s="9">
        <f>SUM($G$60:I60)</f>
        <v>-1072709.7690294988</v>
      </c>
      <c r="J62" s="9">
        <f>SUM($G$60:J60)</f>
        <v>-840188.78478417255</v>
      </c>
      <c r="K62" s="9">
        <f>SUM($G$60:K60)</f>
        <v>-648033.44340383494</v>
      </c>
      <c r="L62" s="9">
        <f>SUM($G$60:L60)</f>
        <v>-490773.5120181666</v>
      </c>
    </row>
    <row r="66" spans="1:13" x14ac:dyDescent="0.25">
      <c r="A66" t="s">
        <v>35</v>
      </c>
    </row>
    <row r="67" spans="1:13" ht="13.8" thickBot="1" x14ac:dyDescent="0.3">
      <c r="G67" s="5">
        <f t="shared" ref="G67:L67" si="11">+G6</f>
        <v>2021</v>
      </c>
      <c r="H67" s="5">
        <f t="shared" si="11"/>
        <v>2022</v>
      </c>
      <c r="I67" s="5">
        <f t="shared" si="11"/>
        <v>2023</v>
      </c>
      <c r="J67" s="5">
        <f t="shared" si="11"/>
        <v>2024</v>
      </c>
      <c r="K67" s="5">
        <f t="shared" si="11"/>
        <v>2025</v>
      </c>
      <c r="L67" s="5">
        <f t="shared" si="11"/>
        <v>2026</v>
      </c>
      <c r="M67" s="5" t="s">
        <v>36</v>
      </c>
    </row>
    <row r="68" spans="1:13" x14ac:dyDescent="0.25">
      <c r="A68" t="s">
        <v>1</v>
      </c>
      <c r="B68" s="6">
        <f>+'AUC SCH 8 RATES'!B35</f>
        <v>7.1143202991682183E-2</v>
      </c>
      <c r="G68" s="1">
        <f>G60*$B$68</f>
        <v>-30458.021626177091</v>
      </c>
      <c r="H68" s="1">
        <f>$H$60*B68</f>
        <v>-25097.409819969922</v>
      </c>
      <c r="I68" s="1">
        <f>$I$60*B68</f>
        <v>-20760.577403079125</v>
      </c>
      <c r="J68" s="1">
        <f>$J$60*B68</f>
        <v>16542.287581990982</v>
      </c>
      <c r="K68" s="1">
        <f>$K$60*B68</f>
        <v>13670.546457757346</v>
      </c>
      <c r="L68" s="1">
        <f>$L$60*B68</f>
        <v>11187.975221028615</v>
      </c>
      <c r="M68" s="9">
        <f>SUM(G68:L68)</f>
        <v>-34915.199588449199</v>
      </c>
    </row>
    <row r="69" spans="1:13" x14ac:dyDescent="0.25">
      <c r="A69" t="s">
        <v>2</v>
      </c>
      <c r="B69" s="6">
        <f>+'AUC SCH 8 RATES'!C35</f>
        <v>0.38571054669976046</v>
      </c>
      <c r="G69" s="1">
        <f>$G$60*B69</f>
        <v>-165131.44866698547</v>
      </c>
      <c r="H69" s="1">
        <f>$H$60*B69</f>
        <v>-136068.31370159602</v>
      </c>
      <c r="I69" s="1">
        <f>$I$60*B69</f>
        <v>-112555.70909396025</v>
      </c>
      <c r="J69" s="1">
        <f>$J$60*B69</f>
        <v>89685.795952431188</v>
      </c>
      <c r="K69" s="1">
        <f>$K$60*B69</f>
        <v>74116.341775089124</v>
      </c>
      <c r="L69" s="1">
        <f>$L$60*B69</f>
        <v>60656.814108732957</v>
      </c>
      <c r="M69" s="9">
        <f>SUM(G69:L69)</f>
        <v>-189296.5196262885</v>
      </c>
    </row>
    <row r="70" spans="1:13" x14ac:dyDescent="0.25">
      <c r="A70" t="s">
        <v>3</v>
      </c>
      <c r="B70" s="6">
        <f>+'AUC SCH 8 RATES'!D35</f>
        <v>6.6792230330071756E-2</v>
      </c>
      <c r="G70" s="1">
        <f>$G$60*B70</f>
        <v>-28595.271372470779</v>
      </c>
      <c r="H70" s="1">
        <f>$H$60*B70</f>
        <v>-23562.503610915919</v>
      </c>
      <c r="I70" s="1">
        <f>$I$60*B70</f>
        <v>-19490.902986949655</v>
      </c>
      <c r="J70" s="1">
        <f>$J$60*B70</f>
        <v>15530.595136288819</v>
      </c>
      <c r="K70" s="1">
        <f>$K$60*B70</f>
        <v>12834.483820629077</v>
      </c>
      <c r="L70" s="1">
        <f>$L$60*B70</f>
        <v>10503.74155880284</v>
      </c>
      <c r="M70" s="9">
        <f>SUM(G70:L70)</f>
        <v>-32779.857454615631</v>
      </c>
    </row>
    <row r="71" spans="1:13" x14ac:dyDescent="0.25">
      <c r="A71" t="s">
        <v>4</v>
      </c>
      <c r="B71" s="6">
        <f>+'AUC SCH 8 RATES'!E35</f>
        <v>0.21676849598825032</v>
      </c>
      <c r="G71" s="1">
        <f>$G$60*B71</f>
        <v>-92803.518270830915</v>
      </c>
      <c r="H71" s="1">
        <f>$H$60*B71</f>
        <v>-76470.099055164668</v>
      </c>
      <c r="I71" s="1">
        <f>$I$60*B71</f>
        <v>-63256.065938432228</v>
      </c>
      <c r="J71" s="1">
        <f>$J$60*B71</f>
        <v>50403.224040567024</v>
      </c>
      <c r="K71" s="1">
        <f>$K$60*B71</f>
        <v>41653.224347124582</v>
      </c>
      <c r="L71" s="1">
        <f>$L$60*B71</f>
        <v>34088.998805686766</v>
      </c>
      <c r="M71" s="9">
        <f>SUM(G71:L71)</f>
        <v>-106384.23607104944</v>
      </c>
    </row>
    <row r="72" spans="1:13" x14ac:dyDescent="0.25">
      <c r="A72" t="s">
        <v>5</v>
      </c>
      <c r="B72" s="6">
        <f>+'AUC SCH 8 RATES'!F35</f>
        <v>0.25958552399023521</v>
      </c>
      <c r="G72" s="1">
        <f>$G$60*B72</f>
        <v>-111134.46079257202</v>
      </c>
      <c r="H72" s="1">
        <f>$H$60*B72</f>
        <v>-91574.795693079344</v>
      </c>
      <c r="I72" s="1">
        <f>$I$60*B72</f>
        <v>-75750.670997315246</v>
      </c>
      <c r="J72" s="1">
        <f>$J$60*B72</f>
        <v>60359.081534048251</v>
      </c>
      <c r="K72" s="1">
        <f>$K$60*B72</f>
        <v>49880.744979737465</v>
      </c>
      <c r="L72" s="1">
        <f>$L$60*B72</f>
        <v>40822.401691417152</v>
      </c>
      <c r="M72" s="9">
        <f>SUM(G72:L72)</f>
        <v>-127397.69927776375</v>
      </c>
    </row>
    <row r="74" spans="1:13" ht="13.8" thickBot="1" x14ac:dyDescent="0.3">
      <c r="B74" s="6">
        <f>SUM(B68:B73)</f>
        <v>1</v>
      </c>
      <c r="G74" s="65">
        <f t="shared" ref="G74:M74" si="12">SUM(G68:G73)</f>
        <v>-428122.72072903626</v>
      </c>
      <c r="H74" s="65">
        <f t="shared" si="12"/>
        <v>-352773.1218807259</v>
      </c>
      <c r="I74" s="65">
        <f t="shared" si="12"/>
        <v>-291813.92641973653</v>
      </c>
      <c r="J74" s="65">
        <f t="shared" si="12"/>
        <v>232520.98424532625</v>
      </c>
      <c r="K74" s="65">
        <f t="shared" si="12"/>
        <v>192155.3413803376</v>
      </c>
      <c r="L74" s="65">
        <f t="shared" si="12"/>
        <v>157259.93138566831</v>
      </c>
      <c r="M74" s="65">
        <f t="shared" si="12"/>
        <v>-490773.51201816648</v>
      </c>
    </row>
    <row r="75" spans="1:13" ht="13.8" thickTop="1" x14ac:dyDescent="0.25">
      <c r="G75" s="9">
        <f t="shared" ref="G75:L75" si="13">+G74-G60</f>
        <v>0</v>
      </c>
      <c r="H75" s="9">
        <f t="shared" si="13"/>
        <v>0</v>
      </c>
      <c r="I75" s="9">
        <f t="shared" si="13"/>
        <v>0</v>
      </c>
      <c r="J75" s="9">
        <f t="shared" si="13"/>
        <v>0</v>
      </c>
      <c r="K75" s="9">
        <f t="shared" si="13"/>
        <v>0</v>
      </c>
      <c r="L75" s="9">
        <f t="shared" si="13"/>
        <v>0</v>
      </c>
      <c r="M75" s="9">
        <f>+L62-M74</f>
        <v>0</v>
      </c>
    </row>
    <row r="82" spans="7:12" x14ac:dyDescent="0.25">
      <c r="G82" s="9"/>
      <c r="H82" s="9"/>
      <c r="I82" s="9"/>
      <c r="J82" s="9"/>
      <c r="K82" s="9"/>
      <c r="L8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7C73-B864-44F5-83C7-19A208294399}">
  <dimension ref="A3:CO94"/>
  <sheetViews>
    <sheetView zoomScale="85" zoomScaleNormal="85" workbookViewId="0">
      <selection activeCell="D9" sqref="D9"/>
    </sheetView>
  </sheetViews>
  <sheetFormatPr defaultRowHeight="13.2" x14ac:dyDescent="0.25"/>
  <cols>
    <col min="2" max="7" width="13.109375" bestFit="1" customWidth="1"/>
    <col min="14" max="14" width="10.5546875" bestFit="1" customWidth="1"/>
    <col min="16" max="16" width="13.44140625" bestFit="1" customWidth="1"/>
    <col min="17" max="17" width="10.5546875" bestFit="1" customWidth="1"/>
    <col min="18" max="18" width="13.33203125" bestFit="1" customWidth="1"/>
    <col min="20" max="20" width="11.33203125" bestFit="1" customWidth="1"/>
    <col min="21" max="21" width="11.5546875" bestFit="1" customWidth="1"/>
  </cols>
  <sheetData>
    <row r="3" spans="1:93" ht="14.4" x14ac:dyDescent="0.3">
      <c r="A3" s="56"/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36</v>
      </c>
      <c r="H3" s="56"/>
      <c r="I3" s="56"/>
      <c r="L3" s="96" t="s">
        <v>37</v>
      </c>
      <c r="M3" s="96"/>
      <c r="N3" s="96"/>
      <c r="O3" s="96"/>
      <c r="P3" s="96"/>
      <c r="Q3" s="96"/>
      <c r="R3" s="96"/>
      <c r="S3" s="96"/>
      <c r="T3" s="96"/>
      <c r="U3" s="96"/>
      <c r="W3" s="96" t="str">
        <f>(LEFT(L3,4)+1)&amp;" - $1.5MM Immediate Expensing"</f>
        <v>2022 - $1.5MM Immediate Expensing</v>
      </c>
      <c r="X3" s="96"/>
      <c r="Y3" s="96"/>
      <c r="Z3" s="96"/>
      <c r="AA3" s="96"/>
      <c r="AB3" s="96"/>
      <c r="AC3" s="96"/>
      <c r="AD3" s="96"/>
      <c r="AE3" s="96"/>
      <c r="AF3" s="96"/>
      <c r="AH3" s="96" t="str">
        <f>(LEFT(W3,4)+1)&amp;" - $1.5MM Immediate Expensing"</f>
        <v>2023 - $1.5MM Immediate Expensing</v>
      </c>
      <c r="AI3" s="96"/>
      <c r="AJ3" s="96"/>
      <c r="AK3" s="96"/>
      <c r="AL3" s="96"/>
      <c r="AM3" s="96"/>
      <c r="AN3" s="96"/>
      <c r="AO3" s="96"/>
      <c r="AP3" s="96"/>
      <c r="AQ3" s="96"/>
      <c r="AS3" s="96" t="str">
        <f>(LEFT(AH3,4)+1)&amp;" - $1.5MM Immediate Expensing"</f>
        <v>2024 - $1.5MM Immediate Expensing</v>
      </c>
      <c r="AT3" s="96"/>
      <c r="AU3" s="96"/>
      <c r="AV3" s="96"/>
      <c r="AW3" s="96"/>
      <c r="AX3" s="96"/>
      <c r="AY3" s="96"/>
      <c r="AZ3" s="96"/>
      <c r="BA3" s="96"/>
      <c r="BB3" s="96"/>
      <c r="BD3" s="96" t="str">
        <f>(LEFT(AS3,4)+1)&amp;" - $1.5MM Immediate Expensing"</f>
        <v>2025 - $1.5MM Immediate Expensing</v>
      </c>
      <c r="BE3" s="96"/>
      <c r="BF3" s="96"/>
      <c r="BG3" s="96"/>
      <c r="BH3" s="96"/>
      <c r="BI3" s="96"/>
      <c r="BJ3" s="96"/>
      <c r="BK3" s="96"/>
      <c r="BL3" s="96"/>
      <c r="BM3" s="96"/>
      <c r="BN3" s="10"/>
      <c r="BO3" s="96" t="str">
        <f>(LEFT(BD3,4)+1)&amp;" - $1.5MM Immediate Expensing"</f>
        <v>2026 - $1.5MM Immediate Expensing</v>
      </c>
      <c r="BP3" s="96"/>
      <c r="BQ3" s="96"/>
      <c r="BR3" s="96"/>
      <c r="BS3" s="96"/>
      <c r="BT3" s="96"/>
      <c r="BU3" s="96"/>
      <c r="BV3" s="96"/>
      <c r="BW3" s="96"/>
      <c r="BX3" s="96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</row>
    <row r="4" spans="1:93" ht="43.8" thickBot="1" x14ac:dyDescent="0.35">
      <c r="A4" s="56" t="s">
        <v>38</v>
      </c>
      <c r="B4" s="56" t="s">
        <v>39</v>
      </c>
      <c r="C4" s="56" t="s">
        <v>39</v>
      </c>
      <c r="D4" s="56" t="s">
        <v>39</v>
      </c>
      <c r="E4" s="56" t="s">
        <v>39</v>
      </c>
      <c r="F4" s="56" t="s">
        <v>39</v>
      </c>
      <c r="G4" s="56" t="s">
        <v>39</v>
      </c>
      <c r="H4" s="56" t="s">
        <v>40</v>
      </c>
      <c r="I4" s="56" t="s">
        <v>41</v>
      </c>
      <c r="L4" s="11" t="s">
        <v>38</v>
      </c>
      <c r="M4" s="11" t="s">
        <v>42</v>
      </c>
      <c r="N4" s="11" t="s">
        <v>43</v>
      </c>
      <c r="O4" s="11"/>
      <c r="P4" s="11" t="s">
        <v>39</v>
      </c>
      <c r="Q4" s="53" t="s">
        <v>44</v>
      </c>
      <c r="R4" s="11" t="s">
        <v>45</v>
      </c>
      <c r="S4" s="11" t="s">
        <v>46</v>
      </c>
      <c r="T4" s="11" t="s">
        <v>47</v>
      </c>
      <c r="U4" s="11" t="s">
        <v>48</v>
      </c>
      <c r="W4" s="11" t="s">
        <v>38</v>
      </c>
      <c r="X4" s="11" t="s">
        <v>42</v>
      </c>
      <c r="Y4" s="11" t="s">
        <v>43</v>
      </c>
      <c r="Z4" s="11"/>
      <c r="AA4" s="11" t="s">
        <v>39</v>
      </c>
      <c r="AB4" s="53" t="s">
        <v>44</v>
      </c>
      <c r="AC4" s="11" t="s">
        <v>45</v>
      </c>
      <c r="AD4" s="11" t="s">
        <v>46</v>
      </c>
      <c r="AE4" s="11" t="s">
        <v>47</v>
      </c>
      <c r="AF4" s="11" t="s">
        <v>48</v>
      </c>
      <c r="AH4" s="11" t="s">
        <v>38</v>
      </c>
      <c r="AI4" s="11" t="s">
        <v>42</v>
      </c>
      <c r="AJ4" s="11" t="s">
        <v>43</v>
      </c>
      <c r="AK4" s="11"/>
      <c r="AL4" s="11" t="s">
        <v>39</v>
      </c>
      <c r="AM4" s="53" t="s">
        <v>44</v>
      </c>
      <c r="AN4" s="11" t="s">
        <v>45</v>
      </c>
      <c r="AO4" s="11" t="s">
        <v>46</v>
      </c>
      <c r="AP4" s="11" t="s">
        <v>47</v>
      </c>
      <c r="AQ4" s="11" t="s">
        <v>48</v>
      </c>
      <c r="AS4" s="11" t="s">
        <v>38</v>
      </c>
      <c r="AT4" s="11" t="s">
        <v>42</v>
      </c>
      <c r="AU4" s="11" t="s">
        <v>43</v>
      </c>
      <c r="AV4" s="11"/>
      <c r="AW4" s="11" t="s">
        <v>39</v>
      </c>
      <c r="AX4" s="53" t="s">
        <v>44</v>
      </c>
      <c r="AY4" s="11" t="s">
        <v>45</v>
      </c>
      <c r="AZ4" s="11" t="s">
        <v>46</v>
      </c>
      <c r="BA4" s="11" t="s">
        <v>47</v>
      </c>
      <c r="BB4" s="11" t="s">
        <v>48</v>
      </c>
      <c r="BD4" s="11" t="s">
        <v>38</v>
      </c>
      <c r="BE4" s="11" t="s">
        <v>42</v>
      </c>
      <c r="BF4" s="11" t="s">
        <v>43</v>
      </c>
      <c r="BG4" s="11"/>
      <c r="BH4" s="11" t="s">
        <v>39</v>
      </c>
      <c r="BI4" s="53" t="s">
        <v>44</v>
      </c>
      <c r="BJ4" s="11" t="s">
        <v>45</v>
      </c>
      <c r="BK4" s="11" t="s">
        <v>46</v>
      </c>
      <c r="BL4" s="11" t="s">
        <v>47</v>
      </c>
      <c r="BM4" s="11" t="s">
        <v>48</v>
      </c>
      <c r="BN4" s="10"/>
      <c r="BO4" s="11" t="s">
        <v>38</v>
      </c>
      <c r="BP4" s="11" t="s">
        <v>42</v>
      </c>
      <c r="BQ4" s="11" t="s">
        <v>43</v>
      </c>
      <c r="BR4" s="11"/>
      <c r="BS4" s="11" t="s">
        <v>39</v>
      </c>
      <c r="BT4" s="53" t="s">
        <v>44</v>
      </c>
      <c r="BU4" s="11" t="s">
        <v>45</v>
      </c>
      <c r="BV4" s="11" t="s">
        <v>46</v>
      </c>
      <c r="BW4" s="11" t="s">
        <v>47</v>
      </c>
      <c r="BX4" s="11" t="s">
        <v>48</v>
      </c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</row>
    <row r="5" spans="1:93" ht="14.4" x14ac:dyDescent="0.3">
      <c r="A5" s="12">
        <v>1</v>
      </c>
      <c r="B5" s="1">
        <f>SUMIFS('BRZ SCH 8 Rates'!O:O,'BRZ SCH 8 Rates'!N:N,'AUC SCH 8 RATES'!A5)</f>
        <v>1230229.5968611627</v>
      </c>
      <c r="C5" s="1">
        <f>SUMIFS('ERZ SCH 8 Rates '!Q:Q,'ERZ SCH 8 Rates '!P:P,'AUC SCH 8 RATES'!A5)</f>
        <v>7195855</v>
      </c>
      <c r="D5" s="1">
        <f>SUMIFS('GRZ SCH 8 Rates'!Q:Q,'GRZ SCH 8 Rates'!P:P,'AUC SCH 8 RATES'!A5)</f>
        <v>804000</v>
      </c>
      <c r="E5" s="1">
        <f>SUMIFS('HRZ SCH 8 Rates'!Q:Q,'HRZ SCH 8 Rates'!P:P,'AUC SCH 8 RATES'!A5)</f>
        <v>395000</v>
      </c>
      <c r="F5" s="1">
        <f>SUMIFS('PRZ SCH 8 Rates'!Q:Q,'PRZ SCH 8 Rates'!P:P,'AUC SCH 8 RATES'!A5)</f>
        <v>422000</v>
      </c>
      <c r="G5" s="1">
        <f>SUM(B5:F5)</f>
        <v>10047084.596861163</v>
      </c>
      <c r="H5" s="60" t="s">
        <v>49</v>
      </c>
      <c r="I5" s="1"/>
      <c r="J5" s="1"/>
      <c r="K5" s="1"/>
      <c r="L5" s="12">
        <v>1</v>
      </c>
      <c r="M5" s="1"/>
      <c r="N5" s="1"/>
      <c r="O5" s="1"/>
      <c r="P5" s="52">
        <f>IF(N5+O5&lt;0,0,N5+O5)</f>
        <v>0</v>
      </c>
      <c r="Q5" s="1">
        <f>P5</f>
        <v>0</v>
      </c>
      <c r="R5" s="1">
        <f>+M5+Q5</f>
        <v>0</v>
      </c>
      <c r="S5" s="13">
        <v>0.04</v>
      </c>
      <c r="T5" s="1">
        <f>-R5*S5</f>
        <v>0</v>
      </c>
      <c r="U5" s="1">
        <f>+M5+P5+T5</f>
        <v>0</v>
      </c>
      <c r="W5" s="12">
        <v>1</v>
      </c>
      <c r="X5" s="1">
        <f>+U5</f>
        <v>0</v>
      </c>
      <c r="Y5" s="1"/>
      <c r="Z5" s="1"/>
      <c r="AA5" s="52">
        <f>IF(Y5+Z5&lt;0,0,Y5+Z5)</f>
        <v>0</v>
      </c>
      <c r="AB5" s="1">
        <f>AA5*1.5</f>
        <v>0</v>
      </c>
      <c r="AC5" s="1">
        <f>+X5+AB5</f>
        <v>0</v>
      </c>
      <c r="AD5" s="13">
        <v>0.04</v>
      </c>
      <c r="AE5" s="1">
        <f>-+AC5*AD5</f>
        <v>0</v>
      </c>
      <c r="AF5" s="1">
        <f>+X5+AA5+AE5</f>
        <v>0</v>
      </c>
      <c r="AH5" s="12">
        <v>1</v>
      </c>
      <c r="AI5" s="1">
        <f>AF5</f>
        <v>0</v>
      </c>
      <c r="AJ5" s="1"/>
      <c r="AK5" s="1"/>
      <c r="AL5" s="52">
        <f>IF(AJ5+AK5&lt;0,0,AJ5+AK5)</f>
        <v>0</v>
      </c>
      <c r="AM5" s="1">
        <f>AL5*1.5</f>
        <v>0</v>
      </c>
      <c r="AN5" s="1">
        <f>+AI5+AM5</f>
        <v>0</v>
      </c>
      <c r="AO5" s="13">
        <v>0.04</v>
      </c>
      <c r="AP5" s="1">
        <f>-+AN5*AO5</f>
        <v>0</v>
      </c>
      <c r="AQ5" s="1">
        <f>+AI5+AL5+AP5</f>
        <v>0</v>
      </c>
      <c r="AS5" s="12">
        <v>1</v>
      </c>
      <c r="AT5" s="1">
        <f>AQ5</f>
        <v>0</v>
      </c>
      <c r="AU5" s="1"/>
      <c r="AV5" s="1"/>
      <c r="AW5" s="52">
        <f>IF(AU5+AV5&lt;0,0,AU5+AV5)</f>
        <v>0</v>
      </c>
      <c r="AX5" s="1">
        <f>AW5*1.5</f>
        <v>0</v>
      </c>
      <c r="AY5" s="1">
        <f>+AT5+AX5</f>
        <v>0</v>
      </c>
      <c r="AZ5" s="13">
        <v>0.04</v>
      </c>
      <c r="BA5" s="1">
        <f>-+AY5*AZ5</f>
        <v>0</v>
      </c>
      <c r="BB5" s="1">
        <f>+AT5+AW5+BA5</f>
        <v>0</v>
      </c>
      <c r="BD5" s="12">
        <v>1</v>
      </c>
      <c r="BE5" s="1">
        <f>+BB5</f>
        <v>0</v>
      </c>
      <c r="BF5" s="1"/>
      <c r="BG5" s="1"/>
      <c r="BH5" s="52">
        <f>IF(BF5+BG5&lt;0,0,BF5+BG5)</f>
        <v>0</v>
      </c>
      <c r="BI5" s="1">
        <f>BH5*1.5</f>
        <v>0</v>
      </c>
      <c r="BJ5" s="1">
        <f>+BE5+BI5</f>
        <v>0</v>
      </c>
      <c r="BK5" s="13">
        <v>0.04</v>
      </c>
      <c r="BL5" s="1">
        <f>-+BJ5*BK5</f>
        <v>0</v>
      </c>
      <c r="BM5" s="1">
        <f>+BE5+BH5+BL5</f>
        <v>0</v>
      </c>
      <c r="BN5" s="10"/>
      <c r="BO5" s="12">
        <v>1</v>
      </c>
      <c r="BP5" s="1">
        <f>+BM5</f>
        <v>0</v>
      </c>
      <c r="BQ5" s="1"/>
      <c r="BR5" s="1"/>
      <c r="BS5" s="52">
        <f>IF(BQ5+BR5&lt;0,0,BQ5+BR5)</f>
        <v>0</v>
      </c>
      <c r="BT5" s="1">
        <f>BS5*1.5</f>
        <v>0</v>
      </c>
      <c r="BU5" s="1">
        <f>+BP5+BT5</f>
        <v>0</v>
      </c>
      <c r="BV5" s="13">
        <v>0.04</v>
      </c>
      <c r="BW5" s="1">
        <f>-+BU5*BV5</f>
        <v>0</v>
      </c>
      <c r="BX5" s="1">
        <f>+BP5+BS5+BW5</f>
        <v>0</v>
      </c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</row>
    <row r="6" spans="1:93" ht="14.4" x14ac:dyDescent="0.3">
      <c r="A6" s="12" t="s">
        <v>50</v>
      </c>
      <c r="B6" s="1">
        <f>SUMIFS('BRZ SCH 8 Rates'!O:O,'BRZ SCH 8 Rates'!N:N,'AUC SCH 8 RATES'!A6)</f>
        <v>0</v>
      </c>
      <c r="C6" s="1">
        <f>SUMIFS('ERZ SCH 8 Rates '!Q:Q,'ERZ SCH 8 Rates '!P:P,'AUC SCH 8 RATES'!A6)</f>
        <v>0</v>
      </c>
      <c r="D6" s="1">
        <f>SUMIFS('GRZ SCH 8 Rates'!Q:Q,'GRZ SCH 8 Rates'!P:P,'AUC SCH 8 RATES'!A6)</f>
        <v>0</v>
      </c>
      <c r="E6" s="1">
        <f>SUMIFS('HRZ SCH 8 Rates'!Q:Q,'HRZ SCH 8 Rates'!P:P,'AUC SCH 8 RATES'!A6)</f>
        <v>0</v>
      </c>
      <c r="F6" s="1">
        <f>SUMIFS('PRZ SCH 8 Rates'!Q:Q,'PRZ SCH 8 Rates'!P:P,'AUC SCH 8 RATES'!A6)</f>
        <v>0</v>
      </c>
      <c r="G6" s="1">
        <f t="shared" ref="G6:G26" si="0">SUM(B6:F6)</f>
        <v>0</v>
      </c>
      <c r="H6" s="1"/>
      <c r="I6" s="1"/>
      <c r="J6" s="1"/>
      <c r="K6" s="1"/>
      <c r="L6" s="12" t="s">
        <v>50</v>
      </c>
      <c r="M6" s="1"/>
      <c r="N6" s="1"/>
      <c r="O6" s="1"/>
      <c r="P6" s="52">
        <f t="shared" ref="P6:P29" si="1">IF(N6+O6&lt;0,0,N6+O6)</f>
        <v>0</v>
      </c>
      <c r="Q6" s="1">
        <f t="shared" ref="Q6:Q29" si="2">P6</f>
        <v>0</v>
      </c>
      <c r="R6" s="1">
        <f t="shared" ref="R6:R29" si="3">+M6+Q6</f>
        <v>0</v>
      </c>
      <c r="S6" s="13">
        <v>0.06</v>
      </c>
      <c r="T6" s="1">
        <f t="shared" ref="T6:T29" si="4">-R6*S6</f>
        <v>0</v>
      </c>
      <c r="U6" s="1">
        <f t="shared" ref="U6:U29" si="5">+M6+P6+T6</f>
        <v>0</v>
      </c>
      <c r="W6" s="12" t="s">
        <v>50</v>
      </c>
      <c r="X6" s="1">
        <f t="shared" ref="X6:X29" si="6">+U6</f>
        <v>0</v>
      </c>
      <c r="Y6" s="1"/>
      <c r="Z6" s="1"/>
      <c r="AA6" s="52">
        <f t="shared" ref="AA6:AA29" si="7">IF(Y6+Z6&lt;0,0,Y6+Z6)</f>
        <v>0</v>
      </c>
      <c r="AB6" s="1">
        <f t="shared" ref="AB6:AB29" si="8">AA6*1.5</f>
        <v>0</v>
      </c>
      <c r="AC6" s="1">
        <f t="shared" ref="AC6:AC29" si="9">+X6+AB6</f>
        <v>0</v>
      </c>
      <c r="AD6" s="13">
        <v>0.06</v>
      </c>
      <c r="AE6" s="1">
        <f t="shared" ref="AE6:AE29" si="10">-+AC6*AD6</f>
        <v>0</v>
      </c>
      <c r="AF6" s="1">
        <f t="shared" ref="AF6:AF29" si="11">+X6+AA6+AE6</f>
        <v>0</v>
      </c>
      <c r="AH6" s="12" t="s">
        <v>50</v>
      </c>
      <c r="AI6" s="1">
        <f t="shared" ref="AI6:AI29" si="12">AF6</f>
        <v>0</v>
      </c>
      <c r="AJ6" s="1"/>
      <c r="AK6" s="1"/>
      <c r="AL6" s="52">
        <f t="shared" ref="AL6:AL29" si="13">IF(AJ6+AK6&lt;0,0,AJ6+AK6)</f>
        <v>0</v>
      </c>
      <c r="AM6" s="1">
        <f t="shared" ref="AM6:AM29" si="14">AL6*1.5</f>
        <v>0</v>
      </c>
      <c r="AN6" s="1">
        <f t="shared" ref="AN6:AN29" si="15">+AI6+AM6</f>
        <v>0</v>
      </c>
      <c r="AO6" s="13">
        <v>0.06</v>
      </c>
      <c r="AP6" s="1">
        <f t="shared" ref="AP6:AP29" si="16">-+AN6*AO6</f>
        <v>0</v>
      </c>
      <c r="AQ6" s="1">
        <f t="shared" ref="AQ6:AQ29" si="17">+AI6+AL6+AP6</f>
        <v>0</v>
      </c>
      <c r="AS6" s="12" t="s">
        <v>50</v>
      </c>
      <c r="AT6" s="1">
        <f t="shared" ref="AT6:AT29" si="18">AQ6</f>
        <v>0</v>
      </c>
      <c r="AU6" s="1"/>
      <c r="AV6" s="1"/>
      <c r="AW6" s="52">
        <f t="shared" ref="AW6:AW29" si="19">IF(AU6+AV6&lt;0,0,AU6+AV6)</f>
        <v>0</v>
      </c>
      <c r="AX6" s="1">
        <f t="shared" ref="AX6:AX29" si="20">AW6*1.5</f>
        <v>0</v>
      </c>
      <c r="AY6" s="1">
        <f t="shared" ref="AY6:AY29" si="21">+AT6+AX6</f>
        <v>0</v>
      </c>
      <c r="AZ6" s="13">
        <v>0.06</v>
      </c>
      <c r="BA6" s="1">
        <f t="shared" ref="BA6:BA29" si="22">-+AY6*AZ6</f>
        <v>0</v>
      </c>
      <c r="BB6" s="1">
        <f t="shared" ref="BB6:BB29" si="23">+AT6+AW6+BA6</f>
        <v>0</v>
      </c>
      <c r="BD6" s="12" t="s">
        <v>50</v>
      </c>
      <c r="BE6" s="1">
        <f t="shared" ref="BE6:BE29" si="24">+BB6</f>
        <v>0</v>
      </c>
      <c r="BF6" s="1"/>
      <c r="BG6" s="1"/>
      <c r="BH6" s="52">
        <f t="shared" ref="BH6:BH29" si="25">IF(BF6+BG6&lt;0,0,BF6+BG6)</f>
        <v>0</v>
      </c>
      <c r="BI6" s="1">
        <f t="shared" ref="BI6:BI29" si="26">BH6*1.5</f>
        <v>0</v>
      </c>
      <c r="BJ6" s="1">
        <f t="shared" ref="BJ6:BJ29" si="27">+BE6+BI6</f>
        <v>0</v>
      </c>
      <c r="BK6" s="13">
        <v>0.06</v>
      </c>
      <c r="BL6" s="1">
        <f t="shared" ref="BL6:BL29" si="28">-+BJ6*BK6</f>
        <v>0</v>
      </c>
      <c r="BM6" s="1">
        <f t="shared" ref="BM6:BM29" si="29">+BE6+BH6+BL6</f>
        <v>0</v>
      </c>
      <c r="BN6" s="10"/>
      <c r="BO6" s="12" t="s">
        <v>50</v>
      </c>
      <c r="BP6" s="1">
        <f t="shared" ref="BP6:BP29" si="30">+BM6</f>
        <v>0</v>
      </c>
      <c r="BQ6" s="1"/>
      <c r="BR6" s="1"/>
      <c r="BS6" s="52">
        <f t="shared" ref="BS6:BS29" si="31">IF(BQ6+BR6&lt;0,0,BQ6+BR6)</f>
        <v>0</v>
      </c>
      <c r="BT6" s="1">
        <f t="shared" ref="BT6:BT29" si="32">BS6*1.5</f>
        <v>0</v>
      </c>
      <c r="BU6" s="1">
        <f t="shared" ref="BU6:BU29" si="33">+BP6+BT6</f>
        <v>0</v>
      </c>
      <c r="BV6" s="13">
        <v>0.06</v>
      </c>
      <c r="BW6" s="1">
        <f t="shared" ref="BW6:BW29" si="34">-+BU6*BV6</f>
        <v>0</v>
      </c>
      <c r="BX6" s="1">
        <f t="shared" ref="BX6:BX29" si="35">+BP6+BS6+BW6</f>
        <v>0</v>
      </c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</row>
    <row r="7" spans="1:93" ht="14.4" x14ac:dyDescent="0.3">
      <c r="A7" s="12">
        <v>2</v>
      </c>
      <c r="B7" s="1">
        <f>SUMIFS('BRZ SCH 8 Rates'!O:O,'BRZ SCH 8 Rates'!N:N,'AUC SCH 8 RATES'!A7)</f>
        <v>0</v>
      </c>
      <c r="C7" s="1">
        <f>SUMIFS('ERZ SCH 8 Rates '!Q:Q,'ERZ SCH 8 Rates '!P:P,'AUC SCH 8 RATES'!A7)</f>
        <v>0</v>
      </c>
      <c r="D7" s="1">
        <f>SUMIFS('GRZ SCH 8 Rates'!Q:Q,'GRZ SCH 8 Rates'!P:P,'AUC SCH 8 RATES'!A7)</f>
        <v>0</v>
      </c>
      <c r="E7" s="1">
        <f>SUMIFS('HRZ SCH 8 Rates'!Q:Q,'HRZ SCH 8 Rates'!P:P,'AUC SCH 8 RATES'!A7)</f>
        <v>0</v>
      </c>
      <c r="F7" s="1">
        <f>SUMIFS('PRZ SCH 8 Rates'!Q:Q,'PRZ SCH 8 Rates'!P:P,'AUC SCH 8 RATES'!A7)</f>
        <v>0</v>
      </c>
      <c r="G7" s="1">
        <f t="shared" si="0"/>
        <v>0</v>
      </c>
      <c r="H7" s="1"/>
      <c r="I7" s="1"/>
      <c r="J7" s="1"/>
      <c r="K7" s="1"/>
      <c r="L7" s="12">
        <v>2</v>
      </c>
      <c r="M7" s="1"/>
      <c r="N7" s="1"/>
      <c r="O7" s="1"/>
      <c r="P7" s="52">
        <f t="shared" si="1"/>
        <v>0</v>
      </c>
      <c r="Q7" s="1">
        <f t="shared" si="2"/>
        <v>0</v>
      </c>
      <c r="R7" s="1">
        <f t="shared" si="3"/>
        <v>0</v>
      </c>
      <c r="S7" s="13">
        <v>0.06</v>
      </c>
      <c r="T7" s="1">
        <f t="shared" si="4"/>
        <v>0</v>
      </c>
      <c r="U7" s="1">
        <f t="shared" si="5"/>
        <v>0</v>
      </c>
      <c r="W7" s="12">
        <v>2</v>
      </c>
      <c r="X7" s="1">
        <f t="shared" si="6"/>
        <v>0</v>
      </c>
      <c r="Y7" s="1"/>
      <c r="Z7" s="1"/>
      <c r="AA7" s="52">
        <f t="shared" si="7"/>
        <v>0</v>
      </c>
      <c r="AB7" s="1">
        <f t="shared" si="8"/>
        <v>0</v>
      </c>
      <c r="AC7" s="1">
        <f t="shared" si="9"/>
        <v>0</v>
      </c>
      <c r="AD7" s="13">
        <v>0.06</v>
      </c>
      <c r="AE7" s="1">
        <f t="shared" si="10"/>
        <v>0</v>
      </c>
      <c r="AF7" s="1">
        <f t="shared" si="11"/>
        <v>0</v>
      </c>
      <c r="AH7" s="12">
        <v>2</v>
      </c>
      <c r="AI7" s="1">
        <f t="shared" si="12"/>
        <v>0</v>
      </c>
      <c r="AJ7" s="1"/>
      <c r="AK7" s="1"/>
      <c r="AL7" s="52">
        <f t="shared" si="13"/>
        <v>0</v>
      </c>
      <c r="AM7" s="1">
        <f t="shared" si="14"/>
        <v>0</v>
      </c>
      <c r="AN7" s="1">
        <f t="shared" si="15"/>
        <v>0</v>
      </c>
      <c r="AO7" s="13">
        <v>0.06</v>
      </c>
      <c r="AP7" s="1">
        <f t="shared" si="16"/>
        <v>0</v>
      </c>
      <c r="AQ7" s="1">
        <f t="shared" si="17"/>
        <v>0</v>
      </c>
      <c r="AS7" s="12">
        <v>2</v>
      </c>
      <c r="AT7" s="1">
        <f t="shared" si="18"/>
        <v>0</v>
      </c>
      <c r="AU7" s="1"/>
      <c r="AV7" s="1"/>
      <c r="AW7" s="52">
        <f t="shared" si="19"/>
        <v>0</v>
      </c>
      <c r="AX7" s="1">
        <f t="shared" si="20"/>
        <v>0</v>
      </c>
      <c r="AY7" s="1">
        <f t="shared" si="21"/>
        <v>0</v>
      </c>
      <c r="AZ7" s="13">
        <v>0.06</v>
      </c>
      <c r="BA7" s="1">
        <f t="shared" si="22"/>
        <v>0</v>
      </c>
      <c r="BB7" s="1">
        <f t="shared" si="23"/>
        <v>0</v>
      </c>
      <c r="BD7" s="12">
        <v>2</v>
      </c>
      <c r="BE7" s="1">
        <f t="shared" si="24"/>
        <v>0</v>
      </c>
      <c r="BF7" s="1"/>
      <c r="BG7" s="1"/>
      <c r="BH7" s="52">
        <f t="shared" si="25"/>
        <v>0</v>
      </c>
      <c r="BI7" s="1">
        <f t="shared" si="26"/>
        <v>0</v>
      </c>
      <c r="BJ7" s="1">
        <f t="shared" si="27"/>
        <v>0</v>
      </c>
      <c r="BK7" s="13">
        <v>0.06</v>
      </c>
      <c r="BL7" s="1">
        <f t="shared" si="28"/>
        <v>0</v>
      </c>
      <c r="BM7" s="1">
        <f t="shared" si="29"/>
        <v>0</v>
      </c>
      <c r="BN7" s="10"/>
      <c r="BO7" s="12">
        <v>2</v>
      </c>
      <c r="BP7" s="1">
        <f t="shared" si="30"/>
        <v>0</v>
      </c>
      <c r="BQ7" s="1"/>
      <c r="BR7" s="1"/>
      <c r="BS7" s="52">
        <f t="shared" si="31"/>
        <v>0</v>
      </c>
      <c r="BT7" s="1">
        <f t="shared" si="32"/>
        <v>0</v>
      </c>
      <c r="BU7" s="1">
        <f t="shared" si="33"/>
        <v>0</v>
      </c>
      <c r="BV7" s="13">
        <v>0.06</v>
      </c>
      <c r="BW7" s="1">
        <f t="shared" si="34"/>
        <v>0</v>
      </c>
      <c r="BX7" s="1">
        <f t="shared" si="35"/>
        <v>0</v>
      </c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</row>
    <row r="8" spans="1:93" ht="14.4" x14ac:dyDescent="0.3">
      <c r="A8" s="12">
        <v>8</v>
      </c>
      <c r="B8" s="1">
        <f>SUMIFS('BRZ SCH 8 Rates'!O:O,'BRZ SCH 8 Rates'!N:N,'AUC SCH 8 RATES'!A8)</f>
        <v>243917.49466345028</v>
      </c>
      <c r="C8" s="1">
        <f>SUMIFS('ERZ SCH 8 Rates '!Q:Q,'ERZ SCH 8 Rates '!P:P,'AUC SCH 8 RATES'!A8)</f>
        <v>1322425</v>
      </c>
      <c r="D8" s="1">
        <f>SUMIFS('GRZ SCH 8 Rates'!Q:Q,'GRZ SCH 8 Rates'!P:P,'AUC SCH 8 RATES'!A8)</f>
        <v>229000</v>
      </c>
      <c r="E8" s="1">
        <f>SUMIFS('HRZ SCH 8 Rates'!Q:Q,'HRZ SCH 8 Rates'!P:P,'AUC SCH 8 RATES'!A8)</f>
        <v>743199.99999999988</v>
      </c>
      <c r="F8" s="1">
        <f>SUMIFS('PRZ SCH 8 Rates'!Q:Q,'PRZ SCH 8 Rates'!P:P,'AUC SCH 8 RATES'!A8)</f>
        <v>890000</v>
      </c>
      <c r="G8" s="1">
        <f t="shared" si="0"/>
        <v>3428542.4946634504</v>
      </c>
      <c r="H8" s="60" t="s">
        <v>51</v>
      </c>
      <c r="I8" s="61">
        <v>0.2</v>
      </c>
      <c r="J8" s="1"/>
      <c r="K8" s="1"/>
      <c r="L8" s="12">
        <v>8</v>
      </c>
      <c r="M8" s="1"/>
      <c r="N8" s="1">
        <f>MIN(1500000,G8)</f>
        <v>1500000</v>
      </c>
      <c r="O8" s="1"/>
      <c r="P8" s="52">
        <f t="shared" si="1"/>
        <v>1500000</v>
      </c>
      <c r="Q8" s="1">
        <f t="shared" si="2"/>
        <v>1500000</v>
      </c>
      <c r="R8" s="1">
        <f t="shared" si="3"/>
        <v>1500000</v>
      </c>
      <c r="S8" s="13">
        <v>1</v>
      </c>
      <c r="T8" s="1">
        <f t="shared" si="4"/>
        <v>-1500000</v>
      </c>
      <c r="U8" s="1">
        <f t="shared" si="5"/>
        <v>0</v>
      </c>
      <c r="W8" s="12">
        <v>8</v>
      </c>
      <c r="X8" s="1">
        <f t="shared" si="6"/>
        <v>0</v>
      </c>
      <c r="Y8" s="1"/>
      <c r="Z8" s="1"/>
      <c r="AA8" s="52">
        <f t="shared" si="7"/>
        <v>0</v>
      </c>
      <c r="AB8" s="1">
        <f t="shared" si="8"/>
        <v>0</v>
      </c>
      <c r="AC8" s="1">
        <f t="shared" si="9"/>
        <v>0</v>
      </c>
      <c r="AD8" s="13">
        <v>0.2</v>
      </c>
      <c r="AE8" s="1">
        <f t="shared" si="10"/>
        <v>0</v>
      </c>
      <c r="AF8" s="1">
        <f t="shared" si="11"/>
        <v>0</v>
      </c>
      <c r="AH8" s="12">
        <v>8</v>
      </c>
      <c r="AI8" s="1">
        <f t="shared" si="12"/>
        <v>0</v>
      </c>
      <c r="AJ8" s="1"/>
      <c r="AK8" s="1"/>
      <c r="AL8" s="52">
        <f t="shared" si="13"/>
        <v>0</v>
      </c>
      <c r="AM8" s="1">
        <f t="shared" si="14"/>
        <v>0</v>
      </c>
      <c r="AN8" s="1">
        <f t="shared" si="15"/>
        <v>0</v>
      </c>
      <c r="AO8" s="13">
        <v>0.2</v>
      </c>
      <c r="AP8" s="1">
        <f t="shared" si="16"/>
        <v>0</v>
      </c>
      <c r="AQ8" s="1">
        <f t="shared" si="17"/>
        <v>0</v>
      </c>
      <c r="AS8" s="12">
        <v>8</v>
      </c>
      <c r="AT8" s="1">
        <f t="shared" si="18"/>
        <v>0</v>
      </c>
      <c r="AU8" s="1"/>
      <c r="AV8" s="1"/>
      <c r="AW8" s="52">
        <f t="shared" si="19"/>
        <v>0</v>
      </c>
      <c r="AX8" s="1">
        <f t="shared" si="20"/>
        <v>0</v>
      </c>
      <c r="AY8" s="1">
        <f t="shared" si="21"/>
        <v>0</v>
      </c>
      <c r="AZ8" s="13">
        <v>0.2</v>
      </c>
      <c r="BA8" s="1">
        <f t="shared" si="22"/>
        <v>0</v>
      </c>
      <c r="BB8" s="1">
        <f t="shared" si="23"/>
        <v>0</v>
      </c>
      <c r="BD8" s="12">
        <v>8</v>
      </c>
      <c r="BE8" s="1">
        <f t="shared" si="24"/>
        <v>0</v>
      </c>
      <c r="BF8" s="1"/>
      <c r="BG8" s="1"/>
      <c r="BH8" s="52">
        <f t="shared" si="25"/>
        <v>0</v>
      </c>
      <c r="BI8" s="1">
        <f t="shared" si="26"/>
        <v>0</v>
      </c>
      <c r="BJ8" s="1">
        <f t="shared" si="27"/>
        <v>0</v>
      </c>
      <c r="BK8" s="13">
        <v>0.2</v>
      </c>
      <c r="BL8" s="1">
        <f t="shared" si="28"/>
        <v>0</v>
      </c>
      <c r="BM8" s="1">
        <f t="shared" si="29"/>
        <v>0</v>
      </c>
      <c r="BN8" s="10"/>
      <c r="BO8" s="12">
        <v>8</v>
      </c>
      <c r="BP8" s="1">
        <f t="shared" si="30"/>
        <v>0</v>
      </c>
      <c r="BQ8" s="1"/>
      <c r="BR8" s="1"/>
      <c r="BS8" s="52">
        <f t="shared" si="31"/>
        <v>0</v>
      </c>
      <c r="BT8" s="1">
        <f t="shared" si="32"/>
        <v>0</v>
      </c>
      <c r="BU8" s="1">
        <f t="shared" si="33"/>
        <v>0</v>
      </c>
      <c r="BV8" s="13">
        <v>0.2</v>
      </c>
      <c r="BW8" s="1">
        <f t="shared" si="34"/>
        <v>0</v>
      </c>
      <c r="BX8" s="1">
        <f t="shared" si="35"/>
        <v>0</v>
      </c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</row>
    <row r="9" spans="1:93" ht="14.4" x14ac:dyDescent="0.3">
      <c r="A9" s="12">
        <v>10</v>
      </c>
      <c r="B9" s="1">
        <f>SUMIFS('BRZ SCH 8 Rates'!O:O,'BRZ SCH 8 Rates'!N:N,'AUC SCH 8 RATES'!A9)</f>
        <v>2560966.7560612275</v>
      </c>
      <c r="C9" s="1">
        <f>SUMIFS('ERZ SCH 8 Rates '!Q:Q,'ERZ SCH 8 Rates '!P:P,'AUC SCH 8 RATES'!A9)</f>
        <v>1404441</v>
      </c>
      <c r="D9" s="1">
        <f>SUMIFS('GRZ SCH 8 Rates'!Q:Q,'GRZ SCH 8 Rates'!P:P,'AUC SCH 8 RATES'!A9)</f>
        <v>573000</v>
      </c>
      <c r="E9" s="1">
        <f>SUMIFS('HRZ SCH 8 Rates'!Q:Q,'HRZ SCH 8 Rates'!P:P,'AUC SCH 8 RATES'!A9)</f>
        <v>1690000</v>
      </c>
      <c r="F9" s="1">
        <f>SUMIFS('PRZ SCH 8 Rates'!Q:Q,'PRZ SCH 8 Rates'!P:P,'AUC SCH 8 RATES'!A9)</f>
        <v>2365000</v>
      </c>
      <c r="G9" s="1">
        <f t="shared" si="0"/>
        <v>8593407.756061228</v>
      </c>
      <c r="H9" s="60" t="s">
        <v>51</v>
      </c>
      <c r="I9" s="61">
        <v>0.3</v>
      </c>
      <c r="J9" s="1"/>
      <c r="K9" s="1"/>
      <c r="L9" s="12">
        <v>10</v>
      </c>
      <c r="M9" s="1"/>
      <c r="N9" s="1"/>
      <c r="O9" s="1"/>
      <c r="P9" s="52">
        <f t="shared" si="1"/>
        <v>0</v>
      </c>
      <c r="Q9" s="1">
        <f t="shared" si="2"/>
        <v>0</v>
      </c>
      <c r="R9" s="1">
        <f t="shared" si="3"/>
        <v>0</v>
      </c>
      <c r="S9" s="13">
        <v>1</v>
      </c>
      <c r="T9" s="1">
        <f t="shared" si="4"/>
        <v>0</v>
      </c>
      <c r="U9" s="1">
        <f t="shared" si="5"/>
        <v>0</v>
      </c>
      <c r="W9" s="12">
        <v>10</v>
      </c>
      <c r="X9" s="1">
        <f t="shared" si="6"/>
        <v>0</v>
      </c>
      <c r="Y9" s="1"/>
      <c r="Z9" s="1"/>
      <c r="AA9" s="52">
        <f t="shared" si="7"/>
        <v>0</v>
      </c>
      <c r="AB9" s="1">
        <f t="shared" si="8"/>
        <v>0</v>
      </c>
      <c r="AC9" s="1">
        <f t="shared" si="9"/>
        <v>0</v>
      </c>
      <c r="AD9" s="13">
        <v>0.3</v>
      </c>
      <c r="AE9" s="1">
        <f t="shared" si="10"/>
        <v>0</v>
      </c>
      <c r="AF9" s="1">
        <f t="shared" si="11"/>
        <v>0</v>
      </c>
      <c r="AH9" s="12">
        <v>10</v>
      </c>
      <c r="AI9" s="1">
        <f t="shared" si="12"/>
        <v>0</v>
      </c>
      <c r="AJ9" s="1"/>
      <c r="AK9" s="1"/>
      <c r="AL9" s="52">
        <f t="shared" si="13"/>
        <v>0</v>
      </c>
      <c r="AM9" s="1">
        <f t="shared" si="14"/>
        <v>0</v>
      </c>
      <c r="AN9" s="1">
        <f t="shared" si="15"/>
        <v>0</v>
      </c>
      <c r="AO9" s="13">
        <v>0.3</v>
      </c>
      <c r="AP9" s="1">
        <f t="shared" si="16"/>
        <v>0</v>
      </c>
      <c r="AQ9" s="1">
        <f t="shared" si="17"/>
        <v>0</v>
      </c>
      <c r="AS9" s="12">
        <v>10</v>
      </c>
      <c r="AT9" s="1">
        <f t="shared" si="18"/>
        <v>0</v>
      </c>
      <c r="AU9" s="1"/>
      <c r="AV9" s="1"/>
      <c r="AW9" s="52">
        <f t="shared" si="19"/>
        <v>0</v>
      </c>
      <c r="AX9" s="1">
        <f t="shared" si="20"/>
        <v>0</v>
      </c>
      <c r="AY9" s="1">
        <f t="shared" si="21"/>
        <v>0</v>
      </c>
      <c r="AZ9" s="13">
        <v>0.3</v>
      </c>
      <c r="BA9" s="1">
        <f t="shared" si="22"/>
        <v>0</v>
      </c>
      <c r="BB9" s="1">
        <f t="shared" si="23"/>
        <v>0</v>
      </c>
      <c r="BD9" s="12">
        <v>10</v>
      </c>
      <c r="BE9" s="1">
        <f t="shared" si="24"/>
        <v>0</v>
      </c>
      <c r="BF9" s="1"/>
      <c r="BG9" s="1"/>
      <c r="BH9" s="52">
        <f t="shared" si="25"/>
        <v>0</v>
      </c>
      <c r="BI9" s="1">
        <f t="shared" si="26"/>
        <v>0</v>
      </c>
      <c r="BJ9" s="1">
        <f t="shared" si="27"/>
        <v>0</v>
      </c>
      <c r="BK9" s="13">
        <v>0.3</v>
      </c>
      <c r="BL9" s="1">
        <f t="shared" si="28"/>
        <v>0</v>
      </c>
      <c r="BM9" s="1">
        <f t="shared" si="29"/>
        <v>0</v>
      </c>
      <c r="BN9" s="10"/>
      <c r="BO9" s="12">
        <v>10</v>
      </c>
      <c r="BP9" s="1">
        <f t="shared" si="30"/>
        <v>0</v>
      </c>
      <c r="BQ9" s="1"/>
      <c r="BR9" s="1"/>
      <c r="BS9" s="52">
        <f t="shared" si="31"/>
        <v>0</v>
      </c>
      <c r="BT9" s="1">
        <f t="shared" si="32"/>
        <v>0</v>
      </c>
      <c r="BU9" s="1">
        <f t="shared" si="33"/>
        <v>0</v>
      </c>
      <c r="BV9" s="13">
        <v>0.3</v>
      </c>
      <c r="BW9" s="1">
        <f t="shared" si="34"/>
        <v>0</v>
      </c>
      <c r="BX9" s="1">
        <f t="shared" si="35"/>
        <v>0</v>
      </c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</row>
    <row r="10" spans="1:93" ht="14.4" x14ac:dyDescent="0.3">
      <c r="A10" s="12">
        <v>10.1</v>
      </c>
      <c r="B10" s="1">
        <f>SUMIFS('BRZ SCH 8 Rates'!O:O,'BRZ SCH 8 Rates'!N:N,'AUC SCH 8 RATES'!A10)</f>
        <v>0</v>
      </c>
      <c r="C10" s="1">
        <f>SUMIFS('ERZ SCH 8 Rates '!Q:Q,'ERZ SCH 8 Rates '!P:P,'AUC SCH 8 RATES'!A10)</f>
        <v>67800</v>
      </c>
      <c r="D10" s="1">
        <f>SUMIFS('GRZ SCH 8 Rates'!Q:Q,'GRZ SCH 8 Rates'!P:P,'AUC SCH 8 RATES'!A10)</f>
        <v>0</v>
      </c>
      <c r="E10" s="1">
        <f>SUMIFS('HRZ SCH 8 Rates'!Q:Q,'HRZ SCH 8 Rates'!P:P,'AUC SCH 8 RATES'!A10)</f>
        <v>0</v>
      </c>
      <c r="F10" s="1">
        <f>SUMIFS('PRZ SCH 8 Rates'!Q:Q,'PRZ SCH 8 Rates'!P:P,'AUC SCH 8 RATES'!A10)</f>
        <v>0</v>
      </c>
      <c r="G10" s="1">
        <f t="shared" si="0"/>
        <v>67800</v>
      </c>
      <c r="H10" s="60" t="s">
        <v>51</v>
      </c>
      <c r="I10" s="61">
        <v>0.3</v>
      </c>
      <c r="J10" s="1"/>
      <c r="K10" s="1"/>
      <c r="L10" s="12">
        <v>10.1</v>
      </c>
      <c r="M10" s="1"/>
      <c r="N10" s="1"/>
      <c r="O10" s="1"/>
      <c r="P10" s="52">
        <f t="shared" si="1"/>
        <v>0</v>
      </c>
      <c r="Q10" s="1">
        <f t="shared" si="2"/>
        <v>0</v>
      </c>
      <c r="R10" s="1">
        <f t="shared" si="3"/>
        <v>0</v>
      </c>
      <c r="S10" s="13">
        <v>0.3</v>
      </c>
      <c r="T10" s="1">
        <f t="shared" si="4"/>
        <v>0</v>
      </c>
      <c r="U10" s="1">
        <f t="shared" si="5"/>
        <v>0</v>
      </c>
      <c r="W10" s="12">
        <v>10.1</v>
      </c>
      <c r="X10" s="1">
        <f t="shared" si="6"/>
        <v>0</v>
      </c>
      <c r="Y10" s="1"/>
      <c r="Z10" s="1"/>
      <c r="AA10" s="52">
        <f t="shared" si="7"/>
        <v>0</v>
      </c>
      <c r="AB10" s="1">
        <f t="shared" si="8"/>
        <v>0</v>
      </c>
      <c r="AC10" s="1">
        <f t="shared" si="9"/>
        <v>0</v>
      </c>
      <c r="AD10" s="13">
        <v>0.3</v>
      </c>
      <c r="AE10" s="1">
        <f t="shared" si="10"/>
        <v>0</v>
      </c>
      <c r="AF10" s="1">
        <f t="shared" si="11"/>
        <v>0</v>
      </c>
      <c r="AH10" s="12">
        <v>10.1</v>
      </c>
      <c r="AI10" s="1">
        <f t="shared" si="12"/>
        <v>0</v>
      </c>
      <c r="AJ10" s="1"/>
      <c r="AK10" s="1"/>
      <c r="AL10" s="52">
        <f t="shared" si="13"/>
        <v>0</v>
      </c>
      <c r="AM10" s="1">
        <f t="shared" si="14"/>
        <v>0</v>
      </c>
      <c r="AN10" s="1">
        <f t="shared" si="15"/>
        <v>0</v>
      </c>
      <c r="AO10" s="13">
        <v>0.3</v>
      </c>
      <c r="AP10" s="1">
        <f t="shared" si="16"/>
        <v>0</v>
      </c>
      <c r="AQ10" s="1">
        <f t="shared" si="17"/>
        <v>0</v>
      </c>
      <c r="AS10" s="12">
        <v>10.1</v>
      </c>
      <c r="AT10" s="1">
        <f t="shared" si="18"/>
        <v>0</v>
      </c>
      <c r="AU10" s="1"/>
      <c r="AV10" s="1"/>
      <c r="AW10" s="52">
        <f t="shared" si="19"/>
        <v>0</v>
      </c>
      <c r="AX10" s="1">
        <f t="shared" si="20"/>
        <v>0</v>
      </c>
      <c r="AY10" s="1">
        <f t="shared" si="21"/>
        <v>0</v>
      </c>
      <c r="AZ10" s="13">
        <v>0.3</v>
      </c>
      <c r="BA10" s="1">
        <f t="shared" si="22"/>
        <v>0</v>
      </c>
      <c r="BB10" s="1">
        <f t="shared" si="23"/>
        <v>0</v>
      </c>
      <c r="BD10" s="12">
        <v>10.1</v>
      </c>
      <c r="BE10" s="1">
        <f t="shared" si="24"/>
        <v>0</v>
      </c>
      <c r="BF10" s="1"/>
      <c r="BG10" s="1"/>
      <c r="BH10" s="52">
        <f t="shared" si="25"/>
        <v>0</v>
      </c>
      <c r="BI10" s="1">
        <f t="shared" si="26"/>
        <v>0</v>
      </c>
      <c r="BJ10" s="1">
        <f t="shared" si="27"/>
        <v>0</v>
      </c>
      <c r="BK10" s="13">
        <v>0.3</v>
      </c>
      <c r="BL10" s="1">
        <f t="shared" si="28"/>
        <v>0</v>
      </c>
      <c r="BM10" s="1">
        <f t="shared" si="29"/>
        <v>0</v>
      </c>
      <c r="BN10" s="10"/>
      <c r="BO10" s="12">
        <v>10.1</v>
      </c>
      <c r="BP10" s="1">
        <f t="shared" si="30"/>
        <v>0</v>
      </c>
      <c r="BQ10" s="1"/>
      <c r="BR10" s="1"/>
      <c r="BS10" s="52">
        <f t="shared" si="31"/>
        <v>0</v>
      </c>
      <c r="BT10" s="1">
        <f t="shared" si="32"/>
        <v>0</v>
      </c>
      <c r="BU10" s="1">
        <f t="shared" si="33"/>
        <v>0</v>
      </c>
      <c r="BV10" s="13">
        <v>0.3</v>
      </c>
      <c r="BW10" s="1">
        <f t="shared" si="34"/>
        <v>0</v>
      </c>
      <c r="BX10" s="1">
        <f t="shared" si="35"/>
        <v>0</v>
      </c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</row>
    <row r="11" spans="1:93" ht="14.4" x14ac:dyDescent="0.3">
      <c r="A11" s="12">
        <v>12</v>
      </c>
      <c r="B11" s="1">
        <f>SUMIFS('BRZ SCH 8 Rates'!O:O,'BRZ SCH 8 Rates'!N:N,'AUC SCH 8 RATES'!A11)</f>
        <v>218860.16574736917</v>
      </c>
      <c r="C11" s="1">
        <f>SUMIFS('ERZ SCH 8 Rates '!Q:Q,'ERZ SCH 8 Rates '!P:P,'AUC SCH 8 RATES'!A11)</f>
        <v>3322829</v>
      </c>
      <c r="D11" s="1">
        <f>SUMIFS('GRZ SCH 8 Rates'!Q:Q,'GRZ SCH 8 Rates'!P:P,'AUC SCH 8 RATES'!A11)</f>
        <v>93000</v>
      </c>
      <c r="E11" s="1">
        <f>SUMIFS('HRZ SCH 8 Rates'!Q:Q,'HRZ SCH 8 Rates'!P:P,'AUC SCH 8 RATES'!A11)</f>
        <v>689500.00480000826</v>
      </c>
      <c r="F11" s="1">
        <f>SUMIFS('PRZ SCH 8 Rates'!Q:Q,'PRZ SCH 8 Rates'!P:P,'AUC SCH 8 RATES'!A11)</f>
        <v>9123900</v>
      </c>
      <c r="G11" s="1">
        <f t="shared" si="0"/>
        <v>13448089.170547377</v>
      </c>
      <c r="H11" s="60" t="s">
        <v>51</v>
      </c>
      <c r="I11" s="61">
        <v>1</v>
      </c>
      <c r="J11" s="1"/>
      <c r="K11" s="1"/>
      <c r="L11" s="12">
        <v>12</v>
      </c>
      <c r="M11" s="1"/>
      <c r="N11" s="1"/>
      <c r="O11" s="1"/>
      <c r="P11" s="52">
        <f t="shared" si="1"/>
        <v>0</v>
      </c>
      <c r="Q11" s="1">
        <f t="shared" si="2"/>
        <v>0</v>
      </c>
      <c r="R11" s="1">
        <f t="shared" si="3"/>
        <v>0</v>
      </c>
      <c r="S11" s="13">
        <v>1</v>
      </c>
      <c r="T11" s="1">
        <f>-P11</f>
        <v>0</v>
      </c>
      <c r="U11" s="1">
        <f t="shared" si="5"/>
        <v>0</v>
      </c>
      <c r="W11" s="12">
        <v>12</v>
      </c>
      <c r="X11" s="1">
        <f t="shared" si="6"/>
        <v>0</v>
      </c>
      <c r="Y11" s="1"/>
      <c r="Z11" s="1"/>
      <c r="AA11" s="52">
        <f t="shared" si="7"/>
        <v>0</v>
      </c>
      <c r="AB11" s="1">
        <f t="shared" si="8"/>
        <v>0</v>
      </c>
      <c r="AC11" s="1">
        <f t="shared" si="9"/>
        <v>0</v>
      </c>
      <c r="AD11" s="13">
        <v>1</v>
      </c>
      <c r="AE11" s="1">
        <f t="shared" si="10"/>
        <v>0</v>
      </c>
      <c r="AF11" s="1">
        <f t="shared" si="11"/>
        <v>0</v>
      </c>
      <c r="AH11" s="12">
        <v>12</v>
      </c>
      <c r="AI11" s="1">
        <f t="shared" si="12"/>
        <v>0</v>
      </c>
      <c r="AJ11" s="1"/>
      <c r="AK11" s="1"/>
      <c r="AL11" s="52">
        <f t="shared" si="13"/>
        <v>0</v>
      </c>
      <c r="AM11" s="1">
        <f t="shared" si="14"/>
        <v>0</v>
      </c>
      <c r="AN11" s="1">
        <f t="shared" si="15"/>
        <v>0</v>
      </c>
      <c r="AO11" s="13">
        <v>1</v>
      </c>
      <c r="AP11" s="1">
        <f t="shared" si="16"/>
        <v>0</v>
      </c>
      <c r="AQ11" s="1">
        <f t="shared" si="17"/>
        <v>0</v>
      </c>
      <c r="AS11" s="12">
        <v>12</v>
      </c>
      <c r="AT11" s="1">
        <f t="shared" si="18"/>
        <v>0</v>
      </c>
      <c r="AU11" s="1"/>
      <c r="AV11" s="1"/>
      <c r="AW11" s="52">
        <f t="shared" si="19"/>
        <v>0</v>
      </c>
      <c r="AX11" s="1">
        <f t="shared" si="20"/>
        <v>0</v>
      </c>
      <c r="AY11" s="1">
        <f t="shared" si="21"/>
        <v>0</v>
      </c>
      <c r="AZ11" s="13">
        <v>1</v>
      </c>
      <c r="BA11" s="1">
        <f t="shared" si="22"/>
        <v>0</v>
      </c>
      <c r="BB11" s="1">
        <f t="shared" si="23"/>
        <v>0</v>
      </c>
      <c r="BD11" s="12">
        <v>12</v>
      </c>
      <c r="BE11" s="1">
        <f t="shared" si="24"/>
        <v>0</v>
      </c>
      <c r="BF11" s="1"/>
      <c r="BG11" s="1"/>
      <c r="BH11" s="52">
        <f t="shared" si="25"/>
        <v>0</v>
      </c>
      <c r="BI11" s="1">
        <f t="shared" si="26"/>
        <v>0</v>
      </c>
      <c r="BJ11" s="1">
        <f t="shared" si="27"/>
        <v>0</v>
      </c>
      <c r="BK11" s="13">
        <v>1</v>
      </c>
      <c r="BL11" s="1">
        <f t="shared" si="28"/>
        <v>0</v>
      </c>
      <c r="BM11" s="1">
        <f t="shared" si="29"/>
        <v>0</v>
      </c>
      <c r="BN11" s="10"/>
      <c r="BO11" s="12">
        <v>12</v>
      </c>
      <c r="BP11" s="1">
        <f t="shared" si="30"/>
        <v>0</v>
      </c>
      <c r="BQ11" s="1"/>
      <c r="BR11" s="1"/>
      <c r="BS11" s="52">
        <f t="shared" si="31"/>
        <v>0</v>
      </c>
      <c r="BT11" s="1">
        <f t="shared" si="32"/>
        <v>0</v>
      </c>
      <c r="BU11" s="1">
        <f t="shared" si="33"/>
        <v>0</v>
      </c>
      <c r="BV11" s="13">
        <v>1</v>
      </c>
      <c r="BW11" s="1">
        <f t="shared" si="34"/>
        <v>0</v>
      </c>
      <c r="BX11" s="1">
        <f t="shared" si="35"/>
        <v>0</v>
      </c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</row>
    <row r="12" spans="1:93" ht="14.4" x14ac:dyDescent="0.3">
      <c r="A12" s="12" t="s">
        <v>52</v>
      </c>
      <c r="B12" s="1">
        <f>SUMIFS('BRZ SCH 8 Rates'!O:O,'BRZ SCH 8 Rates'!N:N,'AUC SCH 8 RATES'!A12)</f>
        <v>0</v>
      </c>
      <c r="C12" s="1">
        <f>SUMIFS('ERZ SCH 8 Rates '!Q:Q,'ERZ SCH 8 Rates '!P:P,'AUC SCH 8 RATES'!A12)</f>
        <v>0</v>
      </c>
      <c r="D12" s="1">
        <f>SUMIFS('GRZ SCH 8 Rates'!Q:Q,'GRZ SCH 8 Rates'!P:P,'AUC SCH 8 RATES'!A12)</f>
        <v>0</v>
      </c>
      <c r="E12" s="1">
        <f>SUMIFS('HRZ SCH 8 Rates'!Q:Q,'HRZ SCH 8 Rates'!P:P,'AUC SCH 8 RATES'!A12)</f>
        <v>0</v>
      </c>
      <c r="F12" s="1">
        <f>SUMIFS('PRZ SCH 8 Rates'!Q:Q,'PRZ SCH 8 Rates'!P:P,'AUC SCH 8 RATES'!A12)</f>
        <v>0</v>
      </c>
      <c r="G12" s="1">
        <f t="shared" si="0"/>
        <v>0</v>
      </c>
      <c r="H12" s="1"/>
      <c r="I12" s="1"/>
      <c r="J12" s="1"/>
      <c r="K12" s="1"/>
      <c r="L12" s="12" t="s">
        <v>52</v>
      </c>
      <c r="M12" s="1"/>
      <c r="N12" s="1"/>
      <c r="O12" s="1"/>
      <c r="P12" s="52">
        <f t="shared" si="1"/>
        <v>0</v>
      </c>
      <c r="Q12" s="1">
        <f t="shared" si="2"/>
        <v>0</v>
      </c>
      <c r="R12" s="1">
        <f t="shared" si="3"/>
        <v>0</v>
      </c>
      <c r="S12" s="13"/>
      <c r="T12" s="1">
        <f t="shared" si="4"/>
        <v>0</v>
      </c>
      <c r="U12" s="1">
        <f t="shared" si="5"/>
        <v>0</v>
      </c>
      <c r="W12" s="12" t="s">
        <v>52</v>
      </c>
      <c r="X12" s="1">
        <f t="shared" si="6"/>
        <v>0</v>
      </c>
      <c r="Y12" s="1"/>
      <c r="Z12" s="1"/>
      <c r="AA12" s="52">
        <f t="shared" si="7"/>
        <v>0</v>
      </c>
      <c r="AB12" s="1">
        <f t="shared" si="8"/>
        <v>0</v>
      </c>
      <c r="AC12" s="1">
        <f t="shared" si="9"/>
        <v>0</v>
      </c>
      <c r="AD12" s="13"/>
      <c r="AE12" s="1">
        <f t="shared" si="10"/>
        <v>0</v>
      </c>
      <c r="AF12" s="1">
        <f t="shared" si="11"/>
        <v>0</v>
      </c>
      <c r="AH12" s="12" t="s">
        <v>52</v>
      </c>
      <c r="AI12" s="1">
        <f t="shared" si="12"/>
        <v>0</v>
      </c>
      <c r="AJ12" s="1"/>
      <c r="AK12" s="1"/>
      <c r="AL12" s="52">
        <f t="shared" si="13"/>
        <v>0</v>
      </c>
      <c r="AM12" s="1">
        <f t="shared" si="14"/>
        <v>0</v>
      </c>
      <c r="AN12" s="1">
        <f t="shared" si="15"/>
        <v>0</v>
      </c>
      <c r="AO12" s="13"/>
      <c r="AP12" s="1">
        <f t="shared" si="16"/>
        <v>0</v>
      </c>
      <c r="AQ12" s="1">
        <f t="shared" si="17"/>
        <v>0</v>
      </c>
      <c r="AS12" s="12" t="s">
        <v>52</v>
      </c>
      <c r="AT12" s="1">
        <f t="shared" si="18"/>
        <v>0</v>
      </c>
      <c r="AU12" s="1"/>
      <c r="AV12" s="1"/>
      <c r="AW12" s="52">
        <f t="shared" si="19"/>
        <v>0</v>
      </c>
      <c r="AX12" s="1">
        <f t="shared" si="20"/>
        <v>0</v>
      </c>
      <c r="AY12" s="1">
        <f t="shared" si="21"/>
        <v>0</v>
      </c>
      <c r="AZ12" s="13"/>
      <c r="BA12" s="1">
        <f t="shared" si="22"/>
        <v>0</v>
      </c>
      <c r="BB12" s="1">
        <f t="shared" si="23"/>
        <v>0</v>
      </c>
      <c r="BD12" s="12" t="s">
        <v>52</v>
      </c>
      <c r="BE12" s="1">
        <f t="shared" si="24"/>
        <v>0</v>
      </c>
      <c r="BF12" s="1"/>
      <c r="BG12" s="1"/>
      <c r="BH12" s="52">
        <f t="shared" si="25"/>
        <v>0</v>
      </c>
      <c r="BI12" s="1">
        <f t="shared" si="26"/>
        <v>0</v>
      </c>
      <c r="BJ12" s="1">
        <f t="shared" si="27"/>
        <v>0</v>
      </c>
      <c r="BK12" s="13"/>
      <c r="BL12" s="1">
        <f t="shared" si="28"/>
        <v>0</v>
      </c>
      <c r="BM12" s="1">
        <f t="shared" si="29"/>
        <v>0</v>
      </c>
      <c r="BN12" s="10"/>
      <c r="BO12" s="12" t="s">
        <v>52</v>
      </c>
      <c r="BP12" s="1">
        <f t="shared" si="30"/>
        <v>0</v>
      </c>
      <c r="BQ12" s="1"/>
      <c r="BR12" s="1"/>
      <c r="BS12" s="52">
        <f t="shared" si="31"/>
        <v>0</v>
      </c>
      <c r="BT12" s="1">
        <f t="shared" si="32"/>
        <v>0</v>
      </c>
      <c r="BU12" s="1">
        <f t="shared" si="33"/>
        <v>0</v>
      </c>
      <c r="BV12" s="13"/>
      <c r="BW12" s="1">
        <f t="shared" si="34"/>
        <v>0</v>
      </c>
      <c r="BX12" s="1">
        <f t="shared" si="35"/>
        <v>0</v>
      </c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</row>
    <row r="13" spans="1:93" ht="14.4" x14ac:dyDescent="0.3">
      <c r="A13" s="12" t="s">
        <v>53</v>
      </c>
      <c r="B13" s="1">
        <f>SUMIFS('BRZ SCH 8 Rates'!O:O,'BRZ SCH 8 Rates'!N:N,'AUC SCH 8 RATES'!A13)</f>
        <v>0</v>
      </c>
      <c r="C13" s="1">
        <f>SUMIFS('ERZ SCH 8 Rates '!Q:Q,'ERZ SCH 8 Rates '!P:P,'AUC SCH 8 RATES'!A13)</f>
        <v>0</v>
      </c>
      <c r="D13" s="1">
        <f>SUMIFS('GRZ SCH 8 Rates'!Q:Q,'GRZ SCH 8 Rates'!P:P,'AUC SCH 8 RATES'!A13)</f>
        <v>0</v>
      </c>
      <c r="E13" s="1">
        <f>SUMIFS('HRZ SCH 8 Rates'!Q:Q,'HRZ SCH 8 Rates'!P:P,'AUC SCH 8 RATES'!A13)</f>
        <v>0</v>
      </c>
      <c r="F13" s="1">
        <f>SUMIFS('PRZ SCH 8 Rates'!Q:Q,'PRZ SCH 8 Rates'!P:P,'AUC SCH 8 RATES'!A13)</f>
        <v>0</v>
      </c>
      <c r="G13" s="1">
        <f t="shared" si="0"/>
        <v>0</v>
      </c>
      <c r="H13" s="1"/>
      <c r="I13" s="1"/>
      <c r="J13" s="1"/>
      <c r="K13" s="1"/>
      <c r="L13" s="12" t="s">
        <v>53</v>
      </c>
      <c r="M13" s="1"/>
      <c r="N13" s="1"/>
      <c r="O13" s="1"/>
      <c r="P13" s="52">
        <f t="shared" si="1"/>
        <v>0</v>
      </c>
      <c r="Q13" s="1">
        <f t="shared" si="2"/>
        <v>0</v>
      </c>
      <c r="R13" s="1">
        <f t="shared" si="3"/>
        <v>0</v>
      </c>
      <c r="S13" s="13"/>
      <c r="T13" s="1">
        <f t="shared" si="4"/>
        <v>0</v>
      </c>
      <c r="U13" s="1">
        <f t="shared" si="5"/>
        <v>0</v>
      </c>
      <c r="W13" s="12" t="s">
        <v>53</v>
      </c>
      <c r="X13" s="1">
        <f t="shared" si="6"/>
        <v>0</v>
      </c>
      <c r="Y13" s="1"/>
      <c r="Z13" s="1"/>
      <c r="AA13" s="52">
        <f t="shared" si="7"/>
        <v>0</v>
      </c>
      <c r="AB13" s="1">
        <f t="shared" si="8"/>
        <v>0</v>
      </c>
      <c r="AC13" s="1">
        <f t="shared" si="9"/>
        <v>0</v>
      </c>
      <c r="AD13" s="13"/>
      <c r="AE13" s="1">
        <f t="shared" si="10"/>
        <v>0</v>
      </c>
      <c r="AF13" s="1">
        <f t="shared" si="11"/>
        <v>0</v>
      </c>
      <c r="AH13" s="12" t="s">
        <v>53</v>
      </c>
      <c r="AI13" s="1">
        <f t="shared" si="12"/>
        <v>0</v>
      </c>
      <c r="AJ13" s="1"/>
      <c r="AK13" s="1"/>
      <c r="AL13" s="52">
        <f t="shared" si="13"/>
        <v>0</v>
      </c>
      <c r="AM13" s="1">
        <f t="shared" si="14"/>
        <v>0</v>
      </c>
      <c r="AN13" s="1">
        <f t="shared" si="15"/>
        <v>0</v>
      </c>
      <c r="AO13" s="13"/>
      <c r="AP13" s="1">
        <f t="shared" si="16"/>
        <v>0</v>
      </c>
      <c r="AQ13" s="1">
        <f t="shared" si="17"/>
        <v>0</v>
      </c>
      <c r="AS13" s="12" t="s">
        <v>53</v>
      </c>
      <c r="AT13" s="1">
        <f t="shared" si="18"/>
        <v>0</v>
      </c>
      <c r="AU13" s="1"/>
      <c r="AV13" s="1"/>
      <c r="AW13" s="52">
        <f t="shared" si="19"/>
        <v>0</v>
      </c>
      <c r="AX13" s="1">
        <f t="shared" si="20"/>
        <v>0</v>
      </c>
      <c r="AY13" s="1">
        <f t="shared" si="21"/>
        <v>0</v>
      </c>
      <c r="AZ13" s="13"/>
      <c r="BA13" s="1">
        <f t="shared" si="22"/>
        <v>0</v>
      </c>
      <c r="BB13" s="1">
        <f t="shared" si="23"/>
        <v>0</v>
      </c>
      <c r="BD13" s="12" t="s">
        <v>53</v>
      </c>
      <c r="BE13" s="1">
        <f t="shared" si="24"/>
        <v>0</v>
      </c>
      <c r="BF13" s="1"/>
      <c r="BG13" s="1"/>
      <c r="BH13" s="52">
        <f t="shared" si="25"/>
        <v>0</v>
      </c>
      <c r="BI13" s="1">
        <f t="shared" si="26"/>
        <v>0</v>
      </c>
      <c r="BJ13" s="1">
        <f t="shared" si="27"/>
        <v>0</v>
      </c>
      <c r="BK13" s="13"/>
      <c r="BL13" s="1">
        <f t="shared" si="28"/>
        <v>0</v>
      </c>
      <c r="BM13" s="1">
        <f t="shared" si="29"/>
        <v>0</v>
      </c>
      <c r="BN13" s="10"/>
      <c r="BO13" s="12" t="s">
        <v>53</v>
      </c>
      <c r="BP13" s="1">
        <f t="shared" si="30"/>
        <v>0</v>
      </c>
      <c r="BQ13" s="1"/>
      <c r="BR13" s="1"/>
      <c r="BS13" s="52">
        <f t="shared" si="31"/>
        <v>0</v>
      </c>
      <c r="BT13" s="1">
        <f t="shared" si="32"/>
        <v>0</v>
      </c>
      <c r="BU13" s="1">
        <f t="shared" si="33"/>
        <v>0</v>
      </c>
      <c r="BV13" s="13"/>
      <c r="BW13" s="1">
        <f t="shared" si="34"/>
        <v>0</v>
      </c>
      <c r="BX13" s="1">
        <f t="shared" si="35"/>
        <v>0</v>
      </c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</row>
    <row r="14" spans="1:93" ht="14.4" x14ac:dyDescent="0.3">
      <c r="A14" s="12" t="s">
        <v>54</v>
      </c>
      <c r="B14" s="1">
        <f>SUMIFS('BRZ SCH 8 Rates'!O:O,'BRZ SCH 8 Rates'!N:N,'AUC SCH 8 RATES'!A14)</f>
        <v>0</v>
      </c>
      <c r="C14" s="1">
        <f>SUMIFS('ERZ SCH 8 Rates '!Q:Q,'ERZ SCH 8 Rates '!P:P,'AUC SCH 8 RATES'!A14)</f>
        <v>0</v>
      </c>
      <c r="D14" s="1">
        <f>SUMIFS('GRZ SCH 8 Rates'!Q:Q,'GRZ SCH 8 Rates'!P:P,'AUC SCH 8 RATES'!A14)</f>
        <v>0</v>
      </c>
      <c r="E14" s="1">
        <f>SUMIFS('HRZ SCH 8 Rates'!Q:Q,'HRZ SCH 8 Rates'!P:P,'AUC SCH 8 RATES'!A14)</f>
        <v>0</v>
      </c>
      <c r="F14" s="1">
        <f>SUMIFS('PRZ SCH 8 Rates'!Q:Q,'PRZ SCH 8 Rates'!P:P,'AUC SCH 8 RATES'!A14)</f>
        <v>0</v>
      </c>
      <c r="G14" s="1">
        <f t="shared" si="0"/>
        <v>0</v>
      </c>
      <c r="H14" s="1"/>
      <c r="I14" s="1"/>
      <c r="J14" s="1"/>
      <c r="K14" s="1"/>
      <c r="L14" s="12" t="s">
        <v>54</v>
      </c>
      <c r="M14" s="1"/>
      <c r="N14" s="1"/>
      <c r="O14" s="1"/>
      <c r="P14" s="52">
        <f t="shared" si="1"/>
        <v>0</v>
      </c>
      <c r="Q14" s="1">
        <f t="shared" si="2"/>
        <v>0</v>
      </c>
      <c r="R14" s="1">
        <f t="shared" si="3"/>
        <v>0</v>
      </c>
      <c r="S14" s="13"/>
      <c r="T14" s="1">
        <f t="shared" si="4"/>
        <v>0</v>
      </c>
      <c r="U14" s="1">
        <f t="shared" si="5"/>
        <v>0</v>
      </c>
      <c r="W14" s="12" t="s">
        <v>54</v>
      </c>
      <c r="X14" s="1">
        <f t="shared" si="6"/>
        <v>0</v>
      </c>
      <c r="Y14" s="1"/>
      <c r="Z14" s="1"/>
      <c r="AA14" s="52">
        <f t="shared" si="7"/>
        <v>0</v>
      </c>
      <c r="AB14" s="1">
        <f t="shared" si="8"/>
        <v>0</v>
      </c>
      <c r="AC14" s="1">
        <f t="shared" si="9"/>
        <v>0</v>
      </c>
      <c r="AD14" s="13"/>
      <c r="AE14" s="1">
        <f t="shared" si="10"/>
        <v>0</v>
      </c>
      <c r="AF14" s="1">
        <f t="shared" si="11"/>
        <v>0</v>
      </c>
      <c r="AH14" s="12" t="s">
        <v>54</v>
      </c>
      <c r="AI14" s="1">
        <f t="shared" si="12"/>
        <v>0</v>
      </c>
      <c r="AJ14" s="1"/>
      <c r="AK14" s="1"/>
      <c r="AL14" s="52">
        <f t="shared" si="13"/>
        <v>0</v>
      </c>
      <c r="AM14" s="1">
        <f t="shared" si="14"/>
        <v>0</v>
      </c>
      <c r="AN14" s="1">
        <f t="shared" si="15"/>
        <v>0</v>
      </c>
      <c r="AO14" s="13"/>
      <c r="AP14" s="1">
        <f t="shared" si="16"/>
        <v>0</v>
      </c>
      <c r="AQ14" s="1">
        <f t="shared" si="17"/>
        <v>0</v>
      </c>
      <c r="AS14" s="12" t="s">
        <v>54</v>
      </c>
      <c r="AT14" s="1">
        <f t="shared" si="18"/>
        <v>0</v>
      </c>
      <c r="AU14" s="1"/>
      <c r="AV14" s="1"/>
      <c r="AW14" s="52">
        <f t="shared" si="19"/>
        <v>0</v>
      </c>
      <c r="AX14" s="1">
        <f t="shared" si="20"/>
        <v>0</v>
      </c>
      <c r="AY14" s="1">
        <f t="shared" si="21"/>
        <v>0</v>
      </c>
      <c r="AZ14" s="13"/>
      <c r="BA14" s="1">
        <f t="shared" si="22"/>
        <v>0</v>
      </c>
      <c r="BB14" s="1">
        <f t="shared" si="23"/>
        <v>0</v>
      </c>
      <c r="BD14" s="12" t="s">
        <v>54</v>
      </c>
      <c r="BE14" s="1">
        <f t="shared" si="24"/>
        <v>0</v>
      </c>
      <c r="BF14" s="1"/>
      <c r="BG14" s="1"/>
      <c r="BH14" s="52">
        <f t="shared" si="25"/>
        <v>0</v>
      </c>
      <c r="BI14" s="1">
        <f t="shared" si="26"/>
        <v>0</v>
      </c>
      <c r="BJ14" s="1">
        <f t="shared" si="27"/>
        <v>0</v>
      </c>
      <c r="BK14" s="13"/>
      <c r="BL14" s="1">
        <f t="shared" si="28"/>
        <v>0</v>
      </c>
      <c r="BM14" s="1">
        <f t="shared" si="29"/>
        <v>0</v>
      </c>
      <c r="BN14" s="10"/>
      <c r="BO14" s="12" t="s">
        <v>54</v>
      </c>
      <c r="BP14" s="1">
        <f t="shared" si="30"/>
        <v>0</v>
      </c>
      <c r="BQ14" s="1"/>
      <c r="BR14" s="1"/>
      <c r="BS14" s="52">
        <f t="shared" si="31"/>
        <v>0</v>
      </c>
      <c r="BT14" s="1">
        <f t="shared" si="32"/>
        <v>0</v>
      </c>
      <c r="BU14" s="1">
        <f t="shared" si="33"/>
        <v>0</v>
      </c>
      <c r="BV14" s="13"/>
      <c r="BW14" s="1">
        <f t="shared" si="34"/>
        <v>0</v>
      </c>
      <c r="BX14" s="1">
        <f t="shared" si="35"/>
        <v>0</v>
      </c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</row>
    <row r="15" spans="1:93" ht="14.4" x14ac:dyDescent="0.3">
      <c r="A15" s="12" t="s">
        <v>55</v>
      </c>
      <c r="B15" s="1">
        <f>SUMIFS('BRZ SCH 8 Rates'!O:O,'BRZ SCH 8 Rates'!N:N,'AUC SCH 8 RATES'!A15)</f>
        <v>0</v>
      </c>
      <c r="C15" s="1">
        <f>SUMIFS('ERZ SCH 8 Rates '!Q:Q,'ERZ SCH 8 Rates '!P:P,'AUC SCH 8 RATES'!A15)</f>
        <v>0</v>
      </c>
      <c r="D15" s="1">
        <f>SUMIFS('GRZ SCH 8 Rates'!Q:Q,'GRZ SCH 8 Rates'!P:P,'AUC SCH 8 RATES'!A15)</f>
        <v>0</v>
      </c>
      <c r="E15" s="1">
        <f>SUMIFS('HRZ SCH 8 Rates'!Q:Q,'HRZ SCH 8 Rates'!P:P,'AUC SCH 8 RATES'!A15)</f>
        <v>0</v>
      </c>
      <c r="F15" s="1">
        <f>SUMIFS('PRZ SCH 8 Rates'!Q:Q,'PRZ SCH 8 Rates'!P:P,'AUC SCH 8 RATES'!A15)</f>
        <v>0</v>
      </c>
      <c r="G15" s="1">
        <f t="shared" si="0"/>
        <v>0</v>
      </c>
      <c r="H15" s="1"/>
      <c r="I15" s="1"/>
      <c r="J15" s="1"/>
      <c r="K15" s="1"/>
      <c r="L15" s="12" t="s">
        <v>55</v>
      </c>
      <c r="M15" s="1"/>
      <c r="N15" s="1"/>
      <c r="O15" s="1"/>
      <c r="P15" s="52">
        <f t="shared" si="1"/>
        <v>0</v>
      </c>
      <c r="Q15" s="1">
        <f t="shared" si="2"/>
        <v>0</v>
      </c>
      <c r="R15" s="1">
        <f t="shared" si="3"/>
        <v>0</v>
      </c>
      <c r="S15" s="13"/>
      <c r="T15" s="1">
        <f t="shared" si="4"/>
        <v>0</v>
      </c>
      <c r="U15" s="1">
        <f t="shared" si="5"/>
        <v>0</v>
      </c>
      <c r="W15" s="12" t="s">
        <v>55</v>
      </c>
      <c r="X15" s="1">
        <f t="shared" si="6"/>
        <v>0</v>
      </c>
      <c r="Y15" s="1"/>
      <c r="Z15" s="1"/>
      <c r="AA15" s="52">
        <f t="shared" si="7"/>
        <v>0</v>
      </c>
      <c r="AB15" s="1">
        <f t="shared" si="8"/>
        <v>0</v>
      </c>
      <c r="AC15" s="1">
        <f t="shared" si="9"/>
        <v>0</v>
      </c>
      <c r="AD15" s="13"/>
      <c r="AE15" s="1">
        <f t="shared" si="10"/>
        <v>0</v>
      </c>
      <c r="AF15" s="1">
        <f t="shared" si="11"/>
        <v>0</v>
      </c>
      <c r="AH15" s="12" t="s">
        <v>55</v>
      </c>
      <c r="AI15" s="1">
        <f t="shared" si="12"/>
        <v>0</v>
      </c>
      <c r="AJ15" s="1"/>
      <c r="AK15" s="1"/>
      <c r="AL15" s="52">
        <f t="shared" si="13"/>
        <v>0</v>
      </c>
      <c r="AM15" s="1">
        <f t="shared" si="14"/>
        <v>0</v>
      </c>
      <c r="AN15" s="1">
        <f t="shared" si="15"/>
        <v>0</v>
      </c>
      <c r="AO15" s="13"/>
      <c r="AP15" s="1">
        <f t="shared" si="16"/>
        <v>0</v>
      </c>
      <c r="AQ15" s="1">
        <f t="shared" si="17"/>
        <v>0</v>
      </c>
      <c r="AS15" s="12" t="s">
        <v>55</v>
      </c>
      <c r="AT15" s="1">
        <f t="shared" si="18"/>
        <v>0</v>
      </c>
      <c r="AU15" s="1"/>
      <c r="AV15" s="1"/>
      <c r="AW15" s="52">
        <f t="shared" si="19"/>
        <v>0</v>
      </c>
      <c r="AX15" s="1">
        <f t="shared" si="20"/>
        <v>0</v>
      </c>
      <c r="AY15" s="1">
        <f t="shared" si="21"/>
        <v>0</v>
      </c>
      <c r="AZ15" s="13"/>
      <c r="BA15" s="1">
        <f t="shared" si="22"/>
        <v>0</v>
      </c>
      <c r="BB15" s="1">
        <f t="shared" si="23"/>
        <v>0</v>
      </c>
      <c r="BD15" s="12" t="s">
        <v>55</v>
      </c>
      <c r="BE15" s="1">
        <f t="shared" si="24"/>
        <v>0</v>
      </c>
      <c r="BF15" s="1"/>
      <c r="BG15" s="1"/>
      <c r="BH15" s="52">
        <f t="shared" si="25"/>
        <v>0</v>
      </c>
      <c r="BI15" s="1">
        <f t="shared" si="26"/>
        <v>0</v>
      </c>
      <c r="BJ15" s="1">
        <f t="shared" si="27"/>
        <v>0</v>
      </c>
      <c r="BK15" s="13"/>
      <c r="BL15" s="1">
        <f t="shared" si="28"/>
        <v>0</v>
      </c>
      <c r="BM15" s="1">
        <f t="shared" si="29"/>
        <v>0</v>
      </c>
      <c r="BN15" s="10"/>
      <c r="BO15" s="12" t="s">
        <v>55</v>
      </c>
      <c r="BP15" s="1">
        <f t="shared" si="30"/>
        <v>0</v>
      </c>
      <c r="BQ15" s="1"/>
      <c r="BR15" s="1"/>
      <c r="BS15" s="52">
        <f t="shared" si="31"/>
        <v>0</v>
      </c>
      <c r="BT15" s="1">
        <f t="shared" si="32"/>
        <v>0</v>
      </c>
      <c r="BU15" s="1">
        <f t="shared" si="33"/>
        <v>0</v>
      </c>
      <c r="BV15" s="13"/>
      <c r="BW15" s="1">
        <f t="shared" si="34"/>
        <v>0</v>
      </c>
      <c r="BX15" s="1">
        <f t="shared" si="35"/>
        <v>0</v>
      </c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</row>
    <row r="16" spans="1:93" ht="14.4" x14ac:dyDescent="0.3">
      <c r="A16" s="12">
        <v>14</v>
      </c>
      <c r="B16" s="1">
        <f>SUMIFS('BRZ SCH 8 Rates'!O:O,'BRZ SCH 8 Rates'!N:N,'AUC SCH 8 RATES'!A16)</f>
        <v>0</v>
      </c>
      <c r="C16" s="1">
        <f>SUMIFS('ERZ SCH 8 Rates '!Q:Q,'ERZ SCH 8 Rates '!P:P,'AUC SCH 8 RATES'!A16)</f>
        <v>0</v>
      </c>
      <c r="D16" s="1">
        <f>SUMIFS('GRZ SCH 8 Rates'!Q:Q,'GRZ SCH 8 Rates'!P:P,'AUC SCH 8 RATES'!A16)</f>
        <v>0</v>
      </c>
      <c r="E16" s="1">
        <f>SUMIFS('HRZ SCH 8 Rates'!Q:Q,'HRZ SCH 8 Rates'!P:P,'AUC SCH 8 RATES'!A16)</f>
        <v>0</v>
      </c>
      <c r="F16" s="1">
        <f>SUMIFS('PRZ SCH 8 Rates'!Q:Q,'PRZ SCH 8 Rates'!P:P,'AUC SCH 8 RATES'!A16)</f>
        <v>0</v>
      </c>
      <c r="G16" s="1">
        <f t="shared" si="0"/>
        <v>0</v>
      </c>
      <c r="H16" s="1"/>
      <c r="I16" s="1"/>
      <c r="J16" s="1"/>
      <c r="K16" s="1"/>
      <c r="L16" s="12">
        <v>14</v>
      </c>
      <c r="M16" s="1"/>
      <c r="N16" s="1"/>
      <c r="O16" s="1"/>
      <c r="P16" s="52">
        <f t="shared" si="1"/>
        <v>0</v>
      </c>
      <c r="Q16" s="1">
        <f t="shared" si="2"/>
        <v>0</v>
      </c>
      <c r="R16" s="1">
        <f t="shared" si="3"/>
        <v>0</v>
      </c>
      <c r="S16" s="13"/>
      <c r="T16" s="1">
        <f t="shared" si="4"/>
        <v>0</v>
      </c>
      <c r="U16" s="1">
        <f t="shared" si="5"/>
        <v>0</v>
      </c>
      <c r="W16" s="12">
        <v>14</v>
      </c>
      <c r="X16" s="1">
        <f t="shared" si="6"/>
        <v>0</v>
      </c>
      <c r="Y16" s="1"/>
      <c r="Z16" s="1"/>
      <c r="AA16" s="52">
        <f t="shared" si="7"/>
        <v>0</v>
      </c>
      <c r="AB16" s="1">
        <f t="shared" si="8"/>
        <v>0</v>
      </c>
      <c r="AC16" s="1">
        <f t="shared" si="9"/>
        <v>0</v>
      </c>
      <c r="AD16" s="13"/>
      <c r="AE16" s="1">
        <f t="shared" si="10"/>
        <v>0</v>
      </c>
      <c r="AF16" s="1">
        <f t="shared" si="11"/>
        <v>0</v>
      </c>
      <c r="AH16" s="12">
        <v>14</v>
      </c>
      <c r="AI16" s="1">
        <f t="shared" si="12"/>
        <v>0</v>
      </c>
      <c r="AJ16" s="1"/>
      <c r="AK16" s="1"/>
      <c r="AL16" s="52">
        <f t="shared" si="13"/>
        <v>0</v>
      </c>
      <c r="AM16" s="1">
        <f t="shared" si="14"/>
        <v>0</v>
      </c>
      <c r="AN16" s="1">
        <f t="shared" si="15"/>
        <v>0</v>
      </c>
      <c r="AO16" s="13"/>
      <c r="AP16" s="1">
        <f t="shared" si="16"/>
        <v>0</v>
      </c>
      <c r="AQ16" s="1">
        <f t="shared" si="17"/>
        <v>0</v>
      </c>
      <c r="AS16" s="12">
        <v>14</v>
      </c>
      <c r="AT16" s="1">
        <f t="shared" si="18"/>
        <v>0</v>
      </c>
      <c r="AU16" s="1"/>
      <c r="AV16" s="1"/>
      <c r="AW16" s="52">
        <f t="shared" si="19"/>
        <v>0</v>
      </c>
      <c r="AX16" s="1">
        <f t="shared" si="20"/>
        <v>0</v>
      </c>
      <c r="AY16" s="1">
        <f t="shared" si="21"/>
        <v>0</v>
      </c>
      <c r="AZ16" s="13"/>
      <c r="BA16" s="1">
        <f t="shared" si="22"/>
        <v>0</v>
      </c>
      <c r="BB16" s="1">
        <f t="shared" si="23"/>
        <v>0</v>
      </c>
      <c r="BD16" s="12">
        <v>14</v>
      </c>
      <c r="BE16" s="1">
        <f t="shared" si="24"/>
        <v>0</v>
      </c>
      <c r="BF16" s="1"/>
      <c r="BG16" s="1"/>
      <c r="BH16" s="52">
        <f t="shared" si="25"/>
        <v>0</v>
      </c>
      <c r="BI16" s="1">
        <f t="shared" si="26"/>
        <v>0</v>
      </c>
      <c r="BJ16" s="1">
        <f t="shared" si="27"/>
        <v>0</v>
      </c>
      <c r="BK16" s="13"/>
      <c r="BL16" s="1">
        <f t="shared" si="28"/>
        <v>0</v>
      </c>
      <c r="BM16" s="1">
        <f t="shared" si="29"/>
        <v>0</v>
      </c>
      <c r="BN16" s="10"/>
      <c r="BO16" s="12">
        <v>14</v>
      </c>
      <c r="BP16" s="1">
        <f t="shared" si="30"/>
        <v>0</v>
      </c>
      <c r="BQ16" s="1"/>
      <c r="BR16" s="1"/>
      <c r="BS16" s="52">
        <f t="shared" si="31"/>
        <v>0</v>
      </c>
      <c r="BT16" s="1">
        <f t="shared" si="32"/>
        <v>0</v>
      </c>
      <c r="BU16" s="1">
        <f t="shared" si="33"/>
        <v>0</v>
      </c>
      <c r="BV16" s="13"/>
      <c r="BW16" s="1">
        <f t="shared" si="34"/>
        <v>0</v>
      </c>
      <c r="BX16" s="1">
        <f t="shared" si="35"/>
        <v>0</v>
      </c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</row>
    <row r="17" spans="1:93" ht="14.4" x14ac:dyDescent="0.3">
      <c r="A17" s="12">
        <v>17</v>
      </c>
      <c r="B17" s="1">
        <f>SUMIFS('BRZ SCH 8 Rates'!O:O,'BRZ SCH 8 Rates'!N:N,'AUC SCH 8 RATES'!A17)</f>
        <v>0</v>
      </c>
      <c r="C17" s="1">
        <f>SUMIFS('ERZ SCH 8 Rates '!Q:Q,'ERZ SCH 8 Rates '!P:P,'AUC SCH 8 RATES'!A17)</f>
        <v>2000000</v>
      </c>
      <c r="D17" s="1">
        <f>SUMIFS('GRZ SCH 8 Rates'!Q:Q,'GRZ SCH 8 Rates'!P:P,'AUC SCH 8 RATES'!A17)</f>
        <v>0</v>
      </c>
      <c r="E17" s="1">
        <f>SUMIFS('HRZ SCH 8 Rates'!Q:Q,'HRZ SCH 8 Rates'!P:P,'AUC SCH 8 RATES'!A17)</f>
        <v>0</v>
      </c>
      <c r="F17" s="1">
        <f>SUMIFS('PRZ SCH 8 Rates'!Q:Q,'PRZ SCH 8 Rates'!P:P,'AUC SCH 8 RATES'!A17)</f>
        <v>0</v>
      </c>
      <c r="G17" s="1">
        <f t="shared" si="0"/>
        <v>2000000</v>
      </c>
      <c r="H17" s="60" t="s">
        <v>49</v>
      </c>
      <c r="I17" s="1"/>
      <c r="J17" s="1"/>
      <c r="K17" s="1"/>
      <c r="L17" s="12">
        <v>17</v>
      </c>
      <c r="M17" s="1"/>
      <c r="N17" s="1"/>
      <c r="O17" s="1"/>
      <c r="P17" s="52">
        <f t="shared" si="1"/>
        <v>0</v>
      </c>
      <c r="Q17" s="1">
        <f t="shared" si="2"/>
        <v>0</v>
      </c>
      <c r="R17" s="1">
        <f t="shared" si="3"/>
        <v>0</v>
      </c>
      <c r="S17" s="13">
        <v>0.08</v>
      </c>
      <c r="T17" s="1">
        <f t="shared" si="4"/>
        <v>0</v>
      </c>
      <c r="U17" s="1">
        <f t="shared" si="5"/>
        <v>0</v>
      </c>
      <c r="W17" s="12">
        <v>17</v>
      </c>
      <c r="X17" s="1">
        <f t="shared" si="6"/>
        <v>0</v>
      </c>
      <c r="Y17" s="1"/>
      <c r="Z17" s="1"/>
      <c r="AA17" s="52">
        <f t="shared" si="7"/>
        <v>0</v>
      </c>
      <c r="AB17" s="1">
        <f t="shared" si="8"/>
        <v>0</v>
      </c>
      <c r="AC17" s="1">
        <f t="shared" si="9"/>
        <v>0</v>
      </c>
      <c r="AD17" s="13">
        <v>0.08</v>
      </c>
      <c r="AE17" s="1">
        <f t="shared" si="10"/>
        <v>0</v>
      </c>
      <c r="AF17" s="1">
        <f t="shared" si="11"/>
        <v>0</v>
      </c>
      <c r="AH17" s="12">
        <v>17</v>
      </c>
      <c r="AI17" s="1">
        <f t="shared" si="12"/>
        <v>0</v>
      </c>
      <c r="AJ17" s="1"/>
      <c r="AK17" s="1"/>
      <c r="AL17" s="52">
        <f t="shared" si="13"/>
        <v>0</v>
      </c>
      <c r="AM17" s="1">
        <f t="shared" si="14"/>
        <v>0</v>
      </c>
      <c r="AN17" s="1">
        <f t="shared" si="15"/>
        <v>0</v>
      </c>
      <c r="AO17" s="13">
        <v>0.08</v>
      </c>
      <c r="AP17" s="1">
        <f t="shared" si="16"/>
        <v>0</v>
      </c>
      <c r="AQ17" s="1">
        <f t="shared" si="17"/>
        <v>0</v>
      </c>
      <c r="AS17" s="12">
        <v>17</v>
      </c>
      <c r="AT17" s="1">
        <f t="shared" si="18"/>
        <v>0</v>
      </c>
      <c r="AU17" s="1"/>
      <c r="AV17" s="1"/>
      <c r="AW17" s="52">
        <f t="shared" si="19"/>
        <v>0</v>
      </c>
      <c r="AX17" s="1">
        <f t="shared" si="20"/>
        <v>0</v>
      </c>
      <c r="AY17" s="1">
        <f t="shared" si="21"/>
        <v>0</v>
      </c>
      <c r="AZ17" s="13">
        <v>0.08</v>
      </c>
      <c r="BA17" s="1">
        <f t="shared" si="22"/>
        <v>0</v>
      </c>
      <c r="BB17" s="1">
        <f t="shared" si="23"/>
        <v>0</v>
      </c>
      <c r="BD17" s="12">
        <v>17</v>
      </c>
      <c r="BE17" s="1">
        <f t="shared" si="24"/>
        <v>0</v>
      </c>
      <c r="BF17" s="1"/>
      <c r="BG17" s="1"/>
      <c r="BH17" s="52">
        <f t="shared" si="25"/>
        <v>0</v>
      </c>
      <c r="BI17" s="1">
        <f t="shared" si="26"/>
        <v>0</v>
      </c>
      <c r="BJ17" s="1">
        <f t="shared" si="27"/>
        <v>0</v>
      </c>
      <c r="BK17" s="13">
        <v>0.08</v>
      </c>
      <c r="BL17" s="1">
        <f t="shared" si="28"/>
        <v>0</v>
      </c>
      <c r="BM17" s="1">
        <f t="shared" si="29"/>
        <v>0</v>
      </c>
      <c r="BN17" s="10"/>
      <c r="BO17" s="12">
        <v>17</v>
      </c>
      <c r="BP17" s="1">
        <f t="shared" si="30"/>
        <v>0</v>
      </c>
      <c r="BQ17" s="1"/>
      <c r="BR17" s="1"/>
      <c r="BS17" s="52">
        <f t="shared" si="31"/>
        <v>0</v>
      </c>
      <c r="BT17" s="1">
        <f t="shared" si="32"/>
        <v>0</v>
      </c>
      <c r="BU17" s="1">
        <f t="shared" si="33"/>
        <v>0</v>
      </c>
      <c r="BV17" s="13">
        <v>0.08</v>
      </c>
      <c r="BW17" s="1">
        <f t="shared" si="34"/>
        <v>0</v>
      </c>
      <c r="BX17" s="1">
        <f t="shared" si="35"/>
        <v>0</v>
      </c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</row>
    <row r="18" spans="1:93" ht="14.4" x14ac:dyDescent="0.3">
      <c r="A18" s="12">
        <v>42</v>
      </c>
      <c r="B18" s="1">
        <f>SUMIFS('BRZ SCH 8 Rates'!O:O,'BRZ SCH 8 Rates'!N:N,'AUC SCH 8 RATES'!A18)</f>
        <v>0</v>
      </c>
      <c r="C18" s="1">
        <f>SUMIFS('ERZ SCH 8 Rates '!Q:Q,'ERZ SCH 8 Rates '!P:P,'AUC SCH 8 RATES'!A18)</f>
        <v>0</v>
      </c>
      <c r="D18" s="1">
        <f>SUMIFS('GRZ SCH 8 Rates'!Q:Q,'GRZ SCH 8 Rates'!P:P,'AUC SCH 8 RATES'!A18)</f>
        <v>0</v>
      </c>
      <c r="E18" s="1">
        <f>SUMIFS('HRZ SCH 8 Rates'!Q:Q,'HRZ SCH 8 Rates'!P:P,'AUC SCH 8 RATES'!A18)</f>
        <v>0</v>
      </c>
      <c r="F18" s="1">
        <f>SUMIFS('PRZ SCH 8 Rates'!Q:Q,'PRZ SCH 8 Rates'!P:P,'AUC SCH 8 RATES'!A18)</f>
        <v>0</v>
      </c>
      <c r="G18" s="1">
        <f t="shared" si="0"/>
        <v>0</v>
      </c>
      <c r="H18" s="1"/>
      <c r="I18" s="1"/>
      <c r="J18" s="1"/>
      <c r="K18" s="1"/>
      <c r="L18" s="12">
        <v>42</v>
      </c>
      <c r="M18" s="1"/>
      <c r="N18" s="1"/>
      <c r="O18" s="1"/>
      <c r="P18" s="52">
        <f t="shared" si="1"/>
        <v>0</v>
      </c>
      <c r="Q18" s="1">
        <f t="shared" si="2"/>
        <v>0</v>
      </c>
      <c r="R18" s="1">
        <f t="shared" si="3"/>
        <v>0</v>
      </c>
      <c r="S18" s="13">
        <v>0.12</v>
      </c>
      <c r="T18" s="1">
        <f t="shared" si="4"/>
        <v>0</v>
      </c>
      <c r="U18" s="1">
        <f t="shared" si="5"/>
        <v>0</v>
      </c>
      <c r="W18" s="12">
        <v>42</v>
      </c>
      <c r="X18" s="1">
        <f t="shared" si="6"/>
        <v>0</v>
      </c>
      <c r="Y18" s="1"/>
      <c r="Z18" s="1"/>
      <c r="AA18" s="52">
        <f t="shared" si="7"/>
        <v>0</v>
      </c>
      <c r="AB18" s="1">
        <f t="shared" si="8"/>
        <v>0</v>
      </c>
      <c r="AC18" s="1">
        <f t="shared" si="9"/>
        <v>0</v>
      </c>
      <c r="AD18" s="13">
        <v>0.12</v>
      </c>
      <c r="AE18" s="1">
        <f t="shared" si="10"/>
        <v>0</v>
      </c>
      <c r="AF18" s="1">
        <f t="shared" si="11"/>
        <v>0</v>
      </c>
      <c r="AH18" s="12">
        <v>42</v>
      </c>
      <c r="AI18" s="1">
        <f t="shared" si="12"/>
        <v>0</v>
      </c>
      <c r="AJ18" s="1"/>
      <c r="AK18" s="1"/>
      <c r="AL18" s="52">
        <f t="shared" si="13"/>
        <v>0</v>
      </c>
      <c r="AM18" s="1">
        <f t="shared" si="14"/>
        <v>0</v>
      </c>
      <c r="AN18" s="1">
        <f t="shared" si="15"/>
        <v>0</v>
      </c>
      <c r="AO18" s="13">
        <v>0.12</v>
      </c>
      <c r="AP18" s="1">
        <f t="shared" si="16"/>
        <v>0</v>
      </c>
      <c r="AQ18" s="1">
        <f t="shared" si="17"/>
        <v>0</v>
      </c>
      <c r="AS18" s="12">
        <v>42</v>
      </c>
      <c r="AT18" s="1">
        <f t="shared" si="18"/>
        <v>0</v>
      </c>
      <c r="AU18" s="1"/>
      <c r="AV18" s="1"/>
      <c r="AW18" s="52">
        <f t="shared" si="19"/>
        <v>0</v>
      </c>
      <c r="AX18" s="1">
        <f t="shared" si="20"/>
        <v>0</v>
      </c>
      <c r="AY18" s="1">
        <f t="shared" si="21"/>
        <v>0</v>
      </c>
      <c r="AZ18" s="13">
        <v>0.12</v>
      </c>
      <c r="BA18" s="1">
        <f t="shared" si="22"/>
        <v>0</v>
      </c>
      <c r="BB18" s="1">
        <f t="shared" si="23"/>
        <v>0</v>
      </c>
      <c r="BD18" s="12">
        <v>42</v>
      </c>
      <c r="BE18" s="1">
        <f t="shared" si="24"/>
        <v>0</v>
      </c>
      <c r="BF18" s="1"/>
      <c r="BG18" s="1"/>
      <c r="BH18" s="52">
        <f t="shared" si="25"/>
        <v>0</v>
      </c>
      <c r="BI18" s="1">
        <f t="shared" si="26"/>
        <v>0</v>
      </c>
      <c r="BJ18" s="1">
        <f t="shared" si="27"/>
        <v>0</v>
      </c>
      <c r="BK18" s="13">
        <v>0.12</v>
      </c>
      <c r="BL18" s="1">
        <f t="shared" si="28"/>
        <v>0</v>
      </c>
      <c r="BM18" s="1">
        <f t="shared" si="29"/>
        <v>0</v>
      </c>
      <c r="BN18" s="10"/>
      <c r="BO18" s="12">
        <v>42</v>
      </c>
      <c r="BP18" s="1">
        <f t="shared" si="30"/>
        <v>0</v>
      </c>
      <c r="BQ18" s="1"/>
      <c r="BR18" s="1"/>
      <c r="BS18" s="52">
        <f t="shared" si="31"/>
        <v>0</v>
      </c>
      <c r="BT18" s="1">
        <f t="shared" si="32"/>
        <v>0</v>
      </c>
      <c r="BU18" s="1">
        <f t="shared" si="33"/>
        <v>0</v>
      </c>
      <c r="BV18" s="13">
        <v>0.12</v>
      </c>
      <c r="BW18" s="1">
        <f t="shared" si="34"/>
        <v>0</v>
      </c>
      <c r="BX18" s="1">
        <f t="shared" si="35"/>
        <v>0</v>
      </c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</row>
    <row r="19" spans="1:93" ht="14.4" x14ac:dyDescent="0.3">
      <c r="A19" s="12">
        <v>43.1</v>
      </c>
      <c r="B19" s="1">
        <f>SUMIFS('BRZ SCH 8 Rates'!O:O,'BRZ SCH 8 Rates'!N:N,'AUC SCH 8 RATES'!A19)</f>
        <v>0</v>
      </c>
      <c r="C19" s="1">
        <f>SUMIFS('ERZ SCH 8 Rates '!Q:Q,'ERZ SCH 8 Rates '!P:P,'AUC SCH 8 RATES'!A19)</f>
        <v>0</v>
      </c>
      <c r="D19" s="1">
        <f>SUMIFS('GRZ SCH 8 Rates'!Q:Q,'GRZ SCH 8 Rates'!P:P,'AUC SCH 8 RATES'!A19)</f>
        <v>0</v>
      </c>
      <c r="E19" s="1">
        <f>SUMIFS('HRZ SCH 8 Rates'!Q:Q,'HRZ SCH 8 Rates'!P:P,'AUC SCH 8 RATES'!A19)</f>
        <v>0</v>
      </c>
      <c r="F19" s="1">
        <f>SUMIFS('PRZ SCH 8 Rates'!Q:Q,'PRZ SCH 8 Rates'!P:P,'AUC SCH 8 RATES'!A19)</f>
        <v>0</v>
      </c>
      <c r="G19" s="1">
        <f t="shared" si="0"/>
        <v>0</v>
      </c>
      <c r="H19" s="1"/>
      <c r="I19" s="1"/>
      <c r="J19" s="1"/>
      <c r="K19" s="1"/>
      <c r="L19" s="12">
        <v>43.1</v>
      </c>
      <c r="M19" s="1"/>
      <c r="N19" s="1"/>
      <c r="O19" s="1"/>
      <c r="P19" s="52">
        <f t="shared" si="1"/>
        <v>0</v>
      </c>
      <c r="Q19" s="1">
        <f t="shared" si="2"/>
        <v>0</v>
      </c>
      <c r="R19" s="1">
        <f t="shared" si="3"/>
        <v>0</v>
      </c>
      <c r="S19" s="13">
        <v>0.3</v>
      </c>
      <c r="T19" s="1">
        <f t="shared" si="4"/>
        <v>0</v>
      </c>
      <c r="U19" s="1">
        <f t="shared" si="5"/>
        <v>0</v>
      </c>
      <c r="W19" s="12">
        <v>43.1</v>
      </c>
      <c r="X19" s="1">
        <f t="shared" si="6"/>
        <v>0</v>
      </c>
      <c r="Y19" s="1"/>
      <c r="Z19" s="1"/>
      <c r="AA19" s="52">
        <f t="shared" si="7"/>
        <v>0</v>
      </c>
      <c r="AB19" s="1">
        <f t="shared" si="8"/>
        <v>0</v>
      </c>
      <c r="AC19" s="1">
        <f t="shared" si="9"/>
        <v>0</v>
      </c>
      <c r="AD19" s="13">
        <v>0.3</v>
      </c>
      <c r="AE19" s="1">
        <f t="shared" si="10"/>
        <v>0</v>
      </c>
      <c r="AF19" s="1">
        <f t="shared" si="11"/>
        <v>0</v>
      </c>
      <c r="AH19" s="12">
        <v>43.1</v>
      </c>
      <c r="AI19" s="1">
        <f t="shared" si="12"/>
        <v>0</v>
      </c>
      <c r="AJ19" s="1"/>
      <c r="AK19" s="1"/>
      <c r="AL19" s="52">
        <f t="shared" si="13"/>
        <v>0</v>
      </c>
      <c r="AM19" s="1">
        <f t="shared" si="14"/>
        <v>0</v>
      </c>
      <c r="AN19" s="1">
        <f t="shared" si="15"/>
        <v>0</v>
      </c>
      <c r="AO19" s="13">
        <v>0.3</v>
      </c>
      <c r="AP19" s="1">
        <f t="shared" si="16"/>
        <v>0</v>
      </c>
      <c r="AQ19" s="1">
        <f t="shared" si="17"/>
        <v>0</v>
      </c>
      <c r="AS19" s="12">
        <v>43.1</v>
      </c>
      <c r="AT19" s="1">
        <f t="shared" si="18"/>
        <v>0</v>
      </c>
      <c r="AU19" s="1"/>
      <c r="AV19" s="1"/>
      <c r="AW19" s="52">
        <f t="shared" si="19"/>
        <v>0</v>
      </c>
      <c r="AX19" s="1">
        <f t="shared" si="20"/>
        <v>0</v>
      </c>
      <c r="AY19" s="1">
        <f t="shared" si="21"/>
        <v>0</v>
      </c>
      <c r="AZ19" s="13">
        <v>0.3</v>
      </c>
      <c r="BA19" s="1">
        <f t="shared" si="22"/>
        <v>0</v>
      </c>
      <c r="BB19" s="1">
        <f t="shared" si="23"/>
        <v>0</v>
      </c>
      <c r="BD19" s="12">
        <v>43.1</v>
      </c>
      <c r="BE19" s="1">
        <f t="shared" si="24"/>
        <v>0</v>
      </c>
      <c r="BF19" s="1"/>
      <c r="BG19" s="1"/>
      <c r="BH19" s="52">
        <f t="shared" si="25"/>
        <v>0</v>
      </c>
      <c r="BI19" s="1">
        <f t="shared" si="26"/>
        <v>0</v>
      </c>
      <c r="BJ19" s="1">
        <f t="shared" si="27"/>
        <v>0</v>
      </c>
      <c r="BK19" s="13">
        <v>0.3</v>
      </c>
      <c r="BL19" s="1">
        <f t="shared" si="28"/>
        <v>0</v>
      </c>
      <c r="BM19" s="1">
        <f t="shared" si="29"/>
        <v>0</v>
      </c>
      <c r="BN19" s="10"/>
      <c r="BO19" s="12">
        <v>43.1</v>
      </c>
      <c r="BP19" s="1">
        <f t="shared" si="30"/>
        <v>0</v>
      </c>
      <c r="BQ19" s="1"/>
      <c r="BR19" s="1"/>
      <c r="BS19" s="52">
        <f t="shared" si="31"/>
        <v>0</v>
      </c>
      <c r="BT19" s="1">
        <f t="shared" si="32"/>
        <v>0</v>
      </c>
      <c r="BU19" s="1">
        <f t="shared" si="33"/>
        <v>0</v>
      </c>
      <c r="BV19" s="13">
        <v>0.3</v>
      </c>
      <c r="BW19" s="1">
        <f t="shared" si="34"/>
        <v>0</v>
      </c>
      <c r="BX19" s="1">
        <f t="shared" si="35"/>
        <v>0</v>
      </c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</row>
    <row r="20" spans="1:93" ht="14.4" x14ac:dyDescent="0.3">
      <c r="A20" s="12">
        <v>43.2</v>
      </c>
      <c r="B20" s="1">
        <f>SUMIFS('BRZ SCH 8 Rates'!O:O,'BRZ SCH 8 Rates'!N:N,'AUC SCH 8 RATES'!A20)</f>
        <v>0</v>
      </c>
      <c r="C20" s="1">
        <f>SUMIFS('ERZ SCH 8 Rates '!Q:Q,'ERZ SCH 8 Rates '!P:P,'AUC SCH 8 RATES'!A20)</f>
        <v>0</v>
      </c>
      <c r="D20" s="1">
        <f>SUMIFS('GRZ SCH 8 Rates'!Q:Q,'GRZ SCH 8 Rates'!P:P,'AUC SCH 8 RATES'!A20)</f>
        <v>0</v>
      </c>
      <c r="E20" s="1">
        <f>SUMIFS('HRZ SCH 8 Rates'!Q:Q,'HRZ SCH 8 Rates'!P:P,'AUC SCH 8 RATES'!A20)</f>
        <v>0</v>
      </c>
      <c r="F20" s="1">
        <f>SUMIFS('PRZ SCH 8 Rates'!Q:Q,'PRZ SCH 8 Rates'!P:P,'AUC SCH 8 RATES'!A20)</f>
        <v>0</v>
      </c>
      <c r="G20" s="1">
        <f t="shared" si="0"/>
        <v>0</v>
      </c>
      <c r="H20" s="1"/>
      <c r="I20" s="1"/>
      <c r="J20" s="1"/>
      <c r="K20" s="1"/>
      <c r="L20" s="12">
        <v>43.2</v>
      </c>
      <c r="M20" s="1"/>
      <c r="N20" s="1"/>
      <c r="O20" s="1"/>
      <c r="P20" s="52">
        <f t="shared" si="1"/>
        <v>0</v>
      </c>
      <c r="Q20" s="1">
        <f t="shared" si="2"/>
        <v>0</v>
      </c>
      <c r="R20" s="1">
        <f t="shared" si="3"/>
        <v>0</v>
      </c>
      <c r="S20" s="13">
        <v>0.5</v>
      </c>
      <c r="T20" s="1">
        <f t="shared" si="4"/>
        <v>0</v>
      </c>
      <c r="U20" s="1">
        <f t="shared" si="5"/>
        <v>0</v>
      </c>
      <c r="W20" s="12">
        <v>43.2</v>
      </c>
      <c r="X20" s="1">
        <f t="shared" si="6"/>
        <v>0</v>
      </c>
      <c r="Y20" s="1"/>
      <c r="Z20" s="1"/>
      <c r="AA20" s="52">
        <f t="shared" si="7"/>
        <v>0</v>
      </c>
      <c r="AB20" s="1">
        <f t="shared" si="8"/>
        <v>0</v>
      </c>
      <c r="AC20" s="1">
        <f t="shared" si="9"/>
        <v>0</v>
      </c>
      <c r="AD20" s="13">
        <v>0.5</v>
      </c>
      <c r="AE20" s="1">
        <f t="shared" si="10"/>
        <v>0</v>
      </c>
      <c r="AF20" s="1">
        <f t="shared" si="11"/>
        <v>0</v>
      </c>
      <c r="AH20" s="12">
        <v>43.2</v>
      </c>
      <c r="AI20" s="1">
        <f t="shared" si="12"/>
        <v>0</v>
      </c>
      <c r="AJ20" s="1"/>
      <c r="AK20" s="1"/>
      <c r="AL20" s="52">
        <f t="shared" si="13"/>
        <v>0</v>
      </c>
      <c r="AM20" s="1">
        <f t="shared" si="14"/>
        <v>0</v>
      </c>
      <c r="AN20" s="1">
        <f t="shared" si="15"/>
        <v>0</v>
      </c>
      <c r="AO20" s="13">
        <v>0.5</v>
      </c>
      <c r="AP20" s="1">
        <f t="shared" si="16"/>
        <v>0</v>
      </c>
      <c r="AQ20" s="1">
        <f t="shared" si="17"/>
        <v>0</v>
      </c>
      <c r="AS20" s="12">
        <v>43.2</v>
      </c>
      <c r="AT20" s="1">
        <f t="shared" si="18"/>
        <v>0</v>
      </c>
      <c r="AU20" s="1"/>
      <c r="AV20" s="1"/>
      <c r="AW20" s="52">
        <f t="shared" si="19"/>
        <v>0</v>
      </c>
      <c r="AX20" s="1">
        <f t="shared" si="20"/>
        <v>0</v>
      </c>
      <c r="AY20" s="1">
        <f t="shared" si="21"/>
        <v>0</v>
      </c>
      <c r="AZ20" s="13">
        <v>0.5</v>
      </c>
      <c r="BA20" s="1">
        <f t="shared" si="22"/>
        <v>0</v>
      </c>
      <c r="BB20" s="1">
        <f t="shared" si="23"/>
        <v>0</v>
      </c>
      <c r="BD20" s="12">
        <v>43.2</v>
      </c>
      <c r="BE20" s="1">
        <f t="shared" si="24"/>
        <v>0</v>
      </c>
      <c r="BF20" s="1"/>
      <c r="BG20" s="1"/>
      <c r="BH20" s="52">
        <f t="shared" si="25"/>
        <v>0</v>
      </c>
      <c r="BI20" s="1">
        <f t="shared" si="26"/>
        <v>0</v>
      </c>
      <c r="BJ20" s="1">
        <f t="shared" si="27"/>
        <v>0</v>
      </c>
      <c r="BK20" s="13">
        <v>0.5</v>
      </c>
      <c r="BL20" s="1">
        <f t="shared" si="28"/>
        <v>0</v>
      </c>
      <c r="BM20" s="1">
        <f t="shared" si="29"/>
        <v>0</v>
      </c>
      <c r="BN20" s="10"/>
      <c r="BO20" s="12">
        <v>43.2</v>
      </c>
      <c r="BP20" s="1">
        <f t="shared" si="30"/>
        <v>0</v>
      </c>
      <c r="BQ20" s="1"/>
      <c r="BR20" s="1"/>
      <c r="BS20" s="52">
        <f t="shared" si="31"/>
        <v>0</v>
      </c>
      <c r="BT20" s="1">
        <f t="shared" si="32"/>
        <v>0</v>
      </c>
      <c r="BU20" s="1">
        <f t="shared" si="33"/>
        <v>0</v>
      </c>
      <c r="BV20" s="13">
        <v>0.5</v>
      </c>
      <c r="BW20" s="1">
        <f t="shared" si="34"/>
        <v>0</v>
      </c>
      <c r="BX20" s="1">
        <f t="shared" si="35"/>
        <v>0</v>
      </c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</row>
    <row r="21" spans="1:93" ht="14.4" x14ac:dyDescent="0.3">
      <c r="A21" s="12">
        <v>45</v>
      </c>
      <c r="B21" s="1">
        <f>SUMIFS('BRZ SCH 8 Rates'!O:O,'BRZ SCH 8 Rates'!N:N,'AUC SCH 8 RATES'!A21)</f>
        <v>148002.5983966488</v>
      </c>
      <c r="C21" s="1">
        <f>SUMIFS('ERZ SCH 8 Rates '!Q:Q,'ERZ SCH 8 Rates '!P:P,'AUC SCH 8 RATES'!A21)</f>
        <v>0</v>
      </c>
      <c r="D21" s="1">
        <f>SUMIFS('GRZ SCH 8 Rates'!Q:Q,'GRZ SCH 8 Rates'!P:P,'AUC SCH 8 RATES'!A21)</f>
        <v>0</v>
      </c>
      <c r="E21" s="1">
        <f>SUMIFS('HRZ SCH 8 Rates'!Q:Q,'HRZ SCH 8 Rates'!P:P,'AUC SCH 8 RATES'!A21)</f>
        <v>0</v>
      </c>
      <c r="F21" s="1">
        <f>SUMIFS('PRZ SCH 8 Rates'!Q:Q,'PRZ SCH 8 Rates'!P:P,'AUC SCH 8 RATES'!A21)</f>
        <v>0</v>
      </c>
      <c r="G21" s="1">
        <f t="shared" si="0"/>
        <v>148002.5983966488</v>
      </c>
      <c r="H21" s="60" t="s">
        <v>51</v>
      </c>
      <c r="I21" s="61">
        <v>0.45</v>
      </c>
      <c r="J21" s="1"/>
      <c r="K21" s="1"/>
      <c r="L21" s="12">
        <v>45</v>
      </c>
      <c r="M21" s="1"/>
      <c r="N21" s="1"/>
      <c r="O21" s="1"/>
      <c r="P21" s="52">
        <f t="shared" si="1"/>
        <v>0</v>
      </c>
      <c r="Q21" s="1">
        <f t="shared" si="2"/>
        <v>0</v>
      </c>
      <c r="R21" s="1">
        <f t="shared" si="3"/>
        <v>0</v>
      </c>
      <c r="S21" s="13">
        <v>0.45</v>
      </c>
      <c r="T21" s="1">
        <f t="shared" si="4"/>
        <v>0</v>
      </c>
      <c r="U21" s="1">
        <f t="shared" si="5"/>
        <v>0</v>
      </c>
      <c r="W21" s="12">
        <v>45</v>
      </c>
      <c r="X21" s="1">
        <f t="shared" si="6"/>
        <v>0</v>
      </c>
      <c r="Y21" s="1"/>
      <c r="Z21" s="1"/>
      <c r="AA21" s="52">
        <f t="shared" si="7"/>
        <v>0</v>
      </c>
      <c r="AB21" s="1">
        <f t="shared" si="8"/>
        <v>0</v>
      </c>
      <c r="AC21" s="1">
        <f t="shared" si="9"/>
        <v>0</v>
      </c>
      <c r="AD21" s="13">
        <v>0.45</v>
      </c>
      <c r="AE21" s="1">
        <f t="shared" si="10"/>
        <v>0</v>
      </c>
      <c r="AF21" s="1">
        <f t="shared" si="11"/>
        <v>0</v>
      </c>
      <c r="AH21" s="12">
        <v>45</v>
      </c>
      <c r="AI21" s="1">
        <f t="shared" si="12"/>
        <v>0</v>
      </c>
      <c r="AJ21" s="1"/>
      <c r="AK21" s="1"/>
      <c r="AL21" s="52">
        <f t="shared" si="13"/>
        <v>0</v>
      </c>
      <c r="AM21" s="1">
        <f t="shared" si="14"/>
        <v>0</v>
      </c>
      <c r="AN21" s="1">
        <f t="shared" si="15"/>
        <v>0</v>
      </c>
      <c r="AO21" s="13">
        <v>0.45</v>
      </c>
      <c r="AP21" s="1">
        <f t="shared" si="16"/>
        <v>0</v>
      </c>
      <c r="AQ21" s="1">
        <f t="shared" si="17"/>
        <v>0</v>
      </c>
      <c r="AS21" s="12">
        <v>45</v>
      </c>
      <c r="AT21" s="1">
        <f t="shared" si="18"/>
        <v>0</v>
      </c>
      <c r="AU21" s="1"/>
      <c r="AV21" s="1"/>
      <c r="AW21" s="52">
        <f t="shared" si="19"/>
        <v>0</v>
      </c>
      <c r="AX21" s="1">
        <f t="shared" si="20"/>
        <v>0</v>
      </c>
      <c r="AY21" s="1">
        <f t="shared" si="21"/>
        <v>0</v>
      </c>
      <c r="AZ21" s="13">
        <v>0.45</v>
      </c>
      <c r="BA21" s="1">
        <f t="shared" si="22"/>
        <v>0</v>
      </c>
      <c r="BB21" s="1">
        <f t="shared" si="23"/>
        <v>0</v>
      </c>
      <c r="BD21" s="12">
        <v>45</v>
      </c>
      <c r="BE21" s="1">
        <f t="shared" si="24"/>
        <v>0</v>
      </c>
      <c r="BF21" s="1"/>
      <c r="BG21" s="1"/>
      <c r="BH21" s="52">
        <f t="shared" si="25"/>
        <v>0</v>
      </c>
      <c r="BI21" s="1">
        <f t="shared" si="26"/>
        <v>0</v>
      </c>
      <c r="BJ21" s="1">
        <f t="shared" si="27"/>
        <v>0</v>
      </c>
      <c r="BK21" s="13">
        <v>0.45</v>
      </c>
      <c r="BL21" s="1">
        <f t="shared" si="28"/>
        <v>0</v>
      </c>
      <c r="BM21" s="1">
        <f t="shared" si="29"/>
        <v>0</v>
      </c>
      <c r="BN21" s="10"/>
      <c r="BO21" s="12">
        <v>45</v>
      </c>
      <c r="BP21" s="1">
        <f t="shared" si="30"/>
        <v>0</v>
      </c>
      <c r="BQ21" s="1"/>
      <c r="BR21" s="1"/>
      <c r="BS21" s="52">
        <f t="shared" si="31"/>
        <v>0</v>
      </c>
      <c r="BT21" s="1">
        <f t="shared" si="32"/>
        <v>0</v>
      </c>
      <c r="BU21" s="1">
        <f t="shared" si="33"/>
        <v>0</v>
      </c>
      <c r="BV21" s="13">
        <v>0.45</v>
      </c>
      <c r="BW21" s="1">
        <f t="shared" si="34"/>
        <v>0</v>
      </c>
      <c r="BX21" s="1">
        <f t="shared" si="35"/>
        <v>0</v>
      </c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</row>
    <row r="22" spans="1:93" ht="14.4" x14ac:dyDescent="0.3">
      <c r="A22" s="12">
        <v>46</v>
      </c>
      <c r="B22" s="1">
        <f>SUMIFS('BRZ SCH 8 Rates'!O:O,'BRZ SCH 8 Rates'!N:N,'AUC SCH 8 RATES'!A22)</f>
        <v>0</v>
      </c>
      <c r="C22" s="1">
        <f>SUMIFS('ERZ SCH 8 Rates '!Q:Q,'ERZ SCH 8 Rates '!P:P,'AUC SCH 8 RATES'!A22)</f>
        <v>0</v>
      </c>
      <c r="D22" s="1">
        <f>SUMIFS('GRZ SCH 8 Rates'!Q:Q,'GRZ SCH 8 Rates'!P:P,'AUC SCH 8 RATES'!A22)</f>
        <v>0</v>
      </c>
      <c r="E22" s="1">
        <f>SUMIFS('HRZ SCH 8 Rates'!Q:Q,'HRZ SCH 8 Rates'!P:P,'AUC SCH 8 RATES'!A22)</f>
        <v>0</v>
      </c>
      <c r="F22" s="1">
        <f>SUMIFS('PRZ SCH 8 Rates'!Q:Q,'PRZ SCH 8 Rates'!P:P,'AUC SCH 8 RATES'!A22)</f>
        <v>0</v>
      </c>
      <c r="G22" s="1">
        <f t="shared" si="0"/>
        <v>0</v>
      </c>
      <c r="H22" s="1"/>
      <c r="I22" s="1"/>
      <c r="J22" s="1"/>
      <c r="K22" s="1"/>
      <c r="L22" s="12">
        <v>46</v>
      </c>
      <c r="M22" s="1"/>
      <c r="N22" s="1"/>
      <c r="O22" s="1"/>
      <c r="P22" s="52">
        <f t="shared" si="1"/>
        <v>0</v>
      </c>
      <c r="Q22" s="1">
        <f t="shared" si="2"/>
        <v>0</v>
      </c>
      <c r="R22" s="1">
        <f t="shared" si="3"/>
        <v>0</v>
      </c>
      <c r="S22" s="13">
        <v>0.3</v>
      </c>
      <c r="T22" s="1">
        <f t="shared" si="4"/>
        <v>0</v>
      </c>
      <c r="U22" s="1">
        <f t="shared" si="5"/>
        <v>0</v>
      </c>
      <c r="W22" s="12">
        <v>46</v>
      </c>
      <c r="X22" s="1">
        <f t="shared" si="6"/>
        <v>0</v>
      </c>
      <c r="Y22" s="1"/>
      <c r="Z22" s="1"/>
      <c r="AA22" s="52">
        <f t="shared" si="7"/>
        <v>0</v>
      </c>
      <c r="AB22" s="1">
        <f t="shared" si="8"/>
        <v>0</v>
      </c>
      <c r="AC22" s="1">
        <f t="shared" si="9"/>
        <v>0</v>
      </c>
      <c r="AD22" s="13">
        <v>0.3</v>
      </c>
      <c r="AE22" s="1">
        <f t="shared" si="10"/>
        <v>0</v>
      </c>
      <c r="AF22" s="1">
        <f t="shared" si="11"/>
        <v>0</v>
      </c>
      <c r="AH22" s="12">
        <v>46</v>
      </c>
      <c r="AI22" s="1">
        <f t="shared" si="12"/>
        <v>0</v>
      </c>
      <c r="AJ22" s="1"/>
      <c r="AK22" s="1"/>
      <c r="AL22" s="52">
        <f t="shared" si="13"/>
        <v>0</v>
      </c>
      <c r="AM22" s="1">
        <f t="shared" si="14"/>
        <v>0</v>
      </c>
      <c r="AN22" s="1">
        <f t="shared" si="15"/>
        <v>0</v>
      </c>
      <c r="AO22" s="13">
        <v>0.3</v>
      </c>
      <c r="AP22" s="1">
        <f t="shared" si="16"/>
        <v>0</v>
      </c>
      <c r="AQ22" s="1">
        <f t="shared" si="17"/>
        <v>0</v>
      </c>
      <c r="AS22" s="12">
        <v>46</v>
      </c>
      <c r="AT22" s="1">
        <f t="shared" si="18"/>
        <v>0</v>
      </c>
      <c r="AU22" s="1"/>
      <c r="AV22" s="1"/>
      <c r="AW22" s="52">
        <f t="shared" si="19"/>
        <v>0</v>
      </c>
      <c r="AX22" s="1">
        <f t="shared" si="20"/>
        <v>0</v>
      </c>
      <c r="AY22" s="1">
        <f t="shared" si="21"/>
        <v>0</v>
      </c>
      <c r="AZ22" s="13">
        <v>0.3</v>
      </c>
      <c r="BA22" s="1">
        <f t="shared" si="22"/>
        <v>0</v>
      </c>
      <c r="BB22" s="1">
        <f t="shared" si="23"/>
        <v>0</v>
      </c>
      <c r="BD22" s="12">
        <v>46</v>
      </c>
      <c r="BE22" s="1">
        <f t="shared" si="24"/>
        <v>0</v>
      </c>
      <c r="BF22" s="1"/>
      <c r="BG22" s="1"/>
      <c r="BH22" s="52">
        <f t="shared" si="25"/>
        <v>0</v>
      </c>
      <c r="BI22" s="1">
        <f t="shared" si="26"/>
        <v>0</v>
      </c>
      <c r="BJ22" s="1">
        <f t="shared" si="27"/>
        <v>0</v>
      </c>
      <c r="BK22" s="13">
        <v>0.3</v>
      </c>
      <c r="BL22" s="1">
        <f t="shared" si="28"/>
        <v>0</v>
      </c>
      <c r="BM22" s="1">
        <f t="shared" si="29"/>
        <v>0</v>
      </c>
      <c r="BN22" s="10"/>
      <c r="BO22" s="12">
        <v>46</v>
      </c>
      <c r="BP22" s="1">
        <f t="shared" si="30"/>
        <v>0</v>
      </c>
      <c r="BQ22" s="1"/>
      <c r="BR22" s="1"/>
      <c r="BS22" s="52">
        <f t="shared" si="31"/>
        <v>0</v>
      </c>
      <c r="BT22" s="1">
        <f t="shared" si="32"/>
        <v>0</v>
      </c>
      <c r="BU22" s="1">
        <f t="shared" si="33"/>
        <v>0</v>
      </c>
      <c r="BV22" s="13">
        <v>0.3</v>
      </c>
      <c r="BW22" s="1">
        <f t="shared" si="34"/>
        <v>0</v>
      </c>
      <c r="BX22" s="1">
        <f t="shared" si="35"/>
        <v>0</v>
      </c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</row>
    <row r="23" spans="1:93" ht="14.4" x14ac:dyDescent="0.3">
      <c r="A23" s="12">
        <v>47</v>
      </c>
      <c r="B23" s="1">
        <f>SUMIFS('BRZ SCH 8 Rates'!O:O,'BRZ SCH 8 Rates'!N:N,'AUC SCH 8 RATES'!A23)</f>
        <v>23403775.27610033</v>
      </c>
      <c r="C23" s="1">
        <f>SUMIFS('ERZ SCH 8 Rates '!Q:Q,'ERZ SCH 8 Rates '!P:P,'AUC SCH 8 RATES'!A23)</f>
        <v>29719227</v>
      </c>
      <c r="D23" s="1">
        <f>SUMIFS('GRZ SCH 8 Rates'!Q:Q,'GRZ SCH 8 Rates'!P:P,'AUC SCH 8 RATES'!A23)</f>
        <v>8667000</v>
      </c>
      <c r="E23" s="1">
        <f>SUMIFS('HRZ SCH 8 Rates'!Q:Q,'HRZ SCH 8 Rates'!P:P,'AUC SCH 8 RATES'!A23)</f>
        <v>43879116.723806672</v>
      </c>
      <c r="F23" s="1">
        <f>SUMIFS('PRZ SCH 8 Rates'!Q:Q,'PRZ SCH 8 Rates'!P:P,'AUC SCH 8 RATES'!A23)</f>
        <v>115305305</v>
      </c>
      <c r="G23" s="1">
        <f t="shared" si="0"/>
        <v>220974423.99990702</v>
      </c>
      <c r="H23" s="60" t="s">
        <v>49</v>
      </c>
      <c r="I23" s="1"/>
      <c r="J23" s="1"/>
      <c r="K23" s="1"/>
      <c r="L23" s="12">
        <v>47</v>
      </c>
      <c r="M23" s="1"/>
      <c r="N23" s="1"/>
      <c r="O23" s="1"/>
      <c r="P23" s="52">
        <f t="shared" si="1"/>
        <v>0</v>
      </c>
      <c r="Q23" s="1">
        <f t="shared" si="2"/>
        <v>0</v>
      </c>
      <c r="R23" s="1">
        <f t="shared" si="3"/>
        <v>0</v>
      </c>
      <c r="S23" s="13">
        <v>0.08</v>
      </c>
      <c r="T23" s="1">
        <f t="shared" si="4"/>
        <v>0</v>
      </c>
      <c r="U23" s="1">
        <f t="shared" si="5"/>
        <v>0</v>
      </c>
      <c r="W23" s="12">
        <v>47</v>
      </c>
      <c r="X23" s="1">
        <f t="shared" si="6"/>
        <v>0</v>
      </c>
      <c r="Y23" s="1"/>
      <c r="Z23" s="1"/>
      <c r="AA23" s="52">
        <f t="shared" si="7"/>
        <v>0</v>
      </c>
      <c r="AB23" s="1">
        <f t="shared" si="8"/>
        <v>0</v>
      </c>
      <c r="AC23" s="1">
        <f t="shared" si="9"/>
        <v>0</v>
      </c>
      <c r="AD23" s="13">
        <v>0.08</v>
      </c>
      <c r="AE23" s="1">
        <f t="shared" si="10"/>
        <v>0</v>
      </c>
      <c r="AF23" s="1">
        <f t="shared" si="11"/>
        <v>0</v>
      </c>
      <c r="AH23" s="12">
        <v>47</v>
      </c>
      <c r="AI23" s="1">
        <f t="shared" si="12"/>
        <v>0</v>
      </c>
      <c r="AJ23" s="1"/>
      <c r="AK23" s="1"/>
      <c r="AL23" s="52">
        <f t="shared" si="13"/>
        <v>0</v>
      </c>
      <c r="AM23" s="1">
        <f t="shared" si="14"/>
        <v>0</v>
      </c>
      <c r="AN23" s="1">
        <f t="shared" si="15"/>
        <v>0</v>
      </c>
      <c r="AO23" s="13">
        <v>0.08</v>
      </c>
      <c r="AP23" s="1">
        <f t="shared" si="16"/>
        <v>0</v>
      </c>
      <c r="AQ23" s="1">
        <f t="shared" si="17"/>
        <v>0</v>
      </c>
      <c r="AS23" s="12">
        <v>47</v>
      </c>
      <c r="AT23" s="1">
        <f t="shared" si="18"/>
        <v>0</v>
      </c>
      <c r="AU23" s="1"/>
      <c r="AV23" s="1"/>
      <c r="AW23" s="52">
        <f t="shared" si="19"/>
        <v>0</v>
      </c>
      <c r="AX23" s="1">
        <f t="shared" si="20"/>
        <v>0</v>
      </c>
      <c r="AY23" s="1">
        <f t="shared" si="21"/>
        <v>0</v>
      </c>
      <c r="AZ23" s="13">
        <v>0.08</v>
      </c>
      <c r="BA23" s="1">
        <f t="shared" si="22"/>
        <v>0</v>
      </c>
      <c r="BB23" s="1">
        <f t="shared" si="23"/>
        <v>0</v>
      </c>
      <c r="BD23" s="12">
        <v>47</v>
      </c>
      <c r="BE23" s="1">
        <f t="shared" si="24"/>
        <v>0</v>
      </c>
      <c r="BF23" s="1"/>
      <c r="BG23" s="1"/>
      <c r="BH23" s="52">
        <f t="shared" si="25"/>
        <v>0</v>
      </c>
      <c r="BI23" s="1">
        <f t="shared" si="26"/>
        <v>0</v>
      </c>
      <c r="BJ23" s="1">
        <f t="shared" si="27"/>
        <v>0</v>
      </c>
      <c r="BK23" s="13">
        <v>0.08</v>
      </c>
      <c r="BL23" s="1">
        <f t="shared" si="28"/>
        <v>0</v>
      </c>
      <c r="BM23" s="1">
        <f t="shared" si="29"/>
        <v>0</v>
      </c>
      <c r="BN23" s="10"/>
      <c r="BO23" s="12">
        <v>47</v>
      </c>
      <c r="BP23" s="1">
        <f t="shared" si="30"/>
        <v>0</v>
      </c>
      <c r="BQ23" s="1"/>
      <c r="BR23" s="1"/>
      <c r="BS23" s="52">
        <f t="shared" si="31"/>
        <v>0</v>
      </c>
      <c r="BT23" s="1">
        <f t="shared" si="32"/>
        <v>0</v>
      </c>
      <c r="BU23" s="1">
        <f t="shared" si="33"/>
        <v>0</v>
      </c>
      <c r="BV23" s="13">
        <v>0.08</v>
      </c>
      <c r="BW23" s="1">
        <f t="shared" si="34"/>
        <v>0</v>
      </c>
      <c r="BX23" s="1">
        <f t="shared" si="35"/>
        <v>0</v>
      </c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</row>
    <row r="24" spans="1:93" ht="14.4" x14ac:dyDescent="0.3">
      <c r="A24" s="12">
        <v>50</v>
      </c>
      <c r="B24" s="1">
        <f>SUMIFS('BRZ SCH 8 Rates'!O:O,'BRZ SCH 8 Rates'!N:N,'AUC SCH 8 RATES'!A24)</f>
        <v>0</v>
      </c>
      <c r="C24" s="1">
        <f>SUMIFS('ERZ SCH 8 Rates '!Q:Q,'ERZ SCH 8 Rates '!P:P,'AUC SCH 8 RATES'!A24)</f>
        <v>769199</v>
      </c>
      <c r="D24" s="1">
        <f>SUMIFS('GRZ SCH 8 Rates'!Q:Q,'GRZ SCH 8 Rates'!P:P,'AUC SCH 8 RATES'!A24)</f>
        <v>497000</v>
      </c>
      <c r="E24" s="1">
        <f>SUMIFS('HRZ SCH 8 Rates'!Q:Q,'HRZ SCH 8 Rates'!P:P,'AUC SCH 8 RATES'!A24)</f>
        <v>0</v>
      </c>
      <c r="F24" s="1">
        <f>SUMIFS('PRZ SCH 8 Rates'!Q:Q,'PRZ SCH 8 Rates'!P:P,'AUC SCH 8 RATES'!A24)</f>
        <v>2601000</v>
      </c>
      <c r="G24" s="1">
        <f t="shared" si="0"/>
        <v>3867199</v>
      </c>
      <c r="H24" s="60" t="s">
        <v>51</v>
      </c>
      <c r="I24" s="61">
        <v>0.55000000000000004</v>
      </c>
      <c r="J24" s="1"/>
      <c r="K24" s="1"/>
      <c r="L24" s="12">
        <v>50</v>
      </c>
      <c r="M24" s="1"/>
      <c r="N24" s="1"/>
      <c r="O24" s="1"/>
      <c r="P24" s="52">
        <f t="shared" si="1"/>
        <v>0</v>
      </c>
      <c r="Q24" s="1">
        <f t="shared" si="2"/>
        <v>0</v>
      </c>
      <c r="R24" s="1">
        <f t="shared" si="3"/>
        <v>0</v>
      </c>
      <c r="S24" s="13">
        <v>0.55000000000000004</v>
      </c>
      <c r="T24" s="1">
        <f t="shared" si="4"/>
        <v>0</v>
      </c>
      <c r="U24" s="1">
        <f t="shared" si="5"/>
        <v>0</v>
      </c>
      <c r="W24" s="12">
        <v>50</v>
      </c>
      <c r="X24" s="1">
        <f t="shared" si="6"/>
        <v>0</v>
      </c>
      <c r="Y24" s="1"/>
      <c r="Z24" s="1"/>
      <c r="AA24" s="52">
        <f t="shared" si="7"/>
        <v>0</v>
      </c>
      <c r="AB24" s="1">
        <f t="shared" si="8"/>
        <v>0</v>
      </c>
      <c r="AC24" s="1">
        <f t="shared" si="9"/>
        <v>0</v>
      </c>
      <c r="AD24" s="13">
        <v>0.55000000000000004</v>
      </c>
      <c r="AE24" s="1">
        <f t="shared" si="10"/>
        <v>0</v>
      </c>
      <c r="AF24" s="1">
        <f t="shared" si="11"/>
        <v>0</v>
      </c>
      <c r="AH24" s="12">
        <v>50</v>
      </c>
      <c r="AI24" s="1">
        <f t="shared" si="12"/>
        <v>0</v>
      </c>
      <c r="AJ24" s="1"/>
      <c r="AK24" s="1"/>
      <c r="AL24" s="52">
        <f t="shared" si="13"/>
        <v>0</v>
      </c>
      <c r="AM24" s="1">
        <f t="shared" si="14"/>
        <v>0</v>
      </c>
      <c r="AN24" s="1">
        <f t="shared" si="15"/>
        <v>0</v>
      </c>
      <c r="AO24" s="13">
        <v>0.55000000000000004</v>
      </c>
      <c r="AP24" s="1">
        <f t="shared" si="16"/>
        <v>0</v>
      </c>
      <c r="AQ24" s="1">
        <f t="shared" si="17"/>
        <v>0</v>
      </c>
      <c r="AS24" s="12">
        <v>50</v>
      </c>
      <c r="AT24" s="1">
        <f t="shared" si="18"/>
        <v>0</v>
      </c>
      <c r="AU24" s="1"/>
      <c r="AV24" s="1"/>
      <c r="AW24" s="52">
        <f t="shared" si="19"/>
        <v>0</v>
      </c>
      <c r="AX24" s="1">
        <f t="shared" si="20"/>
        <v>0</v>
      </c>
      <c r="AY24" s="1">
        <f t="shared" si="21"/>
        <v>0</v>
      </c>
      <c r="AZ24" s="13">
        <v>0.55000000000000004</v>
      </c>
      <c r="BA24" s="1">
        <f t="shared" si="22"/>
        <v>0</v>
      </c>
      <c r="BB24" s="1">
        <f t="shared" si="23"/>
        <v>0</v>
      </c>
      <c r="BD24" s="12">
        <v>50</v>
      </c>
      <c r="BE24" s="1">
        <f t="shared" si="24"/>
        <v>0</v>
      </c>
      <c r="BF24" s="1"/>
      <c r="BG24" s="1"/>
      <c r="BH24" s="52">
        <f t="shared" si="25"/>
        <v>0</v>
      </c>
      <c r="BI24" s="1">
        <f t="shared" si="26"/>
        <v>0</v>
      </c>
      <c r="BJ24" s="1">
        <f t="shared" si="27"/>
        <v>0</v>
      </c>
      <c r="BK24" s="13">
        <v>0.55000000000000004</v>
      </c>
      <c r="BL24" s="1">
        <f t="shared" si="28"/>
        <v>0</v>
      </c>
      <c r="BM24" s="1">
        <f t="shared" si="29"/>
        <v>0</v>
      </c>
      <c r="BN24" s="10"/>
      <c r="BO24" s="12">
        <v>50</v>
      </c>
      <c r="BP24" s="1">
        <f t="shared" si="30"/>
        <v>0</v>
      </c>
      <c r="BQ24" s="1"/>
      <c r="BR24" s="1"/>
      <c r="BS24" s="52">
        <f t="shared" si="31"/>
        <v>0</v>
      </c>
      <c r="BT24" s="1">
        <f t="shared" si="32"/>
        <v>0</v>
      </c>
      <c r="BU24" s="1">
        <f t="shared" si="33"/>
        <v>0</v>
      </c>
      <c r="BV24" s="13">
        <v>0.55000000000000004</v>
      </c>
      <c r="BW24" s="1">
        <f t="shared" si="34"/>
        <v>0</v>
      </c>
      <c r="BX24" s="1">
        <f t="shared" si="35"/>
        <v>0</v>
      </c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1:93" ht="14.4" x14ac:dyDescent="0.3">
      <c r="A25" s="12">
        <v>52</v>
      </c>
      <c r="B25" s="1">
        <f>SUMIFS('BRZ SCH 8 Rates'!O:O,'BRZ SCH 8 Rates'!N:N,'AUC SCH 8 RATES'!A25)</f>
        <v>0</v>
      </c>
      <c r="C25" s="1">
        <f>SUMIFS('ERZ SCH 8 Rates '!Q:Q,'ERZ SCH 8 Rates '!P:P,'AUC SCH 8 RATES'!A25)</f>
        <v>0</v>
      </c>
      <c r="D25" s="1">
        <f>SUMIFS('GRZ SCH 8 Rates'!Q:Q,'GRZ SCH 8 Rates'!P:P,'AUC SCH 8 RATES'!A25)</f>
        <v>0</v>
      </c>
      <c r="E25" s="1">
        <f>SUMIFS('HRZ SCH 8 Rates'!Q:Q,'HRZ SCH 8 Rates'!P:P,'AUC SCH 8 RATES'!A25)</f>
        <v>1518199.9999999923</v>
      </c>
      <c r="F25" s="1">
        <f>SUMIFS('PRZ SCH 8 Rates'!Q:Q,'PRZ SCH 8 Rates'!P:P,'AUC SCH 8 RATES'!A25)</f>
        <v>0</v>
      </c>
      <c r="G25" s="1">
        <f t="shared" si="0"/>
        <v>1518199.9999999923</v>
      </c>
      <c r="H25" s="60" t="s">
        <v>51</v>
      </c>
      <c r="I25" s="61">
        <v>0.55000000000000004</v>
      </c>
      <c r="J25" s="1"/>
      <c r="K25" s="1"/>
      <c r="L25" s="12">
        <v>52</v>
      </c>
      <c r="M25" s="1"/>
      <c r="N25" s="1"/>
      <c r="O25" s="1"/>
      <c r="P25" s="52">
        <f t="shared" si="1"/>
        <v>0</v>
      </c>
      <c r="Q25" s="1">
        <f t="shared" si="2"/>
        <v>0</v>
      </c>
      <c r="R25" s="1">
        <f t="shared" si="3"/>
        <v>0</v>
      </c>
      <c r="S25" s="13">
        <v>0.55000000000000004</v>
      </c>
      <c r="T25" s="1">
        <f t="shared" si="4"/>
        <v>0</v>
      </c>
      <c r="U25" s="1">
        <f t="shared" si="5"/>
        <v>0</v>
      </c>
      <c r="W25" s="12">
        <v>52</v>
      </c>
      <c r="X25" s="1">
        <f t="shared" si="6"/>
        <v>0</v>
      </c>
      <c r="Y25" s="1"/>
      <c r="Z25" s="1"/>
      <c r="AA25" s="52">
        <f t="shared" si="7"/>
        <v>0</v>
      </c>
      <c r="AB25" s="1">
        <f t="shared" si="8"/>
        <v>0</v>
      </c>
      <c r="AC25" s="1">
        <f t="shared" si="9"/>
        <v>0</v>
      </c>
      <c r="AD25" s="13">
        <v>0.55000000000000004</v>
      </c>
      <c r="AE25" s="1">
        <f t="shared" si="10"/>
        <v>0</v>
      </c>
      <c r="AF25" s="1">
        <f t="shared" si="11"/>
        <v>0</v>
      </c>
      <c r="AH25" s="12">
        <v>52</v>
      </c>
      <c r="AI25" s="1">
        <f t="shared" si="12"/>
        <v>0</v>
      </c>
      <c r="AJ25" s="1"/>
      <c r="AK25" s="1"/>
      <c r="AL25" s="52">
        <f t="shared" si="13"/>
        <v>0</v>
      </c>
      <c r="AM25" s="1">
        <f t="shared" si="14"/>
        <v>0</v>
      </c>
      <c r="AN25" s="1">
        <f t="shared" si="15"/>
        <v>0</v>
      </c>
      <c r="AO25" s="13">
        <v>0.55000000000000004</v>
      </c>
      <c r="AP25" s="1">
        <f t="shared" si="16"/>
        <v>0</v>
      </c>
      <c r="AQ25" s="1">
        <f t="shared" si="17"/>
        <v>0</v>
      </c>
      <c r="AS25" s="12">
        <v>52</v>
      </c>
      <c r="AT25" s="1">
        <f t="shared" si="18"/>
        <v>0</v>
      </c>
      <c r="AU25" s="1"/>
      <c r="AV25" s="1"/>
      <c r="AW25" s="52">
        <f t="shared" si="19"/>
        <v>0</v>
      </c>
      <c r="AX25" s="1">
        <f t="shared" si="20"/>
        <v>0</v>
      </c>
      <c r="AY25" s="1">
        <f t="shared" si="21"/>
        <v>0</v>
      </c>
      <c r="AZ25" s="13">
        <v>0.55000000000000004</v>
      </c>
      <c r="BA25" s="1">
        <f t="shared" si="22"/>
        <v>0</v>
      </c>
      <c r="BB25" s="1">
        <f t="shared" si="23"/>
        <v>0</v>
      </c>
      <c r="BD25" s="12">
        <v>52</v>
      </c>
      <c r="BE25" s="1">
        <f t="shared" si="24"/>
        <v>0</v>
      </c>
      <c r="BF25" s="1"/>
      <c r="BG25" s="1"/>
      <c r="BH25" s="52">
        <f t="shared" si="25"/>
        <v>0</v>
      </c>
      <c r="BI25" s="1">
        <f t="shared" si="26"/>
        <v>0</v>
      </c>
      <c r="BJ25" s="1">
        <f t="shared" si="27"/>
        <v>0</v>
      </c>
      <c r="BK25" s="13">
        <v>0.55000000000000004</v>
      </c>
      <c r="BL25" s="1">
        <f t="shared" si="28"/>
        <v>0</v>
      </c>
      <c r="BM25" s="1">
        <f t="shared" si="29"/>
        <v>0</v>
      </c>
      <c r="BN25" s="10"/>
      <c r="BO25" s="12">
        <v>52</v>
      </c>
      <c r="BP25" s="1">
        <f t="shared" si="30"/>
        <v>0</v>
      </c>
      <c r="BQ25" s="1"/>
      <c r="BR25" s="1"/>
      <c r="BS25" s="52">
        <f t="shared" si="31"/>
        <v>0</v>
      </c>
      <c r="BT25" s="1">
        <f t="shared" si="32"/>
        <v>0</v>
      </c>
      <c r="BU25" s="1">
        <f t="shared" si="33"/>
        <v>0</v>
      </c>
      <c r="BV25" s="13">
        <v>0.55000000000000004</v>
      </c>
      <c r="BW25" s="1">
        <f t="shared" si="34"/>
        <v>0</v>
      </c>
      <c r="BX25" s="1">
        <f t="shared" si="35"/>
        <v>0</v>
      </c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1:93" ht="14.4" x14ac:dyDescent="0.3">
      <c r="A26" s="12">
        <v>95</v>
      </c>
      <c r="B26" s="1">
        <f>SUMIFS('BRZ SCH 8 Rates'!O:O,'BRZ SCH 8 Rates'!N:N,'AUC SCH 8 RATES'!A26)</f>
        <v>0</v>
      </c>
      <c r="C26" s="1">
        <f>SUMIFS('ERZ SCH 8 Rates '!Q:Q,'ERZ SCH 8 Rates '!P:P,'AUC SCH 8 RATES'!A26)</f>
        <v>0</v>
      </c>
      <c r="D26" s="1">
        <f>SUMIFS('GRZ SCH 8 Rates'!Q:Q,'GRZ SCH 8 Rates'!P:P,'AUC SCH 8 RATES'!A26)</f>
        <v>0</v>
      </c>
      <c r="E26" s="1">
        <f>SUMIFS('HRZ SCH 8 Rates'!Q:Q,'HRZ SCH 8 Rates'!P:P,'AUC SCH 8 RATES'!A26)</f>
        <v>0</v>
      </c>
      <c r="F26" s="1">
        <f>SUMIFS('PRZ SCH 8 Rates'!Q:Q,'PRZ SCH 8 Rates'!P:P,'AUC SCH 8 RATES'!A26)</f>
        <v>0</v>
      </c>
      <c r="G26" s="1">
        <f t="shared" si="0"/>
        <v>0</v>
      </c>
      <c r="H26" s="1"/>
      <c r="I26" s="1"/>
      <c r="J26" s="1"/>
      <c r="K26" s="1"/>
      <c r="L26" s="12">
        <v>95</v>
      </c>
      <c r="M26" s="1"/>
      <c r="N26" s="1"/>
      <c r="O26" s="1"/>
      <c r="P26" s="52">
        <f t="shared" si="1"/>
        <v>0</v>
      </c>
      <c r="Q26" s="1">
        <f t="shared" si="2"/>
        <v>0</v>
      </c>
      <c r="R26" s="1">
        <f t="shared" si="3"/>
        <v>0</v>
      </c>
      <c r="S26" s="13">
        <v>0</v>
      </c>
      <c r="T26" s="1">
        <f t="shared" si="4"/>
        <v>0</v>
      </c>
      <c r="U26" s="1">
        <f t="shared" si="5"/>
        <v>0</v>
      </c>
      <c r="W26" s="12">
        <v>95</v>
      </c>
      <c r="X26" s="1">
        <f t="shared" si="6"/>
        <v>0</v>
      </c>
      <c r="Y26" s="1"/>
      <c r="Z26" s="1"/>
      <c r="AA26" s="52">
        <f t="shared" si="7"/>
        <v>0</v>
      </c>
      <c r="AB26" s="1">
        <f t="shared" si="8"/>
        <v>0</v>
      </c>
      <c r="AC26" s="1">
        <f t="shared" si="9"/>
        <v>0</v>
      </c>
      <c r="AD26" s="13">
        <v>0</v>
      </c>
      <c r="AE26" s="1">
        <f t="shared" si="10"/>
        <v>0</v>
      </c>
      <c r="AF26" s="1">
        <f t="shared" si="11"/>
        <v>0</v>
      </c>
      <c r="AH26" s="12">
        <v>95</v>
      </c>
      <c r="AI26" s="1">
        <f t="shared" si="12"/>
        <v>0</v>
      </c>
      <c r="AJ26" s="1"/>
      <c r="AK26" s="1"/>
      <c r="AL26" s="52">
        <f t="shared" si="13"/>
        <v>0</v>
      </c>
      <c r="AM26" s="1">
        <f t="shared" si="14"/>
        <v>0</v>
      </c>
      <c r="AN26" s="1">
        <f t="shared" si="15"/>
        <v>0</v>
      </c>
      <c r="AO26" s="13">
        <v>0</v>
      </c>
      <c r="AP26" s="1">
        <f t="shared" si="16"/>
        <v>0</v>
      </c>
      <c r="AQ26" s="1">
        <f t="shared" si="17"/>
        <v>0</v>
      </c>
      <c r="AS26" s="12">
        <v>95</v>
      </c>
      <c r="AT26" s="1">
        <f t="shared" si="18"/>
        <v>0</v>
      </c>
      <c r="AU26" s="1"/>
      <c r="AV26" s="1"/>
      <c r="AW26" s="52">
        <f t="shared" si="19"/>
        <v>0</v>
      </c>
      <c r="AX26" s="1">
        <f t="shared" si="20"/>
        <v>0</v>
      </c>
      <c r="AY26" s="1">
        <f t="shared" si="21"/>
        <v>0</v>
      </c>
      <c r="AZ26" s="13">
        <v>0</v>
      </c>
      <c r="BA26" s="1">
        <f t="shared" si="22"/>
        <v>0</v>
      </c>
      <c r="BB26" s="1">
        <f t="shared" si="23"/>
        <v>0</v>
      </c>
      <c r="BD26" s="12">
        <v>95</v>
      </c>
      <c r="BE26" s="1">
        <f t="shared" si="24"/>
        <v>0</v>
      </c>
      <c r="BF26" s="1"/>
      <c r="BG26" s="1"/>
      <c r="BH26" s="52">
        <f t="shared" si="25"/>
        <v>0</v>
      </c>
      <c r="BI26" s="1">
        <f t="shared" si="26"/>
        <v>0</v>
      </c>
      <c r="BJ26" s="1">
        <f t="shared" si="27"/>
        <v>0</v>
      </c>
      <c r="BK26" s="13">
        <v>0</v>
      </c>
      <c r="BL26" s="1">
        <f t="shared" si="28"/>
        <v>0</v>
      </c>
      <c r="BM26" s="1">
        <f t="shared" si="29"/>
        <v>0</v>
      </c>
      <c r="BN26" s="10"/>
      <c r="BO26" s="12">
        <v>95</v>
      </c>
      <c r="BP26" s="1">
        <f t="shared" si="30"/>
        <v>0</v>
      </c>
      <c r="BQ26" s="1"/>
      <c r="BR26" s="1"/>
      <c r="BS26" s="52">
        <f t="shared" si="31"/>
        <v>0</v>
      </c>
      <c r="BT26" s="1">
        <f t="shared" si="32"/>
        <v>0</v>
      </c>
      <c r="BU26" s="1">
        <f t="shared" si="33"/>
        <v>0</v>
      </c>
      <c r="BV26" s="13">
        <v>0</v>
      </c>
      <c r="BW26" s="1">
        <f t="shared" si="34"/>
        <v>0</v>
      </c>
      <c r="BX26" s="1">
        <f t="shared" si="35"/>
        <v>0</v>
      </c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1:93" ht="14.4" x14ac:dyDescent="0.3"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52">
        <f t="shared" si="1"/>
        <v>0</v>
      </c>
      <c r="Q27" s="1">
        <f t="shared" si="2"/>
        <v>0</v>
      </c>
      <c r="R27" s="1">
        <f t="shared" si="3"/>
        <v>0</v>
      </c>
      <c r="S27" s="1"/>
      <c r="T27" s="1">
        <f t="shared" si="4"/>
        <v>0</v>
      </c>
      <c r="U27" s="1">
        <f t="shared" si="5"/>
        <v>0</v>
      </c>
      <c r="X27" s="1">
        <f t="shared" si="6"/>
        <v>0</v>
      </c>
      <c r="Y27" s="1"/>
      <c r="Z27" s="1"/>
      <c r="AA27" s="52">
        <f t="shared" si="7"/>
        <v>0</v>
      </c>
      <c r="AB27" s="1">
        <f t="shared" si="8"/>
        <v>0</v>
      </c>
      <c r="AC27" s="1">
        <f t="shared" si="9"/>
        <v>0</v>
      </c>
      <c r="AD27" s="1"/>
      <c r="AE27" s="1">
        <f t="shared" si="10"/>
        <v>0</v>
      </c>
      <c r="AF27" s="1">
        <f t="shared" si="11"/>
        <v>0</v>
      </c>
      <c r="AI27" s="1">
        <f t="shared" si="12"/>
        <v>0</v>
      </c>
      <c r="AJ27" s="1"/>
      <c r="AK27" s="1"/>
      <c r="AL27" s="52">
        <f t="shared" si="13"/>
        <v>0</v>
      </c>
      <c r="AM27" s="1">
        <f t="shared" si="14"/>
        <v>0</v>
      </c>
      <c r="AN27" s="1">
        <f t="shared" si="15"/>
        <v>0</v>
      </c>
      <c r="AO27" s="1"/>
      <c r="AP27" s="1">
        <f t="shared" si="16"/>
        <v>0</v>
      </c>
      <c r="AQ27" s="1">
        <f t="shared" si="17"/>
        <v>0</v>
      </c>
      <c r="AT27" s="1">
        <f t="shared" si="18"/>
        <v>0</v>
      </c>
      <c r="AU27" s="1"/>
      <c r="AV27" s="1"/>
      <c r="AW27" s="52">
        <f t="shared" si="19"/>
        <v>0</v>
      </c>
      <c r="AX27" s="1">
        <f t="shared" si="20"/>
        <v>0</v>
      </c>
      <c r="AY27" s="1">
        <f t="shared" si="21"/>
        <v>0</v>
      </c>
      <c r="AZ27" s="1"/>
      <c r="BA27" s="1">
        <f t="shared" si="22"/>
        <v>0</v>
      </c>
      <c r="BB27" s="1">
        <f t="shared" si="23"/>
        <v>0</v>
      </c>
      <c r="BE27" s="1">
        <f t="shared" si="24"/>
        <v>0</v>
      </c>
      <c r="BF27" s="1"/>
      <c r="BG27" s="1"/>
      <c r="BH27" s="52">
        <f t="shared" si="25"/>
        <v>0</v>
      </c>
      <c r="BI27" s="1">
        <f t="shared" si="26"/>
        <v>0</v>
      </c>
      <c r="BJ27" s="1">
        <f t="shared" si="27"/>
        <v>0</v>
      </c>
      <c r="BK27" s="1"/>
      <c r="BL27" s="1">
        <f t="shared" si="28"/>
        <v>0</v>
      </c>
      <c r="BM27" s="1">
        <f t="shared" si="29"/>
        <v>0</v>
      </c>
      <c r="BN27" s="10"/>
      <c r="BP27" s="1">
        <f t="shared" si="30"/>
        <v>0</v>
      </c>
      <c r="BQ27" s="1"/>
      <c r="BR27" s="1"/>
      <c r="BS27" s="52">
        <f t="shared" si="31"/>
        <v>0</v>
      </c>
      <c r="BT27" s="1">
        <f t="shared" si="32"/>
        <v>0</v>
      </c>
      <c r="BU27" s="1">
        <f t="shared" si="33"/>
        <v>0</v>
      </c>
      <c r="BV27" s="1"/>
      <c r="BW27" s="1">
        <f t="shared" si="34"/>
        <v>0</v>
      </c>
      <c r="BX27" s="1">
        <f t="shared" si="35"/>
        <v>0</v>
      </c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</row>
    <row r="28" spans="1:93" ht="14.4" x14ac:dyDescent="0.3"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52">
        <f t="shared" si="1"/>
        <v>0</v>
      </c>
      <c r="Q28" s="1">
        <f t="shared" si="2"/>
        <v>0</v>
      </c>
      <c r="R28" s="1">
        <f t="shared" si="3"/>
        <v>0</v>
      </c>
      <c r="S28" s="1"/>
      <c r="T28" s="1">
        <f t="shared" si="4"/>
        <v>0</v>
      </c>
      <c r="U28" s="1">
        <f t="shared" si="5"/>
        <v>0</v>
      </c>
      <c r="X28" s="1">
        <f t="shared" si="6"/>
        <v>0</v>
      </c>
      <c r="Y28" s="1"/>
      <c r="Z28" s="1"/>
      <c r="AA28" s="52">
        <f t="shared" si="7"/>
        <v>0</v>
      </c>
      <c r="AB28" s="1">
        <f t="shared" si="8"/>
        <v>0</v>
      </c>
      <c r="AC28" s="1">
        <f t="shared" si="9"/>
        <v>0</v>
      </c>
      <c r="AD28" s="1"/>
      <c r="AE28" s="1">
        <f t="shared" si="10"/>
        <v>0</v>
      </c>
      <c r="AF28" s="1">
        <f t="shared" si="11"/>
        <v>0</v>
      </c>
      <c r="AI28" s="1">
        <f t="shared" si="12"/>
        <v>0</v>
      </c>
      <c r="AJ28" s="1"/>
      <c r="AK28" s="1"/>
      <c r="AL28" s="52">
        <f t="shared" si="13"/>
        <v>0</v>
      </c>
      <c r="AM28" s="1">
        <f t="shared" si="14"/>
        <v>0</v>
      </c>
      <c r="AN28" s="1">
        <f t="shared" si="15"/>
        <v>0</v>
      </c>
      <c r="AO28" s="1"/>
      <c r="AP28" s="1">
        <f t="shared" si="16"/>
        <v>0</v>
      </c>
      <c r="AQ28" s="1">
        <f t="shared" si="17"/>
        <v>0</v>
      </c>
      <c r="AT28" s="1">
        <f t="shared" si="18"/>
        <v>0</v>
      </c>
      <c r="AU28" s="1"/>
      <c r="AV28" s="1"/>
      <c r="AW28" s="52">
        <f t="shared" si="19"/>
        <v>0</v>
      </c>
      <c r="AX28" s="1">
        <f t="shared" si="20"/>
        <v>0</v>
      </c>
      <c r="AY28" s="1">
        <f t="shared" si="21"/>
        <v>0</v>
      </c>
      <c r="AZ28" s="1"/>
      <c r="BA28" s="1">
        <f t="shared" si="22"/>
        <v>0</v>
      </c>
      <c r="BB28" s="1">
        <f t="shared" si="23"/>
        <v>0</v>
      </c>
      <c r="BE28" s="1">
        <f t="shared" si="24"/>
        <v>0</v>
      </c>
      <c r="BF28" s="1"/>
      <c r="BG28" s="1"/>
      <c r="BH28" s="52">
        <f t="shared" si="25"/>
        <v>0</v>
      </c>
      <c r="BI28" s="1">
        <f t="shared" si="26"/>
        <v>0</v>
      </c>
      <c r="BJ28" s="1">
        <f t="shared" si="27"/>
        <v>0</v>
      </c>
      <c r="BK28" s="1"/>
      <c r="BL28" s="1">
        <f t="shared" si="28"/>
        <v>0</v>
      </c>
      <c r="BM28" s="1">
        <f t="shared" si="29"/>
        <v>0</v>
      </c>
      <c r="BN28" s="10"/>
      <c r="BP28" s="1">
        <f t="shared" si="30"/>
        <v>0</v>
      </c>
      <c r="BQ28" s="1"/>
      <c r="BR28" s="1"/>
      <c r="BS28" s="52">
        <f t="shared" si="31"/>
        <v>0</v>
      </c>
      <c r="BT28" s="1">
        <f t="shared" si="32"/>
        <v>0</v>
      </c>
      <c r="BU28" s="1">
        <f t="shared" si="33"/>
        <v>0</v>
      </c>
      <c r="BV28" s="1"/>
      <c r="BW28" s="1">
        <f t="shared" si="34"/>
        <v>0</v>
      </c>
      <c r="BX28" s="1">
        <f t="shared" si="35"/>
        <v>0</v>
      </c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</row>
    <row r="29" spans="1:93" ht="14.4" x14ac:dyDescent="0.3">
      <c r="A29" t="s">
        <v>36</v>
      </c>
      <c r="B29" s="1">
        <f t="shared" ref="B29:G29" si="36">SUM(B5:B28)</f>
        <v>27805751.88783019</v>
      </c>
      <c r="C29" s="1">
        <f t="shared" si="36"/>
        <v>45801776</v>
      </c>
      <c r="D29" s="1">
        <f t="shared" si="36"/>
        <v>10863000</v>
      </c>
      <c r="E29" s="1">
        <f t="shared" si="36"/>
        <v>48915016.728606671</v>
      </c>
      <c r="F29" s="1">
        <f t="shared" si="36"/>
        <v>130707205</v>
      </c>
      <c r="G29" s="1">
        <f t="shared" si="36"/>
        <v>264092749.6164369</v>
      </c>
      <c r="H29" s="1"/>
      <c r="I29" s="1"/>
      <c r="J29" s="1"/>
      <c r="K29" s="1"/>
      <c r="M29" s="1"/>
      <c r="N29" s="1"/>
      <c r="O29" s="1"/>
      <c r="P29" s="52">
        <f t="shared" si="1"/>
        <v>0</v>
      </c>
      <c r="Q29" s="1">
        <f t="shared" si="2"/>
        <v>0</v>
      </c>
      <c r="R29" s="1">
        <f t="shared" si="3"/>
        <v>0</v>
      </c>
      <c r="S29" s="1"/>
      <c r="T29" s="1">
        <f t="shared" si="4"/>
        <v>0</v>
      </c>
      <c r="U29" s="1">
        <f t="shared" si="5"/>
        <v>0</v>
      </c>
      <c r="X29" s="1">
        <f t="shared" si="6"/>
        <v>0</v>
      </c>
      <c r="Y29" s="1"/>
      <c r="Z29" s="1"/>
      <c r="AA29" s="52">
        <f t="shared" si="7"/>
        <v>0</v>
      </c>
      <c r="AB29" s="1">
        <f t="shared" si="8"/>
        <v>0</v>
      </c>
      <c r="AC29" s="1">
        <f t="shared" si="9"/>
        <v>0</v>
      </c>
      <c r="AD29" s="1"/>
      <c r="AE29" s="1">
        <f t="shared" si="10"/>
        <v>0</v>
      </c>
      <c r="AF29" s="1">
        <f t="shared" si="11"/>
        <v>0</v>
      </c>
      <c r="AI29" s="1">
        <f t="shared" si="12"/>
        <v>0</v>
      </c>
      <c r="AJ29" s="1"/>
      <c r="AK29" s="1"/>
      <c r="AL29" s="52">
        <f t="shared" si="13"/>
        <v>0</v>
      </c>
      <c r="AM29" s="1">
        <f t="shared" si="14"/>
        <v>0</v>
      </c>
      <c r="AN29" s="1">
        <f t="shared" si="15"/>
        <v>0</v>
      </c>
      <c r="AO29" s="1"/>
      <c r="AP29" s="1">
        <f t="shared" si="16"/>
        <v>0</v>
      </c>
      <c r="AQ29" s="1">
        <f t="shared" si="17"/>
        <v>0</v>
      </c>
      <c r="AT29" s="1">
        <f t="shared" si="18"/>
        <v>0</v>
      </c>
      <c r="AU29" s="1"/>
      <c r="AV29" s="1"/>
      <c r="AW29" s="52">
        <f t="shared" si="19"/>
        <v>0</v>
      </c>
      <c r="AX29" s="1">
        <f t="shared" si="20"/>
        <v>0</v>
      </c>
      <c r="AY29" s="1">
        <f t="shared" si="21"/>
        <v>0</v>
      </c>
      <c r="AZ29" s="1"/>
      <c r="BA29" s="1">
        <f t="shared" si="22"/>
        <v>0</v>
      </c>
      <c r="BB29" s="1">
        <f t="shared" si="23"/>
        <v>0</v>
      </c>
      <c r="BE29" s="1">
        <f t="shared" si="24"/>
        <v>0</v>
      </c>
      <c r="BF29" s="1"/>
      <c r="BG29" s="1"/>
      <c r="BH29" s="52">
        <f t="shared" si="25"/>
        <v>0</v>
      </c>
      <c r="BI29" s="1">
        <f t="shared" si="26"/>
        <v>0</v>
      </c>
      <c r="BJ29" s="1">
        <f t="shared" si="27"/>
        <v>0</v>
      </c>
      <c r="BK29" s="1"/>
      <c r="BL29" s="1">
        <f t="shared" si="28"/>
        <v>0</v>
      </c>
      <c r="BM29" s="1">
        <f t="shared" si="29"/>
        <v>0</v>
      </c>
      <c r="BN29" s="10"/>
      <c r="BP29" s="1">
        <f t="shared" si="30"/>
        <v>0</v>
      </c>
      <c r="BQ29" s="1"/>
      <c r="BR29" s="1"/>
      <c r="BS29" s="52">
        <f t="shared" si="31"/>
        <v>0</v>
      </c>
      <c r="BT29" s="1">
        <f t="shared" si="32"/>
        <v>0</v>
      </c>
      <c r="BU29" s="1">
        <f t="shared" si="33"/>
        <v>0</v>
      </c>
      <c r="BV29" s="1"/>
      <c r="BW29" s="1">
        <f t="shared" si="34"/>
        <v>0</v>
      </c>
      <c r="BX29" s="1">
        <f t="shared" si="35"/>
        <v>0</v>
      </c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</row>
    <row r="30" spans="1:93" ht="15" thickBot="1" x14ac:dyDescent="0.35">
      <c r="B30" s="1">
        <f>+'BRZ SCH 8 Rates'!O29</f>
        <v>27805751.88783019</v>
      </c>
      <c r="C30" s="1">
        <f>+'ERZ SCH 8 Rates '!Q29</f>
        <v>45801776</v>
      </c>
      <c r="D30" s="1">
        <f>+'GRZ SCH 8 Rates'!Q29</f>
        <v>10863000</v>
      </c>
      <c r="E30" s="1">
        <f>+'HRZ SCH 8 Rates'!Q29</f>
        <v>48915016.728606671</v>
      </c>
      <c r="F30" s="1">
        <f>+'PRZ SCH 8 Rates'!Q29</f>
        <v>130707205</v>
      </c>
      <c r="G30" s="1"/>
      <c r="H30" s="1"/>
      <c r="I30" s="1"/>
      <c r="J30" s="1"/>
      <c r="K30" s="1"/>
      <c r="M30" s="3">
        <f>SUM(M5:M29)</f>
        <v>0</v>
      </c>
      <c r="N30" s="3">
        <f>SUM(N5:N29)</f>
        <v>1500000</v>
      </c>
      <c r="O30" s="3">
        <f t="shared" ref="O30:R30" si="37">SUM(O5:O29)</f>
        <v>0</v>
      </c>
      <c r="P30" s="3">
        <f t="shared" si="37"/>
        <v>1500000</v>
      </c>
      <c r="Q30" s="3">
        <f t="shared" si="37"/>
        <v>1500000</v>
      </c>
      <c r="R30" s="3">
        <f t="shared" si="37"/>
        <v>1500000</v>
      </c>
      <c r="S30" s="1"/>
      <c r="T30" s="3">
        <f t="shared" ref="T30:U30" si="38">SUM(T5:T29)</f>
        <v>-1500000</v>
      </c>
      <c r="U30" s="3">
        <f t="shared" si="38"/>
        <v>0</v>
      </c>
      <c r="X30" s="3">
        <f>SUM(X5:X29)</f>
        <v>0</v>
      </c>
      <c r="Y30" s="3">
        <f>SUM(Y5:Y29)</f>
        <v>0</v>
      </c>
      <c r="Z30" s="3">
        <f t="shared" ref="Z30:AC30" si="39">SUM(Z5:Z29)</f>
        <v>0</v>
      </c>
      <c r="AA30" s="3">
        <f t="shared" si="39"/>
        <v>0</v>
      </c>
      <c r="AB30" s="3">
        <f t="shared" si="39"/>
        <v>0</v>
      </c>
      <c r="AC30" s="3">
        <f t="shared" si="39"/>
        <v>0</v>
      </c>
      <c r="AD30" s="1"/>
      <c r="AE30" s="3">
        <f t="shared" ref="AE30:AF30" si="40">SUM(AE5:AE29)</f>
        <v>0</v>
      </c>
      <c r="AF30" s="3">
        <f t="shared" si="40"/>
        <v>0</v>
      </c>
      <c r="AI30" s="3">
        <f>SUM(AI5:AI29)</f>
        <v>0</v>
      </c>
      <c r="AJ30" s="3">
        <f>SUM(AJ5:AJ29)</f>
        <v>0</v>
      </c>
      <c r="AK30" s="3">
        <f t="shared" ref="AK30:AN30" si="41">SUM(AK5:AK29)</f>
        <v>0</v>
      </c>
      <c r="AL30" s="3">
        <f t="shared" si="41"/>
        <v>0</v>
      </c>
      <c r="AM30" s="3">
        <f t="shared" si="41"/>
        <v>0</v>
      </c>
      <c r="AN30" s="3">
        <f t="shared" si="41"/>
        <v>0</v>
      </c>
      <c r="AO30" s="1"/>
      <c r="AP30" s="3">
        <f t="shared" ref="AP30:AQ30" si="42">SUM(AP5:AP29)</f>
        <v>0</v>
      </c>
      <c r="AQ30" s="3">
        <f t="shared" si="42"/>
        <v>0</v>
      </c>
      <c r="AT30" s="3">
        <f>SUM(AT5:AT29)</f>
        <v>0</v>
      </c>
      <c r="AU30" s="3">
        <f>SUM(AU5:AU29)</f>
        <v>0</v>
      </c>
      <c r="AV30" s="3">
        <f t="shared" ref="AV30:AY30" si="43">SUM(AV5:AV29)</f>
        <v>0</v>
      </c>
      <c r="AW30" s="3">
        <f t="shared" si="43"/>
        <v>0</v>
      </c>
      <c r="AX30" s="3">
        <f t="shared" si="43"/>
        <v>0</v>
      </c>
      <c r="AY30" s="3">
        <f t="shared" si="43"/>
        <v>0</v>
      </c>
      <c r="AZ30" s="1"/>
      <c r="BA30" s="3">
        <f t="shared" ref="BA30:BB30" si="44">SUM(BA5:BA29)</f>
        <v>0</v>
      </c>
      <c r="BB30" s="3">
        <f t="shared" si="44"/>
        <v>0</v>
      </c>
      <c r="BE30" s="3">
        <f>SUM(BE5:BE29)</f>
        <v>0</v>
      </c>
      <c r="BF30" s="3">
        <f>SUM(BF5:BF29)</f>
        <v>0</v>
      </c>
      <c r="BG30" s="3">
        <f t="shared" ref="BG30:BJ30" si="45">SUM(BG5:BG29)</f>
        <v>0</v>
      </c>
      <c r="BH30" s="3">
        <f t="shared" si="45"/>
        <v>0</v>
      </c>
      <c r="BI30" s="3">
        <f t="shared" si="45"/>
        <v>0</v>
      </c>
      <c r="BJ30" s="3">
        <f t="shared" si="45"/>
        <v>0</v>
      </c>
      <c r="BK30" s="1"/>
      <c r="BL30" s="3">
        <f t="shared" ref="BL30:BM30" si="46">SUM(BL5:BL29)</f>
        <v>0</v>
      </c>
      <c r="BM30" s="3">
        <f t="shared" si="46"/>
        <v>0</v>
      </c>
      <c r="BN30" s="10"/>
      <c r="BP30" s="3">
        <f>SUM(BP5:BP29)</f>
        <v>0</v>
      </c>
      <c r="BQ30" s="3">
        <f>SUM(BQ5:BQ29)</f>
        <v>0</v>
      </c>
      <c r="BR30" s="3">
        <f t="shared" ref="BR30:BU30" si="47">SUM(BR5:BR29)</f>
        <v>0</v>
      </c>
      <c r="BS30" s="3">
        <f t="shared" si="47"/>
        <v>0</v>
      </c>
      <c r="BT30" s="3">
        <f t="shared" si="47"/>
        <v>0</v>
      </c>
      <c r="BU30" s="3">
        <f t="shared" si="47"/>
        <v>0</v>
      </c>
      <c r="BV30" s="1"/>
      <c r="BW30" s="3">
        <f t="shared" ref="BW30:BX30" si="48">SUM(BW5:BW29)</f>
        <v>0</v>
      </c>
      <c r="BX30" s="3">
        <f t="shared" si="48"/>
        <v>0</v>
      </c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</row>
    <row r="31" spans="1:93" ht="15" thickTop="1" x14ac:dyDescent="0.3">
      <c r="B31" s="9">
        <f>B29-B30</f>
        <v>0</v>
      </c>
      <c r="C31" s="9">
        <f>C29-C30</f>
        <v>0</v>
      </c>
      <c r="D31" s="9">
        <f>D29-D30</f>
        <v>0</v>
      </c>
      <c r="E31" s="9">
        <f>E29-E30</f>
        <v>0</v>
      </c>
      <c r="F31" s="9">
        <f>F29-F30</f>
        <v>0</v>
      </c>
      <c r="G31" s="1"/>
      <c r="H31" s="1"/>
      <c r="I31" s="1"/>
      <c r="J31" s="1"/>
      <c r="K31" s="1"/>
      <c r="BN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</row>
    <row r="32" spans="1:93" ht="14.4" x14ac:dyDescent="0.3">
      <c r="C32" s="1"/>
      <c r="D32" s="1"/>
      <c r="E32" s="1"/>
      <c r="F32" s="1"/>
      <c r="G32" s="1"/>
      <c r="H32" s="1"/>
      <c r="I32" s="1"/>
      <c r="J32" s="1"/>
      <c r="K32" s="1"/>
      <c r="BN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</row>
    <row r="33" spans="1:93" ht="14.4" x14ac:dyDescent="0.3">
      <c r="C33" s="1"/>
      <c r="D33" s="1"/>
      <c r="E33" s="1"/>
      <c r="F33" s="1"/>
      <c r="G33" s="1"/>
      <c r="H33" s="1"/>
      <c r="I33" s="1"/>
      <c r="J33" s="1"/>
      <c r="K33" s="1"/>
      <c r="BN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</row>
    <row r="34" spans="1:93" ht="14.4" x14ac:dyDescent="0.3">
      <c r="A34" t="s">
        <v>56</v>
      </c>
      <c r="C34" s="1"/>
      <c r="D34" s="1"/>
      <c r="E34" s="1"/>
      <c r="F34" s="1"/>
      <c r="G34" s="1"/>
      <c r="H34" s="1"/>
      <c r="I34" s="1"/>
      <c r="J34" s="1"/>
      <c r="K34" s="1"/>
      <c r="BN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</row>
    <row r="35" spans="1:93" ht="14.4" x14ac:dyDescent="0.3">
      <c r="B35" s="63">
        <f>+B8/$G$8</f>
        <v>7.1143202991682183E-2</v>
      </c>
      <c r="C35" s="63">
        <f>+C8/$G$8</f>
        <v>0.38571054669976046</v>
      </c>
      <c r="D35" s="63">
        <f>+D8/$G$8</f>
        <v>6.6792230330071756E-2</v>
      </c>
      <c r="E35" s="63">
        <f>+E8/$G$8</f>
        <v>0.21676849598825032</v>
      </c>
      <c r="F35" s="63">
        <f>+F8/$G$8</f>
        <v>0.25958552399023521</v>
      </c>
      <c r="G35" s="64">
        <f>SUM(B35:F35)</f>
        <v>1</v>
      </c>
      <c r="H35" s="1"/>
      <c r="I35" s="1"/>
      <c r="J35" s="1"/>
      <c r="K35" s="1"/>
      <c r="L35" s="95" t="str">
        <f>LEFT(L3,4)&amp;" - NO $1.5MM Immediate Expensing"</f>
        <v>2021 - NO $1.5MM Immediate Expensing</v>
      </c>
      <c r="M35" s="95"/>
      <c r="N35" s="95"/>
      <c r="O35" s="95"/>
      <c r="P35" s="95"/>
      <c r="Q35" s="95"/>
      <c r="R35" s="95"/>
      <c r="S35" s="95"/>
      <c r="T35" s="95"/>
      <c r="U35" s="95"/>
      <c r="W35" s="95" t="str">
        <f>LEFT(W3,4)&amp;" - NO $1.5MM Immediate Expensing"</f>
        <v>2022 - NO $1.5MM Immediate Expensing</v>
      </c>
      <c r="X35" s="95"/>
      <c r="Y35" s="95"/>
      <c r="Z35" s="95"/>
      <c r="AA35" s="95"/>
      <c r="AB35" s="95"/>
      <c r="AC35" s="95"/>
      <c r="AD35" s="95"/>
      <c r="AE35" s="95"/>
      <c r="AF35" s="95"/>
      <c r="AH35" s="95" t="str">
        <f>LEFT(AH3,4)&amp;" - NO $1.5MM Immediate Expensing"</f>
        <v>2023 - NO $1.5MM Immediate Expensing</v>
      </c>
      <c r="AI35" s="95"/>
      <c r="AJ35" s="95"/>
      <c r="AK35" s="95"/>
      <c r="AL35" s="95"/>
      <c r="AM35" s="95"/>
      <c r="AN35" s="95"/>
      <c r="AO35" s="95"/>
      <c r="AP35" s="95"/>
      <c r="AQ35" s="95"/>
      <c r="AS35" s="95" t="str">
        <f>LEFT(AS3,4)&amp;" - NO $1.5MM Immediate Expensing"</f>
        <v>2024 - NO $1.5MM Immediate Expensing</v>
      </c>
      <c r="AT35" s="95"/>
      <c r="AU35" s="95"/>
      <c r="AV35" s="95"/>
      <c r="AW35" s="95"/>
      <c r="AX35" s="95"/>
      <c r="AY35" s="95"/>
      <c r="AZ35" s="95"/>
      <c r="BA35" s="95"/>
      <c r="BB35" s="95"/>
      <c r="BD35" s="95" t="str">
        <f>LEFT(BD3,4)&amp;" - NO $1.5MM Immediate Expensing"</f>
        <v>2025 - NO $1.5MM Immediate Expensing</v>
      </c>
      <c r="BE35" s="95"/>
      <c r="BF35" s="95"/>
      <c r="BG35" s="95"/>
      <c r="BH35" s="95"/>
      <c r="BI35" s="95"/>
      <c r="BJ35" s="95"/>
      <c r="BK35" s="95"/>
      <c r="BL35" s="95"/>
      <c r="BM35" s="95"/>
      <c r="BN35" s="10"/>
      <c r="BO35" s="95" t="str">
        <f>LEFT(BO3,4)&amp;" - NO $1.5MM Immediate Expensing"</f>
        <v>2026 - NO $1.5MM Immediate Expensing</v>
      </c>
      <c r="BP35" s="95"/>
      <c r="BQ35" s="95"/>
      <c r="BR35" s="95"/>
      <c r="BS35" s="95"/>
      <c r="BT35" s="95"/>
      <c r="BU35" s="95"/>
      <c r="BV35" s="95"/>
      <c r="BW35" s="95"/>
      <c r="BX35" s="95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</row>
    <row r="36" spans="1:93" ht="58.2" thickBot="1" x14ac:dyDescent="0.35">
      <c r="L36" s="11" t="s">
        <v>38</v>
      </c>
      <c r="M36" s="11" t="s">
        <v>42</v>
      </c>
      <c r="N36" s="11" t="s">
        <v>43</v>
      </c>
      <c r="O36" s="11"/>
      <c r="P36" s="11" t="s">
        <v>39</v>
      </c>
      <c r="Q36" s="53" t="s">
        <v>57</v>
      </c>
      <c r="R36" s="11" t="s">
        <v>58</v>
      </c>
      <c r="S36" s="11" t="s">
        <v>46</v>
      </c>
      <c r="T36" s="11" t="s">
        <v>47</v>
      </c>
      <c r="U36" s="11" t="s">
        <v>48</v>
      </c>
      <c r="W36" s="11" t="s">
        <v>38</v>
      </c>
      <c r="X36" s="11" t="s">
        <v>42</v>
      </c>
      <c r="Y36" s="11" t="s">
        <v>43</v>
      </c>
      <c r="Z36" s="11"/>
      <c r="AA36" s="11" t="s">
        <v>39</v>
      </c>
      <c r="AB36" s="53" t="s">
        <v>57</v>
      </c>
      <c r="AC36" s="11" t="s">
        <v>58</v>
      </c>
      <c r="AD36" s="11" t="s">
        <v>46</v>
      </c>
      <c r="AE36" s="11" t="s">
        <v>47</v>
      </c>
      <c r="AF36" s="11" t="s">
        <v>48</v>
      </c>
      <c r="AH36" s="11" t="s">
        <v>38</v>
      </c>
      <c r="AI36" s="11" t="s">
        <v>42</v>
      </c>
      <c r="AJ36" s="11" t="s">
        <v>43</v>
      </c>
      <c r="AK36" s="11"/>
      <c r="AL36" s="11" t="s">
        <v>39</v>
      </c>
      <c r="AM36" s="53" t="s">
        <v>57</v>
      </c>
      <c r="AN36" s="11" t="s">
        <v>58</v>
      </c>
      <c r="AO36" s="11" t="s">
        <v>46</v>
      </c>
      <c r="AP36" s="11" t="s">
        <v>47</v>
      </c>
      <c r="AQ36" s="11" t="s">
        <v>48</v>
      </c>
      <c r="AS36" s="11" t="s">
        <v>38</v>
      </c>
      <c r="AT36" s="11" t="s">
        <v>42</v>
      </c>
      <c r="AU36" s="11" t="s">
        <v>43</v>
      </c>
      <c r="AV36" s="11"/>
      <c r="AW36" s="11" t="s">
        <v>39</v>
      </c>
      <c r="AX36" s="53" t="s">
        <v>57</v>
      </c>
      <c r="AY36" s="11" t="s">
        <v>58</v>
      </c>
      <c r="AZ36" s="11" t="s">
        <v>46</v>
      </c>
      <c r="BA36" s="11" t="s">
        <v>47</v>
      </c>
      <c r="BB36" s="11" t="s">
        <v>48</v>
      </c>
      <c r="BD36" s="11" t="s">
        <v>38</v>
      </c>
      <c r="BE36" s="11" t="s">
        <v>42</v>
      </c>
      <c r="BF36" s="11" t="s">
        <v>43</v>
      </c>
      <c r="BG36" s="11"/>
      <c r="BH36" s="11" t="s">
        <v>39</v>
      </c>
      <c r="BI36" s="53" t="s">
        <v>57</v>
      </c>
      <c r="BJ36" s="11" t="s">
        <v>58</v>
      </c>
      <c r="BK36" s="11" t="s">
        <v>46</v>
      </c>
      <c r="BL36" s="11" t="s">
        <v>47</v>
      </c>
      <c r="BM36" s="11" t="s">
        <v>48</v>
      </c>
      <c r="BN36" s="10"/>
      <c r="BO36" s="11" t="s">
        <v>38</v>
      </c>
      <c r="BP36" s="11" t="s">
        <v>42</v>
      </c>
      <c r="BQ36" s="11" t="s">
        <v>43</v>
      </c>
      <c r="BR36" s="11"/>
      <c r="BS36" s="11" t="s">
        <v>39</v>
      </c>
      <c r="BT36" s="53" t="s">
        <v>57</v>
      </c>
      <c r="BU36" s="11" t="s">
        <v>58</v>
      </c>
      <c r="BV36" s="11" t="s">
        <v>46</v>
      </c>
      <c r="BW36" s="11" t="s">
        <v>47</v>
      </c>
      <c r="BX36" s="11" t="s">
        <v>48</v>
      </c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</row>
    <row r="37" spans="1:93" ht="14.4" x14ac:dyDescent="0.3">
      <c r="L37" s="12">
        <v>1</v>
      </c>
      <c r="M37" s="1"/>
      <c r="N37" s="1">
        <f>+N5</f>
        <v>0</v>
      </c>
      <c r="O37" s="1"/>
      <c r="P37" s="52">
        <f>IF(N37+O37&lt;0,0,N37+O37)</f>
        <v>0</v>
      </c>
      <c r="Q37" s="1">
        <f>P37*0.5</f>
        <v>0</v>
      </c>
      <c r="R37" s="1">
        <f>+M37+Q37</f>
        <v>0</v>
      </c>
      <c r="S37" s="13">
        <v>0.04</v>
      </c>
      <c r="T37" s="1">
        <f>-R37*S37</f>
        <v>0</v>
      </c>
      <c r="U37" s="1">
        <f>+M37+P37+T37</f>
        <v>0</v>
      </c>
      <c r="W37" s="12">
        <v>1</v>
      </c>
      <c r="X37" s="1">
        <f>+U37</f>
        <v>0</v>
      </c>
      <c r="Y37" s="1"/>
      <c r="Z37" s="1"/>
      <c r="AA37" s="52">
        <f>IF(Y37+Z37&lt;0,0,Y37+Z37)</f>
        <v>0</v>
      </c>
      <c r="AB37" s="1">
        <f>AA37*0.5</f>
        <v>0</v>
      </c>
      <c r="AC37" s="1">
        <f>+X37+AB37</f>
        <v>0</v>
      </c>
      <c r="AD37" s="13">
        <v>0.04</v>
      </c>
      <c r="AE37" s="1">
        <f>-AC37*AD37</f>
        <v>0</v>
      </c>
      <c r="AF37" s="1">
        <f>+X37+AA37+AE37</f>
        <v>0</v>
      </c>
      <c r="AH37" s="12">
        <v>1</v>
      </c>
      <c r="AI37" s="1">
        <f>AF37</f>
        <v>0</v>
      </c>
      <c r="AJ37" s="1"/>
      <c r="AK37" s="1"/>
      <c r="AL37" s="52">
        <f>IF(AJ37+AK37&lt;0,0,AJ37+AK37)</f>
        <v>0</v>
      </c>
      <c r="AM37" s="1">
        <f>AL37*0.5</f>
        <v>0</v>
      </c>
      <c r="AN37" s="1">
        <f>+AI37+AM37</f>
        <v>0</v>
      </c>
      <c r="AO37" s="13">
        <v>0.04</v>
      </c>
      <c r="AP37" s="1">
        <f>-AN37*AO37</f>
        <v>0</v>
      </c>
      <c r="AQ37" s="1">
        <f>+AI37+AL37+AP37</f>
        <v>0</v>
      </c>
      <c r="AS37" s="12">
        <v>1</v>
      </c>
      <c r="AT37" s="1">
        <f>+AQ37</f>
        <v>0</v>
      </c>
      <c r="AU37" s="1"/>
      <c r="AV37" s="1"/>
      <c r="AW37" s="52">
        <f>IF(AU37+AV37&lt;0,0,AU37+AV37)</f>
        <v>0</v>
      </c>
      <c r="AX37" s="1">
        <f>AW37*0.5</f>
        <v>0</v>
      </c>
      <c r="AY37" s="1">
        <f>+AT37+AX37</f>
        <v>0</v>
      </c>
      <c r="AZ37" s="13">
        <v>0.04</v>
      </c>
      <c r="BA37" s="1">
        <f>-AY37*AZ37</f>
        <v>0</v>
      </c>
      <c r="BB37" s="1">
        <f>+AT37+AW37+BA37</f>
        <v>0</v>
      </c>
      <c r="BD37" s="12">
        <v>1</v>
      </c>
      <c r="BE37" s="1">
        <f>+BB37</f>
        <v>0</v>
      </c>
      <c r="BF37" s="1"/>
      <c r="BG37" s="1"/>
      <c r="BH37" s="52">
        <f>IF(BF37+BG37&lt;0,0,BF37+BG37)</f>
        <v>0</v>
      </c>
      <c r="BI37" s="1">
        <f>BH37*0.5</f>
        <v>0</v>
      </c>
      <c r="BJ37" s="1">
        <f>+BE37+BI37</f>
        <v>0</v>
      </c>
      <c r="BK37" s="13">
        <v>0.04</v>
      </c>
      <c r="BL37" s="1">
        <f>-BJ37*BK37</f>
        <v>0</v>
      </c>
      <c r="BM37" s="1">
        <f>+BE37+BH37+BL37</f>
        <v>0</v>
      </c>
      <c r="BN37" s="10"/>
      <c r="BO37" s="12">
        <v>1</v>
      </c>
      <c r="BP37" s="1">
        <f>+BM37</f>
        <v>0</v>
      </c>
      <c r="BQ37" s="1"/>
      <c r="BR37" s="1"/>
      <c r="BS37" s="52">
        <f>IF(BQ37+BR37&lt;0,0,BQ37+BR37)</f>
        <v>0</v>
      </c>
      <c r="BT37" s="1">
        <f>BS37*0.5</f>
        <v>0</v>
      </c>
      <c r="BU37" s="1">
        <f>+BP37+BT37</f>
        <v>0</v>
      </c>
      <c r="BV37" s="13">
        <v>0.04</v>
      </c>
      <c r="BW37" s="1">
        <f>-BU37*BV37</f>
        <v>0</v>
      </c>
      <c r="BX37" s="1">
        <f>+BP37+BS37+BW37</f>
        <v>0</v>
      </c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</row>
    <row r="38" spans="1:93" ht="14.4" x14ac:dyDescent="0.3">
      <c r="L38" s="12" t="s">
        <v>50</v>
      </c>
      <c r="M38" s="1"/>
      <c r="N38" s="1">
        <f t="shared" ref="N38:N61" si="49">+N6</f>
        <v>0</v>
      </c>
      <c r="O38" s="1"/>
      <c r="P38" s="52">
        <f t="shared" ref="P38:P61" si="50">IF(N38+O38&lt;0,0,N38+O38)</f>
        <v>0</v>
      </c>
      <c r="Q38" s="1">
        <f t="shared" ref="Q38:Q61" si="51">P38*0.5</f>
        <v>0</v>
      </c>
      <c r="R38" s="1">
        <f t="shared" ref="R38:R61" si="52">+M38+Q38</f>
        <v>0</v>
      </c>
      <c r="S38" s="13">
        <v>0.06</v>
      </c>
      <c r="T38" s="1">
        <f t="shared" ref="T38:T61" si="53">-R38*S38</f>
        <v>0</v>
      </c>
      <c r="U38" s="1">
        <f t="shared" ref="U38:U61" si="54">+M38+P38+T38</f>
        <v>0</v>
      </c>
      <c r="W38" s="12" t="s">
        <v>50</v>
      </c>
      <c r="X38" s="1">
        <f t="shared" ref="X38:X61" si="55">+U38</f>
        <v>0</v>
      </c>
      <c r="Y38" s="1"/>
      <c r="Z38" s="1"/>
      <c r="AA38" s="52">
        <f t="shared" ref="AA38:AA61" si="56">IF(Y38+Z38&lt;0,0,Y38+Z38)</f>
        <v>0</v>
      </c>
      <c r="AB38" s="1">
        <f t="shared" ref="AB38:AB61" si="57">AA38*0.5</f>
        <v>0</v>
      </c>
      <c r="AC38" s="1">
        <f t="shared" ref="AC38:AC61" si="58">+X38+AB38</f>
        <v>0</v>
      </c>
      <c r="AD38" s="13">
        <v>0.06</v>
      </c>
      <c r="AE38" s="1">
        <f t="shared" ref="AE38:AE61" si="59">-AC38*AD38</f>
        <v>0</v>
      </c>
      <c r="AF38" s="1">
        <f t="shared" ref="AF38:AF61" si="60">+X38+AA38+AE38</f>
        <v>0</v>
      </c>
      <c r="AH38" s="12" t="s">
        <v>50</v>
      </c>
      <c r="AI38" s="1">
        <f t="shared" ref="AI38:AI61" si="61">AF38</f>
        <v>0</v>
      </c>
      <c r="AJ38" s="1"/>
      <c r="AK38" s="1"/>
      <c r="AL38" s="52">
        <f t="shared" ref="AL38:AL61" si="62">IF(AJ38+AK38&lt;0,0,AJ38+AK38)</f>
        <v>0</v>
      </c>
      <c r="AM38" s="1">
        <f t="shared" ref="AM38:AM61" si="63">AL38*0.5</f>
        <v>0</v>
      </c>
      <c r="AN38" s="1">
        <f t="shared" ref="AN38:AN61" si="64">+AI38+AM38</f>
        <v>0</v>
      </c>
      <c r="AO38" s="13">
        <v>0.06</v>
      </c>
      <c r="AP38" s="1">
        <f t="shared" ref="AP38:AP61" si="65">-AN38*AO38</f>
        <v>0</v>
      </c>
      <c r="AQ38" s="1">
        <f t="shared" ref="AQ38:AQ61" si="66">+AI38+AL38+AP38</f>
        <v>0</v>
      </c>
      <c r="AS38" s="12" t="s">
        <v>50</v>
      </c>
      <c r="AT38" s="1">
        <f t="shared" ref="AT38:AT61" si="67">+AQ38</f>
        <v>0</v>
      </c>
      <c r="AU38" s="1"/>
      <c r="AV38" s="1"/>
      <c r="AW38" s="52">
        <f t="shared" ref="AW38:AW61" si="68">IF(AU38+AV38&lt;0,0,AU38+AV38)</f>
        <v>0</v>
      </c>
      <c r="AX38" s="1">
        <f t="shared" ref="AX38:AX61" si="69">AW38*0.5</f>
        <v>0</v>
      </c>
      <c r="AY38" s="1">
        <f t="shared" ref="AY38:AY61" si="70">+AT38+AX38</f>
        <v>0</v>
      </c>
      <c r="AZ38" s="13">
        <v>0.06</v>
      </c>
      <c r="BA38" s="1">
        <f t="shared" ref="BA38:BA61" si="71">-AY38*AZ38</f>
        <v>0</v>
      </c>
      <c r="BB38" s="1">
        <f t="shared" ref="BB38:BB61" si="72">+AT38+AW38+BA38</f>
        <v>0</v>
      </c>
      <c r="BD38" s="12" t="s">
        <v>50</v>
      </c>
      <c r="BE38" s="1">
        <f t="shared" ref="BE38:BE61" si="73">+BB38</f>
        <v>0</v>
      </c>
      <c r="BF38" s="1"/>
      <c r="BG38" s="1"/>
      <c r="BH38" s="52">
        <f t="shared" ref="BH38:BH61" si="74">IF(BF38+BG38&lt;0,0,BF38+BG38)</f>
        <v>0</v>
      </c>
      <c r="BI38" s="1">
        <f t="shared" ref="BI38:BI61" si="75">BH38*0.5</f>
        <v>0</v>
      </c>
      <c r="BJ38" s="1">
        <f t="shared" ref="BJ38:BJ61" si="76">+BE38+BI38</f>
        <v>0</v>
      </c>
      <c r="BK38" s="13">
        <v>0.06</v>
      </c>
      <c r="BL38" s="1">
        <f t="shared" ref="BL38:BL61" si="77">-BJ38*BK38</f>
        <v>0</v>
      </c>
      <c r="BM38" s="1">
        <f t="shared" ref="BM38:BM61" si="78">+BE38+BH38+BL38</f>
        <v>0</v>
      </c>
      <c r="BN38" s="10"/>
      <c r="BO38" s="12" t="s">
        <v>50</v>
      </c>
      <c r="BP38" s="1">
        <f t="shared" ref="BP38:BP61" si="79">+BM38</f>
        <v>0</v>
      </c>
      <c r="BQ38" s="1"/>
      <c r="BR38" s="1"/>
      <c r="BS38" s="52">
        <f t="shared" ref="BS38:BS61" si="80">IF(BQ38+BR38&lt;0,0,BQ38+BR38)</f>
        <v>0</v>
      </c>
      <c r="BT38" s="1">
        <f t="shared" ref="BT38:BT61" si="81">BS38*0.5</f>
        <v>0</v>
      </c>
      <c r="BU38" s="1">
        <f t="shared" ref="BU38:BU61" si="82">+BP38+BT38</f>
        <v>0</v>
      </c>
      <c r="BV38" s="13">
        <v>0.06</v>
      </c>
      <c r="BW38" s="1">
        <f t="shared" ref="BW38:BW61" si="83">-BU38*BV38</f>
        <v>0</v>
      </c>
      <c r="BX38" s="1">
        <f t="shared" ref="BX38:BX61" si="84">+BP38+BS38+BW38</f>
        <v>0</v>
      </c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</row>
    <row r="39" spans="1:93" ht="14.4" x14ac:dyDescent="0.3">
      <c r="L39" s="12">
        <v>2</v>
      </c>
      <c r="M39" s="1"/>
      <c r="N39" s="1">
        <f t="shared" si="49"/>
        <v>0</v>
      </c>
      <c r="O39" s="1"/>
      <c r="P39" s="52">
        <f t="shared" si="50"/>
        <v>0</v>
      </c>
      <c r="Q39" s="1">
        <f t="shared" si="51"/>
        <v>0</v>
      </c>
      <c r="R39" s="1">
        <f t="shared" si="52"/>
        <v>0</v>
      </c>
      <c r="S39" s="13">
        <v>0.06</v>
      </c>
      <c r="T39" s="1">
        <f t="shared" si="53"/>
        <v>0</v>
      </c>
      <c r="U39" s="1">
        <f t="shared" si="54"/>
        <v>0</v>
      </c>
      <c r="W39" s="12">
        <v>2</v>
      </c>
      <c r="X39" s="1">
        <f t="shared" si="55"/>
        <v>0</v>
      </c>
      <c r="Y39" s="1"/>
      <c r="Z39" s="1"/>
      <c r="AA39" s="52">
        <f t="shared" si="56"/>
        <v>0</v>
      </c>
      <c r="AB39" s="1">
        <f t="shared" si="57"/>
        <v>0</v>
      </c>
      <c r="AC39" s="1">
        <f t="shared" si="58"/>
        <v>0</v>
      </c>
      <c r="AD39" s="13">
        <v>0.06</v>
      </c>
      <c r="AE39" s="1">
        <f t="shared" si="59"/>
        <v>0</v>
      </c>
      <c r="AF39" s="1">
        <f t="shared" si="60"/>
        <v>0</v>
      </c>
      <c r="AH39" s="12">
        <v>2</v>
      </c>
      <c r="AI39" s="1">
        <f t="shared" si="61"/>
        <v>0</v>
      </c>
      <c r="AJ39" s="1"/>
      <c r="AK39" s="1"/>
      <c r="AL39" s="52">
        <f t="shared" si="62"/>
        <v>0</v>
      </c>
      <c r="AM39" s="1">
        <f t="shared" si="63"/>
        <v>0</v>
      </c>
      <c r="AN39" s="1">
        <f t="shared" si="64"/>
        <v>0</v>
      </c>
      <c r="AO39" s="13">
        <v>0.06</v>
      </c>
      <c r="AP39" s="1">
        <f t="shared" si="65"/>
        <v>0</v>
      </c>
      <c r="AQ39" s="1">
        <f t="shared" si="66"/>
        <v>0</v>
      </c>
      <c r="AS39" s="12">
        <v>2</v>
      </c>
      <c r="AT39" s="1">
        <f t="shared" si="67"/>
        <v>0</v>
      </c>
      <c r="AU39" s="1"/>
      <c r="AV39" s="1"/>
      <c r="AW39" s="52">
        <f t="shared" si="68"/>
        <v>0</v>
      </c>
      <c r="AX39" s="1">
        <f t="shared" si="69"/>
        <v>0</v>
      </c>
      <c r="AY39" s="1">
        <f t="shared" si="70"/>
        <v>0</v>
      </c>
      <c r="AZ39" s="13">
        <v>0.06</v>
      </c>
      <c r="BA39" s="1">
        <f t="shared" si="71"/>
        <v>0</v>
      </c>
      <c r="BB39" s="1">
        <f t="shared" si="72"/>
        <v>0</v>
      </c>
      <c r="BD39" s="12">
        <v>2</v>
      </c>
      <c r="BE39" s="1">
        <f t="shared" si="73"/>
        <v>0</v>
      </c>
      <c r="BF39" s="1"/>
      <c r="BG39" s="1"/>
      <c r="BH39" s="52">
        <f t="shared" si="74"/>
        <v>0</v>
      </c>
      <c r="BI39" s="1">
        <f t="shared" si="75"/>
        <v>0</v>
      </c>
      <c r="BJ39" s="1">
        <f t="shared" si="76"/>
        <v>0</v>
      </c>
      <c r="BK39" s="13">
        <v>0.06</v>
      </c>
      <c r="BL39" s="1">
        <f t="shared" si="77"/>
        <v>0</v>
      </c>
      <c r="BM39" s="1">
        <f t="shared" si="78"/>
        <v>0</v>
      </c>
      <c r="BN39" s="10"/>
      <c r="BO39" s="12">
        <v>2</v>
      </c>
      <c r="BP39" s="1">
        <f t="shared" si="79"/>
        <v>0</v>
      </c>
      <c r="BQ39" s="1"/>
      <c r="BR39" s="1"/>
      <c r="BS39" s="52">
        <f t="shared" si="80"/>
        <v>0</v>
      </c>
      <c r="BT39" s="1">
        <f t="shared" si="81"/>
        <v>0</v>
      </c>
      <c r="BU39" s="1">
        <f t="shared" si="82"/>
        <v>0</v>
      </c>
      <c r="BV39" s="13">
        <v>0.06</v>
      </c>
      <c r="BW39" s="1">
        <f t="shared" si="83"/>
        <v>0</v>
      </c>
      <c r="BX39" s="1">
        <f t="shared" si="84"/>
        <v>0</v>
      </c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</row>
    <row r="40" spans="1:93" ht="14.4" x14ac:dyDescent="0.3">
      <c r="L40" s="12">
        <v>8</v>
      </c>
      <c r="M40" s="1"/>
      <c r="N40" s="1">
        <f t="shared" si="49"/>
        <v>1500000</v>
      </c>
      <c r="O40" s="1"/>
      <c r="P40" s="52">
        <f t="shared" si="50"/>
        <v>1500000</v>
      </c>
      <c r="Q40" s="1">
        <f t="shared" si="51"/>
        <v>750000</v>
      </c>
      <c r="R40" s="1">
        <f t="shared" si="52"/>
        <v>750000</v>
      </c>
      <c r="S40" s="13">
        <v>0.2</v>
      </c>
      <c r="T40" s="1">
        <f t="shared" si="53"/>
        <v>-150000</v>
      </c>
      <c r="U40" s="1">
        <f t="shared" si="54"/>
        <v>1350000</v>
      </c>
      <c r="W40" s="12">
        <v>8</v>
      </c>
      <c r="X40" s="1">
        <f t="shared" si="55"/>
        <v>1350000</v>
      </c>
      <c r="Y40" s="1"/>
      <c r="Z40" s="1"/>
      <c r="AA40" s="52">
        <f t="shared" si="56"/>
        <v>0</v>
      </c>
      <c r="AB40" s="1">
        <f t="shared" si="57"/>
        <v>0</v>
      </c>
      <c r="AC40" s="1">
        <f t="shared" si="58"/>
        <v>1350000</v>
      </c>
      <c r="AD40" s="13">
        <v>0.2</v>
      </c>
      <c r="AE40" s="1">
        <f t="shared" si="59"/>
        <v>-270000</v>
      </c>
      <c r="AF40" s="1">
        <f t="shared" si="60"/>
        <v>1080000</v>
      </c>
      <c r="AH40" s="12">
        <v>8</v>
      </c>
      <c r="AI40" s="1">
        <f t="shared" si="61"/>
        <v>1080000</v>
      </c>
      <c r="AJ40" s="1"/>
      <c r="AK40" s="1"/>
      <c r="AL40" s="52">
        <f t="shared" si="62"/>
        <v>0</v>
      </c>
      <c r="AM40" s="1">
        <f t="shared" si="63"/>
        <v>0</v>
      </c>
      <c r="AN40" s="1">
        <f t="shared" si="64"/>
        <v>1080000</v>
      </c>
      <c r="AO40" s="13">
        <v>0.2</v>
      </c>
      <c r="AP40" s="1">
        <f t="shared" si="65"/>
        <v>-216000</v>
      </c>
      <c r="AQ40" s="1">
        <f t="shared" si="66"/>
        <v>864000</v>
      </c>
      <c r="AS40" s="12">
        <v>8</v>
      </c>
      <c r="AT40" s="1">
        <f t="shared" si="67"/>
        <v>864000</v>
      </c>
      <c r="AU40" s="1"/>
      <c r="AV40" s="1"/>
      <c r="AW40" s="52">
        <f t="shared" si="68"/>
        <v>0</v>
      </c>
      <c r="AX40" s="1">
        <f t="shared" si="69"/>
        <v>0</v>
      </c>
      <c r="AY40" s="1">
        <f t="shared" si="70"/>
        <v>864000</v>
      </c>
      <c r="AZ40" s="13">
        <v>0.2</v>
      </c>
      <c r="BA40" s="1">
        <f t="shared" si="71"/>
        <v>-172800</v>
      </c>
      <c r="BB40" s="1">
        <f t="shared" si="72"/>
        <v>691200</v>
      </c>
      <c r="BD40" s="12">
        <v>8</v>
      </c>
      <c r="BE40" s="1">
        <f t="shared" si="73"/>
        <v>691200</v>
      </c>
      <c r="BF40" s="1"/>
      <c r="BG40" s="1"/>
      <c r="BH40" s="52">
        <f t="shared" si="74"/>
        <v>0</v>
      </c>
      <c r="BI40" s="1">
        <f t="shared" si="75"/>
        <v>0</v>
      </c>
      <c r="BJ40" s="1">
        <f t="shared" si="76"/>
        <v>691200</v>
      </c>
      <c r="BK40" s="13">
        <v>0.2</v>
      </c>
      <c r="BL40" s="1">
        <f t="shared" si="77"/>
        <v>-138240</v>
      </c>
      <c r="BM40" s="1">
        <f t="shared" si="78"/>
        <v>552960</v>
      </c>
      <c r="BN40" s="10"/>
      <c r="BO40" s="12">
        <v>8</v>
      </c>
      <c r="BP40" s="1">
        <f t="shared" si="79"/>
        <v>552960</v>
      </c>
      <c r="BQ40" s="1"/>
      <c r="BR40" s="1"/>
      <c r="BS40" s="52">
        <f t="shared" si="80"/>
        <v>0</v>
      </c>
      <c r="BT40" s="1">
        <f t="shared" si="81"/>
        <v>0</v>
      </c>
      <c r="BU40" s="1">
        <f t="shared" si="82"/>
        <v>552960</v>
      </c>
      <c r="BV40" s="13">
        <v>0.2</v>
      </c>
      <c r="BW40" s="1">
        <f t="shared" si="83"/>
        <v>-110592</v>
      </c>
      <c r="BX40" s="1">
        <f t="shared" si="84"/>
        <v>442368</v>
      </c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</row>
    <row r="41" spans="1:93" ht="14.4" x14ac:dyDescent="0.3">
      <c r="L41" s="12">
        <v>10</v>
      </c>
      <c r="M41" s="1"/>
      <c r="N41" s="1">
        <f t="shared" si="49"/>
        <v>0</v>
      </c>
      <c r="O41" s="1"/>
      <c r="P41" s="52">
        <f t="shared" si="50"/>
        <v>0</v>
      </c>
      <c r="Q41" s="1">
        <f t="shared" si="51"/>
        <v>0</v>
      </c>
      <c r="R41" s="1">
        <f t="shared" si="52"/>
        <v>0</v>
      </c>
      <c r="S41" s="13">
        <v>0.3</v>
      </c>
      <c r="T41" s="1">
        <f t="shared" si="53"/>
        <v>0</v>
      </c>
      <c r="U41" s="1">
        <f t="shared" si="54"/>
        <v>0</v>
      </c>
      <c r="W41" s="12">
        <v>10</v>
      </c>
      <c r="X41" s="1">
        <f t="shared" si="55"/>
        <v>0</v>
      </c>
      <c r="Y41" s="1"/>
      <c r="Z41" s="1"/>
      <c r="AA41" s="52">
        <f t="shared" si="56"/>
        <v>0</v>
      </c>
      <c r="AB41" s="1">
        <f t="shared" si="57"/>
        <v>0</v>
      </c>
      <c r="AC41" s="1">
        <f t="shared" si="58"/>
        <v>0</v>
      </c>
      <c r="AD41" s="13">
        <v>0.3</v>
      </c>
      <c r="AE41" s="1">
        <f t="shared" si="59"/>
        <v>0</v>
      </c>
      <c r="AF41" s="1">
        <f t="shared" si="60"/>
        <v>0</v>
      </c>
      <c r="AH41" s="12">
        <v>10</v>
      </c>
      <c r="AI41" s="1">
        <f t="shared" si="61"/>
        <v>0</v>
      </c>
      <c r="AJ41" s="1"/>
      <c r="AK41" s="1"/>
      <c r="AL41" s="52">
        <f t="shared" si="62"/>
        <v>0</v>
      </c>
      <c r="AM41" s="1">
        <f t="shared" si="63"/>
        <v>0</v>
      </c>
      <c r="AN41" s="1">
        <f t="shared" si="64"/>
        <v>0</v>
      </c>
      <c r="AO41" s="13">
        <v>0.3</v>
      </c>
      <c r="AP41" s="1">
        <f t="shared" si="65"/>
        <v>0</v>
      </c>
      <c r="AQ41" s="1">
        <f t="shared" si="66"/>
        <v>0</v>
      </c>
      <c r="AS41" s="12">
        <v>10</v>
      </c>
      <c r="AT41" s="1">
        <f t="shared" si="67"/>
        <v>0</v>
      </c>
      <c r="AU41" s="1"/>
      <c r="AV41" s="1"/>
      <c r="AW41" s="52">
        <f t="shared" si="68"/>
        <v>0</v>
      </c>
      <c r="AX41" s="1">
        <f t="shared" si="69"/>
        <v>0</v>
      </c>
      <c r="AY41" s="1">
        <f t="shared" si="70"/>
        <v>0</v>
      </c>
      <c r="AZ41" s="13">
        <v>0.3</v>
      </c>
      <c r="BA41" s="1">
        <f t="shared" si="71"/>
        <v>0</v>
      </c>
      <c r="BB41" s="1">
        <f t="shared" si="72"/>
        <v>0</v>
      </c>
      <c r="BD41" s="12">
        <v>10</v>
      </c>
      <c r="BE41" s="1">
        <f t="shared" si="73"/>
        <v>0</v>
      </c>
      <c r="BF41" s="1"/>
      <c r="BG41" s="1"/>
      <c r="BH41" s="52">
        <f t="shared" si="74"/>
        <v>0</v>
      </c>
      <c r="BI41" s="1">
        <f t="shared" si="75"/>
        <v>0</v>
      </c>
      <c r="BJ41" s="1">
        <f t="shared" si="76"/>
        <v>0</v>
      </c>
      <c r="BK41" s="13">
        <v>0.3</v>
      </c>
      <c r="BL41" s="1">
        <f t="shared" si="77"/>
        <v>0</v>
      </c>
      <c r="BM41" s="1">
        <f t="shared" si="78"/>
        <v>0</v>
      </c>
      <c r="BN41" s="10"/>
      <c r="BO41" s="12">
        <v>10</v>
      </c>
      <c r="BP41" s="1">
        <f t="shared" si="79"/>
        <v>0</v>
      </c>
      <c r="BQ41" s="1"/>
      <c r="BR41" s="1"/>
      <c r="BS41" s="52">
        <f t="shared" si="80"/>
        <v>0</v>
      </c>
      <c r="BT41" s="1">
        <f t="shared" si="81"/>
        <v>0</v>
      </c>
      <c r="BU41" s="1">
        <f t="shared" si="82"/>
        <v>0</v>
      </c>
      <c r="BV41" s="13">
        <v>0.3</v>
      </c>
      <c r="BW41" s="1">
        <f t="shared" si="83"/>
        <v>0</v>
      </c>
      <c r="BX41" s="1">
        <f t="shared" si="84"/>
        <v>0</v>
      </c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</row>
    <row r="42" spans="1:93" ht="14.4" x14ac:dyDescent="0.3">
      <c r="L42" s="12">
        <v>10.1</v>
      </c>
      <c r="M42" s="1"/>
      <c r="N42" s="1">
        <f t="shared" si="49"/>
        <v>0</v>
      </c>
      <c r="O42" s="1"/>
      <c r="P42" s="52">
        <f t="shared" si="50"/>
        <v>0</v>
      </c>
      <c r="Q42" s="1">
        <f t="shared" si="51"/>
        <v>0</v>
      </c>
      <c r="R42" s="1">
        <f t="shared" si="52"/>
        <v>0</v>
      </c>
      <c r="S42" s="13">
        <v>0.3</v>
      </c>
      <c r="T42" s="1">
        <f t="shared" si="53"/>
        <v>0</v>
      </c>
      <c r="U42" s="1">
        <f t="shared" si="54"/>
        <v>0</v>
      </c>
      <c r="W42" s="12">
        <v>10.1</v>
      </c>
      <c r="X42" s="1">
        <f t="shared" si="55"/>
        <v>0</v>
      </c>
      <c r="Y42" s="1"/>
      <c r="Z42" s="1"/>
      <c r="AA42" s="52">
        <f t="shared" si="56"/>
        <v>0</v>
      </c>
      <c r="AB42" s="1">
        <f t="shared" si="57"/>
        <v>0</v>
      </c>
      <c r="AC42" s="1">
        <f t="shared" si="58"/>
        <v>0</v>
      </c>
      <c r="AD42" s="13">
        <v>0.3</v>
      </c>
      <c r="AE42" s="1">
        <f t="shared" si="59"/>
        <v>0</v>
      </c>
      <c r="AF42" s="1">
        <f t="shared" si="60"/>
        <v>0</v>
      </c>
      <c r="AH42" s="12">
        <v>10.1</v>
      </c>
      <c r="AI42" s="1">
        <f t="shared" si="61"/>
        <v>0</v>
      </c>
      <c r="AJ42" s="1"/>
      <c r="AK42" s="1"/>
      <c r="AL42" s="52">
        <f t="shared" si="62"/>
        <v>0</v>
      </c>
      <c r="AM42" s="1">
        <f t="shared" si="63"/>
        <v>0</v>
      </c>
      <c r="AN42" s="1">
        <f t="shared" si="64"/>
        <v>0</v>
      </c>
      <c r="AO42" s="13">
        <v>0.3</v>
      </c>
      <c r="AP42" s="1">
        <f t="shared" si="65"/>
        <v>0</v>
      </c>
      <c r="AQ42" s="1">
        <f t="shared" si="66"/>
        <v>0</v>
      </c>
      <c r="AS42" s="12">
        <v>10.1</v>
      </c>
      <c r="AT42" s="1">
        <f t="shared" si="67"/>
        <v>0</v>
      </c>
      <c r="AU42" s="1"/>
      <c r="AV42" s="1"/>
      <c r="AW42" s="52">
        <f t="shared" si="68"/>
        <v>0</v>
      </c>
      <c r="AX42" s="1">
        <f t="shared" si="69"/>
        <v>0</v>
      </c>
      <c r="AY42" s="1">
        <f t="shared" si="70"/>
        <v>0</v>
      </c>
      <c r="AZ42" s="13">
        <v>0.3</v>
      </c>
      <c r="BA42" s="1">
        <f t="shared" si="71"/>
        <v>0</v>
      </c>
      <c r="BB42" s="1">
        <f t="shared" si="72"/>
        <v>0</v>
      </c>
      <c r="BD42" s="12">
        <v>10.1</v>
      </c>
      <c r="BE42" s="1">
        <f t="shared" si="73"/>
        <v>0</v>
      </c>
      <c r="BF42" s="1"/>
      <c r="BG42" s="1"/>
      <c r="BH42" s="52">
        <f t="shared" si="74"/>
        <v>0</v>
      </c>
      <c r="BI42" s="1">
        <f t="shared" si="75"/>
        <v>0</v>
      </c>
      <c r="BJ42" s="1">
        <f t="shared" si="76"/>
        <v>0</v>
      </c>
      <c r="BK42" s="13">
        <v>0.3</v>
      </c>
      <c r="BL42" s="1">
        <f t="shared" si="77"/>
        <v>0</v>
      </c>
      <c r="BM42" s="1">
        <f t="shared" si="78"/>
        <v>0</v>
      </c>
      <c r="BN42" s="10"/>
      <c r="BO42" s="12">
        <v>10.1</v>
      </c>
      <c r="BP42" s="1">
        <f t="shared" si="79"/>
        <v>0</v>
      </c>
      <c r="BQ42" s="1"/>
      <c r="BR42" s="1"/>
      <c r="BS42" s="52">
        <f t="shared" si="80"/>
        <v>0</v>
      </c>
      <c r="BT42" s="1">
        <f t="shared" si="81"/>
        <v>0</v>
      </c>
      <c r="BU42" s="1">
        <f t="shared" si="82"/>
        <v>0</v>
      </c>
      <c r="BV42" s="13">
        <v>0.3</v>
      </c>
      <c r="BW42" s="1">
        <f t="shared" si="83"/>
        <v>0</v>
      </c>
      <c r="BX42" s="1">
        <f t="shared" si="84"/>
        <v>0</v>
      </c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</row>
    <row r="43" spans="1:93" ht="14.4" x14ac:dyDescent="0.3">
      <c r="L43" s="12">
        <v>12</v>
      </c>
      <c r="M43" s="1"/>
      <c r="N43" s="1">
        <f t="shared" si="49"/>
        <v>0</v>
      </c>
      <c r="O43" s="1"/>
      <c r="P43" s="52">
        <f t="shared" si="50"/>
        <v>0</v>
      </c>
      <c r="Q43" s="1">
        <f t="shared" si="51"/>
        <v>0</v>
      </c>
      <c r="R43" s="1">
        <f t="shared" si="52"/>
        <v>0</v>
      </c>
      <c r="S43" s="13">
        <v>1</v>
      </c>
      <c r="T43" s="1">
        <f t="shared" si="53"/>
        <v>0</v>
      </c>
      <c r="U43" s="1">
        <f t="shared" si="54"/>
        <v>0</v>
      </c>
      <c r="W43" s="12">
        <v>12</v>
      </c>
      <c r="X43" s="1">
        <f t="shared" si="55"/>
        <v>0</v>
      </c>
      <c r="Y43" s="1"/>
      <c r="Z43" s="1"/>
      <c r="AA43" s="52">
        <f t="shared" si="56"/>
        <v>0</v>
      </c>
      <c r="AB43" s="1">
        <f t="shared" si="57"/>
        <v>0</v>
      </c>
      <c r="AC43" s="1">
        <f t="shared" si="58"/>
        <v>0</v>
      </c>
      <c r="AD43" s="13">
        <v>1</v>
      </c>
      <c r="AE43" s="1">
        <f t="shared" si="59"/>
        <v>0</v>
      </c>
      <c r="AF43" s="1">
        <f t="shared" si="60"/>
        <v>0</v>
      </c>
      <c r="AH43" s="12">
        <v>12</v>
      </c>
      <c r="AI43" s="1">
        <f t="shared" si="61"/>
        <v>0</v>
      </c>
      <c r="AJ43" s="1"/>
      <c r="AK43" s="1"/>
      <c r="AL43" s="52">
        <f t="shared" si="62"/>
        <v>0</v>
      </c>
      <c r="AM43" s="1">
        <f t="shared" si="63"/>
        <v>0</v>
      </c>
      <c r="AN43" s="1">
        <f t="shared" si="64"/>
        <v>0</v>
      </c>
      <c r="AO43" s="13">
        <v>1</v>
      </c>
      <c r="AP43" s="1">
        <f t="shared" si="65"/>
        <v>0</v>
      </c>
      <c r="AQ43" s="1">
        <f t="shared" si="66"/>
        <v>0</v>
      </c>
      <c r="AS43" s="12">
        <v>12</v>
      </c>
      <c r="AT43" s="1">
        <f t="shared" si="67"/>
        <v>0</v>
      </c>
      <c r="AU43" s="1"/>
      <c r="AV43" s="1"/>
      <c r="AW43" s="52">
        <f t="shared" si="68"/>
        <v>0</v>
      </c>
      <c r="AX43" s="1">
        <f t="shared" si="69"/>
        <v>0</v>
      </c>
      <c r="AY43" s="1">
        <f t="shared" si="70"/>
        <v>0</v>
      </c>
      <c r="AZ43" s="13">
        <v>1</v>
      </c>
      <c r="BA43" s="1">
        <f t="shared" si="71"/>
        <v>0</v>
      </c>
      <c r="BB43" s="1">
        <f t="shared" si="72"/>
        <v>0</v>
      </c>
      <c r="BD43" s="12">
        <v>12</v>
      </c>
      <c r="BE43" s="1">
        <f t="shared" si="73"/>
        <v>0</v>
      </c>
      <c r="BF43" s="1"/>
      <c r="BG43" s="1"/>
      <c r="BH43" s="52">
        <f t="shared" si="74"/>
        <v>0</v>
      </c>
      <c r="BI43" s="1">
        <f t="shared" si="75"/>
        <v>0</v>
      </c>
      <c r="BJ43" s="1">
        <f t="shared" si="76"/>
        <v>0</v>
      </c>
      <c r="BK43" s="13">
        <v>1</v>
      </c>
      <c r="BL43" s="1">
        <f t="shared" si="77"/>
        <v>0</v>
      </c>
      <c r="BM43" s="1">
        <f t="shared" si="78"/>
        <v>0</v>
      </c>
      <c r="BN43" s="10"/>
      <c r="BO43" s="12">
        <v>12</v>
      </c>
      <c r="BP43" s="1">
        <f t="shared" si="79"/>
        <v>0</v>
      </c>
      <c r="BQ43" s="1"/>
      <c r="BR43" s="1"/>
      <c r="BS43" s="52">
        <f t="shared" si="80"/>
        <v>0</v>
      </c>
      <c r="BT43" s="1">
        <f t="shared" si="81"/>
        <v>0</v>
      </c>
      <c r="BU43" s="1">
        <f t="shared" si="82"/>
        <v>0</v>
      </c>
      <c r="BV43" s="13">
        <v>1</v>
      </c>
      <c r="BW43" s="1">
        <f t="shared" si="83"/>
        <v>0</v>
      </c>
      <c r="BX43" s="1">
        <f t="shared" si="84"/>
        <v>0</v>
      </c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</row>
    <row r="44" spans="1:93" ht="14.4" x14ac:dyDescent="0.3">
      <c r="L44" s="12" t="s">
        <v>52</v>
      </c>
      <c r="M44" s="1"/>
      <c r="N44" s="1">
        <f t="shared" si="49"/>
        <v>0</v>
      </c>
      <c r="O44" s="1"/>
      <c r="P44" s="52">
        <f t="shared" si="50"/>
        <v>0</v>
      </c>
      <c r="Q44" s="1">
        <f t="shared" si="51"/>
        <v>0</v>
      </c>
      <c r="R44" s="1">
        <f t="shared" si="52"/>
        <v>0</v>
      </c>
      <c r="S44" s="13"/>
      <c r="T44" s="1">
        <f t="shared" si="53"/>
        <v>0</v>
      </c>
      <c r="U44" s="1">
        <f t="shared" si="54"/>
        <v>0</v>
      </c>
      <c r="W44" s="12" t="s">
        <v>52</v>
      </c>
      <c r="X44" s="1">
        <f t="shared" si="55"/>
        <v>0</v>
      </c>
      <c r="Y44" s="1"/>
      <c r="Z44" s="1"/>
      <c r="AA44" s="52">
        <f t="shared" si="56"/>
        <v>0</v>
      </c>
      <c r="AB44" s="1">
        <f t="shared" si="57"/>
        <v>0</v>
      </c>
      <c r="AC44" s="1">
        <f t="shared" si="58"/>
        <v>0</v>
      </c>
      <c r="AD44" s="13"/>
      <c r="AE44" s="1">
        <f t="shared" si="59"/>
        <v>0</v>
      </c>
      <c r="AF44" s="1">
        <f t="shared" si="60"/>
        <v>0</v>
      </c>
      <c r="AH44" s="12" t="s">
        <v>52</v>
      </c>
      <c r="AI44" s="1">
        <f t="shared" si="61"/>
        <v>0</v>
      </c>
      <c r="AJ44" s="1"/>
      <c r="AK44" s="1"/>
      <c r="AL44" s="52">
        <f t="shared" si="62"/>
        <v>0</v>
      </c>
      <c r="AM44" s="1">
        <f t="shared" si="63"/>
        <v>0</v>
      </c>
      <c r="AN44" s="1">
        <f t="shared" si="64"/>
        <v>0</v>
      </c>
      <c r="AO44" s="13"/>
      <c r="AP44" s="1">
        <f t="shared" si="65"/>
        <v>0</v>
      </c>
      <c r="AQ44" s="1">
        <f t="shared" si="66"/>
        <v>0</v>
      </c>
      <c r="AS44" s="12" t="s">
        <v>52</v>
      </c>
      <c r="AT44" s="1">
        <f t="shared" si="67"/>
        <v>0</v>
      </c>
      <c r="AU44" s="1"/>
      <c r="AV44" s="1"/>
      <c r="AW44" s="52">
        <f t="shared" si="68"/>
        <v>0</v>
      </c>
      <c r="AX44" s="1">
        <f t="shared" si="69"/>
        <v>0</v>
      </c>
      <c r="AY44" s="1">
        <f t="shared" si="70"/>
        <v>0</v>
      </c>
      <c r="AZ44" s="13"/>
      <c r="BA44" s="1">
        <f t="shared" si="71"/>
        <v>0</v>
      </c>
      <c r="BB44" s="1">
        <f t="shared" si="72"/>
        <v>0</v>
      </c>
      <c r="BD44" s="12" t="s">
        <v>52</v>
      </c>
      <c r="BE44" s="1">
        <f t="shared" si="73"/>
        <v>0</v>
      </c>
      <c r="BF44" s="1"/>
      <c r="BG44" s="1"/>
      <c r="BH44" s="52">
        <f t="shared" si="74"/>
        <v>0</v>
      </c>
      <c r="BI44" s="1">
        <f t="shared" si="75"/>
        <v>0</v>
      </c>
      <c r="BJ44" s="1">
        <f t="shared" si="76"/>
        <v>0</v>
      </c>
      <c r="BK44" s="13"/>
      <c r="BL44" s="1">
        <f t="shared" si="77"/>
        <v>0</v>
      </c>
      <c r="BM44" s="1">
        <f t="shared" si="78"/>
        <v>0</v>
      </c>
      <c r="BN44" s="10"/>
      <c r="BO44" s="12" t="s">
        <v>52</v>
      </c>
      <c r="BP44" s="1">
        <f t="shared" si="79"/>
        <v>0</v>
      </c>
      <c r="BQ44" s="1"/>
      <c r="BR44" s="1"/>
      <c r="BS44" s="52">
        <f t="shared" si="80"/>
        <v>0</v>
      </c>
      <c r="BT44" s="1">
        <f t="shared" si="81"/>
        <v>0</v>
      </c>
      <c r="BU44" s="1">
        <f t="shared" si="82"/>
        <v>0</v>
      </c>
      <c r="BV44" s="13"/>
      <c r="BW44" s="1">
        <f t="shared" si="83"/>
        <v>0</v>
      </c>
      <c r="BX44" s="1">
        <f t="shared" si="84"/>
        <v>0</v>
      </c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</row>
    <row r="45" spans="1:93" ht="14.4" x14ac:dyDescent="0.3">
      <c r="L45" s="12" t="s">
        <v>53</v>
      </c>
      <c r="M45" s="1"/>
      <c r="N45" s="1">
        <f t="shared" si="49"/>
        <v>0</v>
      </c>
      <c r="O45" s="1"/>
      <c r="P45" s="52">
        <f t="shared" si="50"/>
        <v>0</v>
      </c>
      <c r="Q45" s="1">
        <f t="shared" si="51"/>
        <v>0</v>
      </c>
      <c r="R45" s="1">
        <f t="shared" si="52"/>
        <v>0</v>
      </c>
      <c r="S45" s="13"/>
      <c r="T45" s="1">
        <f t="shared" si="53"/>
        <v>0</v>
      </c>
      <c r="U45" s="1">
        <f t="shared" si="54"/>
        <v>0</v>
      </c>
      <c r="W45" s="12" t="s">
        <v>53</v>
      </c>
      <c r="X45" s="1">
        <f t="shared" si="55"/>
        <v>0</v>
      </c>
      <c r="Y45" s="1"/>
      <c r="Z45" s="1"/>
      <c r="AA45" s="52">
        <f t="shared" si="56"/>
        <v>0</v>
      </c>
      <c r="AB45" s="1">
        <f t="shared" si="57"/>
        <v>0</v>
      </c>
      <c r="AC45" s="1">
        <f t="shared" si="58"/>
        <v>0</v>
      </c>
      <c r="AD45" s="13"/>
      <c r="AE45" s="1">
        <f t="shared" si="59"/>
        <v>0</v>
      </c>
      <c r="AF45" s="1">
        <f t="shared" si="60"/>
        <v>0</v>
      </c>
      <c r="AH45" s="12" t="s">
        <v>53</v>
      </c>
      <c r="AI45" s="1">
        <f t="shared" si="61"/>
        <v>0</v>
      </c>
      <c r="AJ45" s="1"/>
      <c r="AK45" s="1"/>
      <c r="AL45" s="52">
        <f t="shared" si="62"/>
        <v>0</v>
      </c>
      <c r="AM45" s="1">
        <f t="shared" si="63"/>
        <v>0</v>
      </c>
      <c r="AN45" s="1">
        <f t="shared" si="64"/>
        <v>0</v>
      </c>
      <c r="AO45" s="13"/>
      <c r="AP45" s="1">
        <f t="shared" si="65"/>
        <v>0</v>
      </c>
      <c r="AQ45" s="1">
        <f t="shared" si="66"/>
        <v>0</v>
      </c>
      <c r="AS45" s="12" t="s">
        <v>53</v>
      </c>
      <c r="AT45" s="1">
        <f t="shared" si="67"/>
        <v>0</v>
      </c>
      <c r="AU45" s="1"/>
      <c r="AV45" s="1"/>
      <c r="AW45" s="52">
        <f t="shared" si="68"/>
        <v>0</v>
      </c>
      <c r="AX45" s="1">
        <f t="shared" si="69"/>
        <v>0</v>
      </c>
      <c r="AY45" s="1">
        <f t="shared" si="70"/>
        <v>0</v>
      </c>
      <c r="AZ45" s="13"/>
      <c r="BA45" s="1">
        <f t="shared" si="71"/>
        <v>0</v>
      </c>
      <c r="BB45" s="1">
        <f t="shared" si="72"/>
        <v>0</v>
      </c>
      <c r="BD45" s="12" t="s">
        <v>53</v>
      </c>
      <c r="BE45" s="1">
        <f t="shared" si="73"/>
        <v>0</v>
      </c>
      <c r="BF45" s="1"/>
      <c r="BG45" s="1"/>
      <c r="BH45" s="52">
        <f t="shared" si="74"/>
        <v>0</v>
      </c>
      <c r="BI45" s="1">
        <f t="shared" si="75"/>
        <v>0</v>
      </c>
      <c r="BJ45" s="1">
        <f t="shared" si="76"/>
        <v>0</v>
      </c>
      <c r="BK45" s="13"/>
      <c r="BL45" s="1">
        <f t="shared" si="77"/>
        <v>0</v>
      </c>
      <c r="BM45" s="1">
        <f t="shared" si="78"/>
        <v>0</v>
      </c>
      <c r="BN45" s="10"/>
      <c r="BO45" s="12" t="s">
        <v>53</v>
      </c>
      <c r="BP45" s="1">
        <f t="shared" si="79"/>
        <v>0</v>
      </c>
      <c r="BQ45" s="1"/>
      <c r="BR45" s="1"/>
      <c r="BS45" s="52">
        <f t="shared" si="80"/>
        <v>0</v>
      </c>
      <c r="BT45" s="1">
        <f t="shared" si="81"/>
        <v>0</v>
      </c>
      <c r="BU45" s="1">
        <f t="shared" si="82"/>
        <v>0</v>
      </c>
      <c r="BV45" s="13"/>
      <c r="BW45" s="1">
        <f t="shared" si="83"/>
        <v>0</v>
      </c>
      <c r="BX45" s="1">
        <f t="shared" si="84"/>
        <v>0</v>
      </c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</row>
    <row r="46" spans="1:93" ht="14.4" x14ac:dyDescent="0.3">
      <c r="L46" s="12" t="s">
        <v>54</v>
      </c>
      <c r="M46" s="1"/>
      <c r="N46" s="1">
        <f t="shared" si="49"/>
        <v>0</v>
      </c>
      <c r="O46" s="1"/>
      <c r="P46" s="52">
        <f t="shared" si="50"/>
        <v>0</v>
      </c>
      <c r="Q46" s="1">
        <f t="shared" si="51"/>
        <v>0</v>
      </c>
      <c r="R46" s="1">
        <f t="shared" si="52"/>
        <v>0</v>
      </c>
      <c r="S46" s="13"/>
      <c r="T46" s="1">
        <f t="shared" si="53"/>
        <v>0</v>
      </c>
      <c r="U46" s="1">
        <f t="shared" si="54"/>
        <v>0</v>
      </c>
      <c r="W46" s="12" t="s">
        <v>54</v>
      </c>
      <c r="X46" s="1">
        <f t="shared" si="55"/>
        <v>0</v>
      </c>
      <c r="Y46" s="1"/>
      <c r="Z46" s="1"/>
      <c r="AA46" s="52">
        <f t="shared" si="56"/>
        <v>0</v>
      </c>
      <c r="AB46" s="1">
        <f t="shared" si="57"/>
        <v>0</v>
      </c>
      <c r="AC46" s="1">
        <f t="shared" si="58"/>
        <v>0</v>
      </c>
      <c r="AD46" s="13"/>
      <c r="AE46" s="1">
        <f t="shared" si="59"/>
        <v>0</v>
      </c>
      <c r="AF46" s="1">
        <f t="shared" si="60"/>
        <v>0</v>
      </c>
      <c r="AH46" s="12" t="s">
        <v>54</v>
      </c>
      <c r="AI46" s="1">
        <f t="shared" si="61"/>
        <v>0</v>
      </c>
      <c r="AJ46" s="1"/>
      <c r="AK46" s="1"/>
      <c r="AL46" s="52">
        <f t="shared" si="62"/>
        <v>0</v>
      </c>
      <c r="AM46" s="1">
        <f t="shared" si="63"/>
        <v>0</v>
      </c>
      <c r="AN46" s="1">
        <f t="shared" si="64"/>
        <v>0</v>
      </c>
      <c r="AO46" s="13"/>
      <c r="AP46" s="1">
        <f t="shared" si="65"/>
        <v>0</v>
      </c>
      <c r="AQ46" s="1">
        <f t="shared" si="66"/>
        <v>0</v>
      </c>
      <c r="AS46" s="12" t="s">
        <v>54</v>
      </c>
      <c r="AT46" s="1">
        <f t="shared" si="67"/>
        <v>0</v>
      </c>
      <c r="AU46" s="1"/>
      <c r="AV46" s="1"/>
      <c r="AW46" s="52">
        <f t="shared" si="68"/>
        <v>0</v>
      </c>
      <c r="AX46" s="1">
        <f t="shared" si="69"/>
        <v>0</v>
      </c>
      <c r="AY46" s="1">
        <f t="shared" si="70"/>
        <v>0</v>
      </c>
      <c r="AZ46" s="13"/>
      <c r="BA46" s="1">
        <f t="shared" si="71"/>
        <v>0</v>
      </c>
      <c r="BB46" s="1">
        <f t="shared" si="72"/>
        <v>0</v>
      </c>
      <c r="BD46" s="12" t="s">
        <v>54</v>
      </c>
      <c r="BE46" s="1">
        <f t="shared" si="73"/>
        <v>0</v>
      </c>
      <c r="BF46" s="1"/>
      <c r="BG46" s="1"/>
      <c r="BH46" s="52">
        <f t="shared" si="74"/>
        <v>0</v>
      </c>
      <c r="BI46" s="1">
        <f t="shared" si="75"/>
        <v>0</v>
      </c>
      <c r="BJ46" s="1">
        <f t="shared" si="76"/>
        <v>0</v>
      </c>
      <c r="BK46" s="13"/>
      <c r="BL46" s="1">
        <f t="shared" si="77"/>
        <v>0</v>
      </c>
      <c r="BM46" s="1">
        <f t="shared" si="78"/>
        <v>0</v>
      </c>
      <c r="BN46" s="10"/>
      <c r="BO46" s="12" t="s">
        <v>54</v>
      </c>
      <c r="BP46" s="1">
        <f t="shared" si="79"/>
        <v>0</v>
      </c>
      <c r="BQ46" s="1"/>
      <c r="BR46" s="1"/>
      <c r="BS46" s="52">
        <f t="shared" si="80"/>
        <v>0</v>
      </c>
      <c r="BT46" s="1">
        <f t="shared" si="81"/>
        <v>0</v>
      </c>
      <c r="BU46" s="1">
        <f t="shared" si="82"/>
        <v>0</v>
      </c>
      <c r="BV46" s="13"/>
      <c r="BW46" s="1">
        <f t="shared" si="83"/>
        <v>0</v>
      </c>
      <c r="BX46" s="1">
        <f t="shared" si="84"/>
        <v>0</v>
      </c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</row>
    <row r="47" spans="1:93" ht="14.4" x14ac:dyDescent="0.3">
      <c r="L47" s="12" t="s">
        <v>55</v>
      </c>
      <c r="M47" s="1"/>
      <c r="N47" s="1">
        <f t="shared" si="49"/>
        <v>0</v>
      </c>
      <c r="O47" s="1"/>
      <c r="P47" s="52">
        <f t="shared" si="50"/>
        <v>0</v>
      </c>
      <c r="Q47" s="1">
        <f t="shared" si="51"/>
        <v>0</v>
      </c>
      <c r="R47" s="1">
        <f t="shared" si="52"/>
        <v>0</v>
      </c>
      <c r="S47" s="13"/>
      <c r="T47" s="1">
        <f t="shared" si="53"/>
        <v>0</v>
      </c>
      <c r="U47" s="1">
        <f t="shared" si="54"/>
        <v>0</v>
      </c>
      <c r="W47" s="12" t="s">
        <v>55</v>
      </c>
      <c r="X47" s="1">
        <f t="shared" si="55"/>
        <v>0</v>
      </c>
      <c r="Y47" s="1"/>
      <c r="Z47" s="1"/>
      <c r="AA47" s="52">
        <f t="shared" si="56"/>
        <v>0</v>
      </c>
      <c r="AB47" s="1">
        <f t="shared" si="57"/>
        <v>0</v>
      </c>
      <c r="AC47" s="1">
        <f t="shared" si="58"/>
        <v>0</v>
      </c>
      <c r="AD47" s="13"/>
      <c r="AE47" s="1">
        <f t="shared" si="59"/>
        <v>0</v>
      </c>
      <c r="AF47" s="1">
        <f t="shared" si="60"/>
        <v>0</v>
      </c>
      <c r="AH47" s="12" t="s">
        <v>55</v>
      </c>
      <c r="AI47" s="1">
        <f t="shared" si="61"/>
        <v>0</v>
      </c>
      <c r="AJ47" s="1"/>
      <c r="AK47" s="1"/>
      <c r="AL47" s="52">
        <f t="shared" si="62"/>
        <v>0</v>
      </c>
      <c r="AM47" s="1">
        <f t="shared" si="63"/>
        <v>0</v>
      </c>
      <c r="AN47" s="1">
        <f t="shared" si="64"/>
        <v>0</v>
      </c>
      <c r="AO47" s="13"/>
      <c r="AP47" s="1">
        <f t="shared" si="65"/>
        <v>0</v>
      </c>
      <c r="AQ47" s="1">
        <f t="shared" si="66"/>
        <v>0</v>
      </c>
      <c r="AS47" s="12" t="s">
        <v>55</v>
      </c>
      <c r="AT47" s="1">
        <f t="shared" si="67"/>
        <v>0</v>
      </c>
      <c r="AU47" s="1"/>
      <c r="AV47" s="1"/>
      <c r="AW47" s="52">
        <f t="shared" si="68"/>
        <v>0</v>
      </c>
      <c r="AX47" s="1">
        <f t="shared" si="69"/>
        <v>0</v>
      </c>
      <c r="AY47" s="1">
        <f t="shared" si="70"/>
        <v>0</v>
      </c>
      <c r="AZ47" s="13"/>
      <c r="BA47" s="1">
        <f t="shared" si="71"/>
        <v>0</v>
      </c>
      <c r="BB47" s="1">
        <f t="shared" si="72"/>
        <v>0</v>
      </c>
      <c r="BD47" s="12" t="s">
        <v>55</v>
      </c>
      <c r="BE47" s="1">
        <f t="shared" si="73"/>
        <v>0</v>
      </c>
      <c r="BF47" s="1"/>
      <c r="BG47" s="1"/>
      <c r="BH47" s="52">
        <f t="shared" si="74"/>
        <v>0</v>
      </c>
      <c r="BI47" s="1">
        <f t="shared" si="75"/>
        <v>0</v>
      </c>
      <c r="BJ47" s="1">
        <f t="shared" si="76"/>
        <v>0</v>
      </c>
      <c r="BK47" s="13"/>
      <c r="BL47" s="1">
        <f t="shared" si="77"/>
        <v>0</v>
      </c>
      <c r="BM47" s="1">
        <f t="shared" si="78"/>
        <v>0</v>
      </c>
      <c r="BN47" s="10"/>
      <c r="BO47" s="12" t="s">
        <v>55</v>
      </c>
      <c r="BP47" s="1">
        <f t="shared" si="79"/>
        <v>0</v>
      </c>
      <c r="BQ47" s="1"/>
      <c r="BR47" s="1"/>
      <c r="BS47" s="52">
        <f t="shared" si="80"/>
        <v>0</v>
      </c>
      <c r="BT47" s="1">
        <f t="shared" si="81"/>
        <v>0</v>
      </c>
      <c r="BU47" s="1">
        <f t="shared" si="82"/>
        <v>0</v>
      </c>
      <c r="BV47" s="13"/>
      <c r="BW47" s="1">
        <f t="shared" si="83"/>
        <v>0</v>
      </c>
      <c r="BX47" s="1">
        <f t="shared" si="84"/>
        <v>0</v>
      </c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</row>
    <row r="48" spans="1:93" ht="14.4" x14ac:dyDescent="0.3">
      <c r="L48" s="12">
        <v>14</v>
      </c>
      <c r="M48" s="1"/>
      <c r="N48" s="1">
        <f t="shared" si="49"/>
        <v>0</v>
      </c>
      <c r="O48" s="1"/>
      <c r="P48" s="52">
        <f t="shared" si="50"/>
        <v>0</v>
      </c>
      <c r="Q48" s="1">
        <f t="shared" si="51"/>
        <v>0</v>
      </c>
      <c r="R48" s="1">
        <f t="shared" si="52"/>
        <v>0</v>
      </c>
      <c r="S48" s="13"/>
      <c r="T48" s="1">
        <f t="shared" si="53"/>
        <v>0</v>
      </c>
      <c r="U48" s="1">
        <f t="shared" si="54"/>
        <v>0</v>
      </c>
      <c r="W48" s="12">
        <v>14</v>
      </c>
      <c r="X48" s="1">
        <f t="shared" si="55"/>
        <v>0</v>
      </c>
      <c r="Y48" s="1"/>
      <c r="Z48" s="1"/>
      <c r="AA48" s="52">
        <f t="shared" si="56"/>
        <v>0</v>
      </c>
      <c r="AB48" s="1">
        <f t="shared" si="57"/>
        <v>0</v>
      </c>
      <c r="AC48" s="1">
        <f t="shared" si="58"/>
        <v>0</v>
      </c>
      <c r="AD48" s="13"/>
      <c r="AE48" s="1">
        <f t="shared" si="59"/>
        <v>0</v>
      </c>
      <c r="AF48" s="1">
        <f t="shared" si="60"/>
        <v>0</v>
      </c>
      <c r="AH48" s="12">
        <v>14</v>
      </c>
      <c r="AI48" s="1">
        <f t="shared" si="61"/>
        <v>0</v>
      </c>
      <c r="AJ48" s="1"/>
      <c r="AK48" s="1"/>
      <c r="AL48" s="52">
        <f t="shared" si="62"/>
        <v>0</v>
      </c>
      <c r="AM48" s="1">
        <f t="shared" si="63"/>
        <v>0</v>
      </c>
      <c r="AN48" s="1">
        <f t="shared" si="64"/>
        <v>0</v>
      </c>
      <c r="AO48" s="13"/>
      <c r="AP48" s="1">
        <f t="shared" si="65"/>
        <v>0</v>
      </c>
      <c r="AQ48" s="1">
        <f t="shared" si="66"/>
        <v>0</v>
      </c>
      <c r="AS48" s="12">
        <v>14</v>
      </c>
      <c r="AT48" s="1">
        <f t="shared" si="67"/>
        <v>0</v>
      </c>
      <c r="AU48" s="1"/>
      <c r="AV48" s="1"/>
      <c r="AW48" s="52">
        <f t="shared" si="68"/>
        <v>0</v>
      </c>
      <c r="AX48" s="1">
        <f t="shared" si="69"/>
        <v>0</v>
      </c>
      <c r="AY48" s="1">
        <f t="shared" si="70"/>
        <v>0</v>
      </c>
      <c r="AZ48" s="13"/>
      <c r="BA48" s="1">
        <f t="shared" si="71"/>
        <v>0</v>
      </c>
      <c r="BB48" s="1">
        <f t="shared" si="72"/>
        <v>0</v>
      </c>
      <c r="BD48" s="12">
        <v>14</v>
      </c>
      <c r="BE48" s="1">
        <f t="shared" si="73"/>
        <v>0</v>
      </c>
      <c r="BF48" s="1"/>
      <c r="BG48" s="1"/>
      <c r="BH48" s="52">
        <f t="shared" si="74"/>
        <v>0</v>
      </c>
      <c r="BI48" s="1">
        <f t="shared" si="75"/>
        <v>0</v>
      </c>
      <c r="BJ48" s="1">
        <f t="shared" si="76"/>
        <v>0</v>
      </c>
      <c r="BK48" s="13"/>
      <c r="BL48" s="1">
        <f t="shared" si="77"/>
        <v>0</v>
      </c>
      <c r="BM48" s="1">
        <f t="shared" si="78"/>
        <v>0</v>
      </c>
      <c r="BN48" s="10"/>
      <c r="BO48" s="12">
        <v>14</v>
      </c>
      <c r="BP48" s="1">
        <f t="shared" si="79"/>
        <v>0</v>
      </c>
      <c r="BQ48" s="1"/>
      <c r="BR48" s="1"/>
      <c r="BS48" s="52">
        <f t="shared" si="80"/>
        <v>0</v>
      </c>
      <c r="BT48" s="1">
        <f t="shared" si="81"/>
        <v>0</v>
      </c>
      <c r="BU48" s="1">
        <f t="shared" si="82"/>
        <v>0</v>
      </c>
      <c r="BV48" s="13"/>
      <c r="BW48" s="1">
        <f t="shared" si="83"/>
        <v>0</v>
      </c>
      <c r="BX48" s="1">
        <f t="shared" si="84"/>
        <v>0</v>
      </c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</row>
    <row r="49" spans="12:93" ht="14.4" x14ac:dyDescent="0.3">
      <c r="L49" s="12">
        <v>17</v>
      </c>
      <c r="M49" s="1"/>
      <c r="N49" s="1">
        <f t="shared" si="49"/>
        <v>0</v>
      </c>
      <c r="O49" s="1"/>
      <c r="P49" s="52">
        <f t="shared" si="50"/>
        <v>0</v>
      </c>
      <c r="Q49" s="1">
        <f t="shared" si="51"/>
        <v>0</v>
      </c>
      <c r="R49" s="1">
        <f t="shared" si="52"/>
        <v>0</v>
      </c>
      <c r="S49" s="13">
        <v>0.08</v>
      </c>
      <c r="T49" s="1">
        <f t="shared" si="53"/>
        <v>0</v>
      </c>
      <c r="U49" s="1">
        <f t="shared" si="54"/>
        <v>0</v>
      </c>
      <c r="W49" s="12">
        <v>17</v>
      </c>
      <c r="X49" s="1">
        <f t="shared" si="55"/>
        <v>0</v>
      </c>
      <c r="Y49" s="1"/>
      <c r="Z49" s="1"/>
      <c r="AA49" s="52">
        <f t="shared" si="56"/>
        <v>0</v>
      </c>
      <c r="AB49" s="1">
        <f t="shared" si="57"/>
        <v>0</v>
      </c>
      <c r="AC49" s="1">
        <f t="shared" si="58"/>
        <v>0</v>
      </c>
      <c r="AD49" s="13">
        <v>0.08</v>
      </c>
      <c r="AE49" s="1">
        <f t="shared" si="59"/>
        <v>0</v>
      </c>
      <c r="AF49" s="1">
        <f t="shared" si="60"/>
        <v>0</v>
      </c>
      <c r="AH49" s="12">
        <v>17</v>
      </c>
      <c r="AI49" s="1">
        <f t="shared" si="61"/>
        <v>0</v>
      </c>
      <c r="AJ49" s="1"/>
      <c r="AK49" s="1"/>
      <c r="AL49" s="52">
        <f t="shared" si="62"/>
        <v>0</v>
      </c>
      <c r="AM49" s="1">
        <f t="shared" si="63"/>
        <v>0</v>
      </c>
      <c r="AN49" s="1">
        <f t="shared" si="64"/>
        <v>0</v>
      </c>
      <c r="AO49" s="13">
        <v>0.08</v>
      </c>
      <c r="AP49" s="1">
        <f t="shared" si="65"/>
        <v>0</v>
      </c>
      <c r="AQ49" s="1">
        <f t="shared" si="66"/>
        <v>0</v>
      </c>
      <c r="AS49" s="12">
        <v>17</v>
      </c>
      <c r="AT49" s="1">
        <f t="shared" si="67"/>
        <v>0</v>
      </c>
      <c r="AU49" s="1"/>
      <c r="AV49" s="1"/>
      <c r="AW49" s="52">
        <f t="shared" si="68"/>
        <v>0</v>
      </c>
      <c r="AX49" s="1">
        <f t="shared" si="69"/>
        <v>0</v>
      </c>
      <c r="AY49" s="1">
        <f t="shared" si="70"/>
        <v>0</v>
      </c>
      <c r="AZ49" s="13">
        <v>0.08</v>
      </c>
      <c r="BA49" s="1">
        <f t="shared" si="71"/>
        <v>0</v>
      </c>
      <c r="BB49" s="1">
        <f t="shared" si="72"/>
        <v>0</v>
      </c>
      <c r="BD49" s="12">
        <v>17</v>
      </c>
      <c r="BE49" s="1">
        <f t="shared" si="73"/>
        <v>0</v>
      </c>
      <c r="BF49" s="1"/>
      <c r="BG49" s="1"/>
      <c r="BH49" s="52">
        <f t="shared" si="74"/>
        <v>0</v>
      </c>
      <c r="BI49" s="1">
        <f t="shared" si="75"/>
        <v>0</v>
      </c>
      <c r="BJ49" s="1">
        <f t="shared" si="76"/>
        <v>0</v>
      </c>
      <c r="BK49" s="13">
        <v>0.08</v>
      </c>
      <c r="BL49" s="1">
        <f t="shared" si="77"/>
        <v>0</v>
      </c>
      <c r="BM49" s="1">
        <f t="shared" si="78"/>
        <v>0</v>
      </c>
      <c r="BN49" s="10"/>
      <c r="BO49" s="12">
        <v>17</v>
      </c>
      <c r="BP49" s="1">
        <f t="shared" si="79"/>
        <v>0</v>
      </c>
      <c r="BQ49" s="1"/>
      <c r="BR49" s="1"/>
      <c r="BS49" s="52">
        <f t="shared" si="80"/>
        <v>0</v>
      </c>
      <c r="BT49" s="1">
        <f t="shared" si="81"/>
        <v>0</v>
      </c>
      <c r="BU49" s="1">
        <f t="shared" si="82"/>
        <v>0</v>
      </c>
      <c r="BV49" s="13">
        <v>0.08</v>
      </c>
      <c r="BW49" s="1">
        <f t="shared" si="83"/>
        <v>0</v>
      </c>
      <c r="BX49" s="1">
        <f t="shared" si="84"/>
        <v>0</v>
      </c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</row>
    <row r="50" spans="12:93" ht="14.4" x14ac:dyDescent="0.3">
      <c r="L50" s="12">
        <v>42</v>
      </c>
      <c r="M50" s="1"/>
      <c r="N50" s="1">
        <f t="shared" si="49"/>
        <v>0</v>
      </c>
      <c r="O50" s="1"/>
      <c r="P50" s="52">
        <f t="shared" si="50"/>
        <v>0</v>
      </c>
      <c r="Q50" s="1">
        <f t="shared" si="51"/>
        <v>0</v>
      </c>
      <c r="R50" s="1">
        <f t="shared" si="52"/>
        <v>0</v>
      </c>
      <c r="S50" s="13">
        <v>0.12</v>
      </c>
      <c r="T50" s="1">
        <f t="shared" si="53"/>
        <v>0</v>
      </c>
      <c r="U50" s="1">
        <f t="shared" si="54"/>
        <v>0</v>
      </c>
      <c r="W50" s="12">
        <v>42</v>
      </c>
      <c r="X50" s="1">
        <f t="shared" si="55"/>
        <v>0</v>
      </c>
      <c r="Y50" s="1"/>
      <c r="Z50" s="1"/>
      <c r="AA50" s="52">
        <f t="shared" si="56"/>
        <v>0</v>
      </c>
      <c r="AB50" s="1">
        <f t="shared" si="57"/>
        <v>0</v>
      </c>
      <c r="AC50" s="1">
        <f t="shared" si="58"/>
        <v>0</v>
      </c>
      <c r="AD50" s="13">
        <v>0.12</v>
      </c>
      <c r="AE50" s="1">
        <f t="shared" si="59"/>
        <v>0</v>
      </c>
      <c r="AF50" s="1">
        <f t="shared" si="60"/>
        <v>0</v>
      </c>
      <c r="AH50" s="12">
        <v>42</v>
      </c>
      <c r="AI50" s="1">
        <f t="shared" si="61"/>
        <v>0</v>
      </c>
      <c r="AJ50" s="1"/>
      <c r="AK50" s="1"/>
      <c r="AL50" s="52">
        <f t="shared" si="62"/>
        <v>0</v>
      </c>
      <c r="AM50" s="1">
        <f t="shared" si="63"/>
        <v>0</v>
      </c>
      <c r="AN50" s="1">
        <f t="shared" si="64"/>
        <v>0</v>
      </c>
      <c r="AO50" s="13">
        <v>0.12</v>
      </c>
      <c r="AP50" s="1">
        <f t="shared" si="65"/>
        <v>0</v>
      </c>
      <c r="AQ50" s="1">
        <f t="shared" si="66"/>
        <v>0</v>
      </c>
      <c r="AS50" s="12">
        <v>42</v>
      </c>
      <c r="AT50" s="1">
        <f t="shared" si="67"/>
        <v>0</v>
      </c>
      <c r="AU50" s="1"/>
      <c r="AV50" s="1"/>
      <c r="AW50" s="52">
        <f t="shared" si="68"/>
        <v>0</v>
      </c>
      <c r="AX50" s="1">
        <f t="shared" si="69"/>
        <v>0</v>
      </c>
      <c r="AY50" s="1">
        <f t="shared" si="70"/>
        <v>0</v>
      </c>
      <c r="AZ50" s="13">
        <v>0.12</v>
      </c>
      <c r="BA50" s="1">
        <f t="shared" si="71"/>
        <v>0</v>
      </c>
      <c r="BB50" s="1">
        <f t="shared" si="72"/>
        <v>0</v>
      </c>
      <c r="BD50" s="12">
        <v>42</v>
      </c>
      <c r="BE50" s="1">
        <f t="shared" si="73"/>
        <v>0</v>
      </c>
      <c r="BF50" s="1"/>
      <c r="BG50" s="1"/>
      <c r="BH50" s="52">
        <f t="shared" si="74"/>
        <v>0</v>
      </c>
      <c r="BI50" s="1">
        <f t="shared" si="75"/>
        <v>0</v>
      </c>
      <c r="BJ50" s="1">
        <f t="shared" si="76"/>
        <v>0</v>
      </c>
      <c r="BK50" s="13">
        <v>0.12</v>
      </c>
      <c r="BL50" s="1">
        <f t="shared" si="77"/>
        <v>0</v>
      </c>
      <c r="BM50" s="1">
        <f t="shared" si="78"/>
        <v>0</v>
      </c>
      <c r="BN50" s="10"/>
      <c r="BO50" s="12">
        <v>42</v>
      </c>
      <c r="BP50" s="1">
        <f t="shared" si="79"/>
        <v>0</v>
      </c>
      <c r="BQ50" s="1"/>
      <c r="BR50" s="1"/>
      <c r="BS50" s="52">
        <f t="shared" si="80"/>
        <v>0</v>
      </c>
      <c r="BT50" s="1">
        <f t="shared" si="81"/>
        <v>0</v>
      </c>
      <c r="BU50" s="1">
        <f t="shared" si="82"/>
        <v>0</v>
      </c>
      <c r="BV50" s="13">
        <v>0.12</v>
      </c>
      <c r="BW50" s="1">
        <f t="shared" si="83"/>
        <v>0</v>
      </c>
      <c r="BX50" s="1">
        <f t="shared" si="84"/>
        <v>0</v>
      </c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</row>
    <row r="51" spans="12:93" ht="14.4" x14ac:dyDescent="0.3">
      <c r="L51" s="12">
        <v>43.1</v>
      </c>
      <c r="M51" s="1"/>
      <c r="N51" s="1">
        <f t="shared" si="49"/>
        <v>0</v>
      </c>
      <c r="O51" s="1"/>
      <c r="P51" s="52">
        <f t="shared" si="50"/>
        <v>0</v>
      </c>
      <c r="Q51" s="1">
        <f t="shared" si="51"/>
        <v>0</v>
      </c>
      <c r="R51" s="1">
        <f t="shared" si="52"/>
        <v>0</v>
      </c>
      <c r="S51" s="13">
        <v>0.3</v>
      </c>
      <c r="T51" s="1">
        <f t="shared" si="53"/>
        <v>0</v>
      </c>
      <c r="U51" s="1">
        <f t="shared" si="54"/>
        <v>0</v>
      </c>
      <c r="W51" s="12">
        <v>43.1</v>
      </c>
      <c r="X51" s="1">
        <f t="shared" si="55"/>
        <v>0</v>
      </c>
      <c r="Y51" s="1"/>
      <c r="Z51" s="1"/>
      <c r="AA51" s="52">
        <f t="shared" si="56"/>
        <v>0</v>
      </c>
      <c r="AB51" s="1">
        <f t="shared" si="57"/>
        <v>0</v>
      </c>
      <c r="AC51" s="1">
        <f t="shared" si="58"/>
        <v>0</v>
      </c>
      <c r="AD51" s="13">
        <v>0.3</v>
      </c>
      <c r="AE51" s="1">
        <f t="shared" si="59"/>
        <v>0</v>
      </c>
      <c r="AF51" s="1">
        <f t="shared" si="60"/>
        <v>0</v>
      </c>
      <c r="AH51" s="12">
        <v>43.1</v>
      </c>
      <c r="AI51" s="1">
        <f t="shared" si="61"/>
        <v>0</v>
      </c>
      <c r="AJ51" s="1"/>
      <c r="AK51" s="1"/>
      <c r="AL51" s="52">
        <f t="shared" si="62"/>
        <v>0</v>
      </c>
      <c r="AM51" s="1">
        <f t="shared" si="63"/>
        <v>0</v>
      </c>
      <c r="AN51" s="1">
        <f t="shared" si="64"/>
        <v>0</v>
      </c>
      <c r="AO51" s="13">
        <v>0.3</v>
      </c>
      <c r="AP51" s="1">
        <f t="shared" si="65"/>
        <v>0</v>
      </c>
      <c r="AQ51" s="1">
        <f t="shared" si="66"/>
        <v>0</v>
      </c>
      <c r="AS51" s="12">
        <v>43.1</v>
      </c>
      <c r="AT51" s="1">
        <f t="shared" si="67"/>
        <v>0</v>
      </c>
      <c r="AU51" s="1"/>
      <c r="AV51" s="1"/>
      <c r="AW51" s="52">
        <f t="shared" si="68"/>
        <v>0</v>
      </c>
      <c r="AX51" s="1">
        <f t="shared" si="69"/>
        <v>0</v>
      </c>
      <c r="AY51" s="1">
        <f t="shared" si="70"/>
        <v>0</v>
      </c>
      <c r="AZ51" s="13">
        <v>0.3</v>
      </c>
      <c r="BA51" s="1">
        <f t="shared" si="71"/>
        <v>0</v>
      </c>
      <c r="BB51" s="1">
        <f t="shared" si="72"/>
        <v>0</v>
      </c>
      <c r="BD51" s="12">
        <v>43.1</v>
      </c>
      <c r="BE51" s="1">
        <f t="shared" si="73"/>
        <v>0</v>
      </c>
      <c r="BF51" s="1"/>
      <c r="BG51" s="1"/>
      <c r="BH51" s="52">
        <f t="shared" si="74"/>
        <v>0</v>
      </c>
      <c r="BI51" s="1">
        <f t="shared" si="75"/>
        <v>0</v>
      </c>
      <c r="BJ51" s="1">
        <f t="shared" si="76"/>
        <v>0</v>
      </c>
      <c r="BK51" s="13">
        <v>0.3</v>
      </c>
      <c r="BL51" s="1">
        <f t="shared" si="77"/>
        <v>0</v>
      </c>
      <c r="BM51" s="1">
        <f t="shared" si="78"/>
        <v>0</v>
      </c>
      <c r="BN51" s="10"/>
      <c r="BO51" s="12">
        <v>43.1</v>
      </c>
      <c r="BP51" s="1">
        <f t="shared" si="79"/>
        <v>0</v>
      </c>
      <c r="BQ51" s="1"/>
      <c r="BR51" s="1"/>
      <c r="BS51" s="52">
        <f t="shared" si="80"/>
        <v>0</v>
      </c>
      <c r="BT51" s="1">
        <f t="shared" si="81"/>
        <v>0</v>
      </c>
      <c r="BU51" s="1">
        <f t="shared" si="82"/>
        <v>0</v>
      </c>
      <c r="BV51" s="13">
        <v>0.3</v>
      </c>
      <c r="BW51" s="1">
        <f t="shared" si="83"/>
        <v>0</v>
      </c>
      <c r="BX51" s="1">
        <f t="shared" si="84"/>
        <v>0</v>
      </c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</row>
    <row r="52" spans="12:93" ht="14.4" x14ac:dyDescent="0.3">
      <c r="L52" s="12">
        <v>43.2</v>
      </c>
      <c r="M52" s="1"/>
      <c r="N52" s="1">
        <f t="shared" si="49"/>
        <v>0</v>
      </c>
      <c r="O52" s="1"/>
      <c r="P52" s="52">
        <f t="shared" si="50"/>
        <v>0</v>
      </c>
      <c r="Q52" s="1">
        <f t="shared" si="51"/>
        <v>0</v>
      </c>
      <c r="R52" s="1">
        <f t="shared" si="52"/>
        <v>0</v>
      </c>
      <c r="S52" s="13">
        <v>0.5</v>
      </c>
      <c r="T52" s="1">
        <f t="shared" si="53"/>
        <v>0</v>
      </c>
      <c r="U52" s="1">
        <f t="shared" si="54"/>
        <v>0</v>
      </c>
      <c r="W52" s="12">
        <v>43.2</v>
      </c>
      <c r="X52" s="1">
        <f t="shared" si="55"/>
        <v>0</v>
      </c>
      <c r="Y52" s="1"/>
      <c r="Z52" s="1"/>
      <c r="AA52" s="52">
        <f t="shared" si="56"/>
        <v>0</v>
      </c>
      <c r="AB52" s="1">
        <f t="shared" si="57"/>
        <v>0</v>
      </c>
      <c r="AC52" s="1">
        <f t="shared" si="58"/>
        <v>0</v>
      </c>
      <c r="AD52" s="13">
        <v>0.5</v>
      </c>
      <c r="AE52" s="1">
        <f t="shared" si="59"/>
        <v>0</v>
      </c>
      <c r="AF52" s="1">
        <f t="shared" si="60"/>
        <v>0</v>
      </c>
      <c r="AH52" s="12">
        <v>43.2</v>
      </c>
      <c r="AI52" s="1">
        <f t="shared" si="61"/>
        <v>0</v>
      </c>
      <c r="AJ52" s="1"/>
      <c r="AK52" s="1"/>
      <c r="AL52" s="52">
        <f t="shared" si="62"/>
        <v>0</v>
      </c>
      <c r="AM52" s="1">
        <f t="shared" si="63"/>
        <v>0</v>
      </c>
      <c r="AN52" s="1">
        <f t="shared" si="64"/>
        <v>0</v>
      </c>
      <c r="AO52" s="13">
        <v>0.5</v>
      </c>
      <c r="AP52" s="1">
        <f t="shared" si="65"/>
        <v>0</v>
      </c>
      <c r="AQ52" s="1">
        <f t="shared" si="66"/>
        <v>0</v>
      </c>
      <c r="AS52" s="12">
        <v>43.2</v>
      </c>
      <c r="AT52" s="1">
        <f t="shared" si="67"/>
        <v>0</v>
      </c>
      <c r="AU52" s="1"/>
      <c r="AV52" s="1"/>
      <c r="AW52" s="52">
        <f t="shared" si="68"/>
        <v>0</v>
      </c>
      <c r="AX52" s="1">
        <f t="shared" si="69"/>
        <v>0</v>
      </c>
      <c r="AY52" s="1">
        <f t="shared" si="70"/>
        <v>0</v>
      </c>
      <c r="AZ52" s="13">
        <v>0.5</v>
      </c>
      <c r="BA52" s="1">
        <f t="shared" si="71"/>
        <v>0</v>
      </c>
      <c r="BB52" s="1">
        <f t="shared" si="72"/>
        <v>0</v>
      </c>
      <c r="BD52" s="12">
        <v>43.2</v>
      </c>
      <c r="BE52" s="1">
        <f t="shared" si="73"/>
        <v>0</v>
      </c>
      <c r="BF52" s="1"/>
      <c r="BG52" s="1"/>
      <c r="BH52" s="52">
        <f t="shared" si="74"/>
        <v>0</v>
      </c>
      <c r="BI52" s="1">
        <f t="shared" si="75"/>
        <v>0</v>
      </c>
      <c r="BJ52" s="1">
        <f t="shared" si="76"/>
        <v>0</v>
      </c>
      <c r="BK52" s="13">
        <v>0.5</v>
      </c>
      <c r="BL52" s="1">
        <f t="shared" si="77"/>
        <v>0</v>
      </c>
      <c r="BM52" s="1">
        <f t="shared" si="78"/>
        <v>0</v>
      </c>
      <c r="BN52" s="10"/>
      <c r="BO52" s="12">
        <v>43.2</v>
      </c>
      <c r="BP52" s="1">
        <f t="shared" si="79"/>
        <v>0</v>
      </c>
      <c r="BQ52" s="1"/>
      <c r="BR52" s="1"/>
      <c r="BS52" s="52">
        <f t="shared" si="80"/>
        <v>0</v>
      </c>
      <c r="BT52" s="1">
        <f t="shared" si="81"/>
        <v>0</v>
      </c>
      <c r="BU52" s="1">
        <f t="shared" si="82"/>
        <v>0</v>
      </c>
      <c r="BV52" s="13">
        <v>0.5</v>
      </c>
      <c r="BW52" s="1">
        <f t="shared" si="83"/>
        <v>0</v>
      </c>
      <c r="BX52" s="1">
        <f t="shared" si="84"/>
        <v>0</v>
      </c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</row>
    <row r="53" spans="12:93" ht="14.4" x14ac:dyDescent="0.3">
      <c r="L53" s="12">
        <v>45</v>
      </c>
      <c r="M53" s="1"/>
      <c r="N53" s="1">
        <f t="shared" si="49"/>
        <v>0</v>
      </c>
      <c r="O53" s="1"/>
      <c r="P53" s="52">
        <f t="shared" si="50"/>
        <v>0</v>
      </c>
      <c r="Q53" s="1">
        <f t="shared" si="51"/>
        <v>0</v>
      </c>
      <c r="R53" s="1">
        <f t="shared" si="52"/>
        <v>0</v>
      </c>
      <c r="S53" s="13">
        <v>0.45</v>
      </c>
      <c r="T53" s="1">
        <f t="shared" si="53"/>
        <v>0</v>
      </c>
      <c r="U53" s="1">
        <f t="shared" si="54"/>
        <v>0</v>
      </c>
      <c r="W53" s="12">
        <v>45</v>
      </c>
      <c r="X53" s="1">
        <f t="shared" si="55"/>
        <v>0</v>
      </c>
      <c r="Y53" s="1"/>
      <c r="Z53" s="1"/>
      <c r="AA53" s="52">
        <f t="shared" si="56"/>
        <v>0</v>
      </c>
      <c r="AB53" s="1">
        <f t="shared" si="57"/>
        <v>0</v>
      </c>
      <c r="AC53" s="1">
        <f t="shared" si="58"/>
        <v>0</v>
      </c>
      <c r="AD53" s="13">
        <v>0.45</v>
      </c>
      <c r="AE53" s="1">
        <f t="shared" si="59"/>
        <v>0</v>
      </c>
      <c r="AF53" s="1">
        <f t="shared" si="60"/>
        <v>0</v>
      </c>
      <c r="AH53" s="12">
        <v>45</v>
      </c>
      <c r="AI53" s="1">
        <f t="shared" si="61"/>
        <v>0</v>
      </c>
      <c r="AJ53" s="1"/>
      <c r="AK53" s="1"/>
      <c r="AL53" s="52">
        <f t="shared" si="62"/>
        <v>0</v>
      </c>
      <c r="AM53" s="1">
        <f t="shared" si="63"/>
        <v>0</v>
      </c>
      <c r="AN53" s="1">
        <f t="shared" si="64"/>
        <v>0</v>
      </c>
      <c r="AO53" s="13">
        <v>0.45</v>
      </c>
      <c r="AP53" s="1">
        <f t="shared" si="65"/>
        <v>0</v>
      </c>
      <c r="AQ53" s="1">
        <f t="shared" si="66"/>
        <v>0</v>
      </c>
      <c r="AS53" s="12">
        <v>45</v>
      </c>
      <c r="AT53" s="1">
        <f t="shared" si="67"/>
        <v>0</v>
      </c>
      <c r="AU53" s="1"/>
      <c r="AV53" s="1"/>
      <c r="AW53" s="52">
        <f t="shared" si="68"/>
        <v>0</v>
      </c>
      <c r="AX53" s="1">
        <f t="shared" si="69"/>
        <v>0</v>
      </c>
      <c r="AY53" s="1">
        <f t="shared" si="70"/>
        <v>0</v>
      </c>
      <c r="AZ53" s="13">
        <v>0.45</v>
      </c>
      <c r="BA53" s="1">
        <f t="shared" si="71"/>
        <v>0</v>
      </c>
      <c r="BB53" s="1">
        <f t="shared" si="72"/>
        <v>0</v>
      </c>
      <c r="BD53" s="12">
        <v>45</v>
      </c>
      <c r="BE53" s="1">
        <f t="shared" si="73"/>
        <v>0</v>
      </c>
      <c r="BF53" s="1"/>
      <c r="BG53" s="1"/>
      <c r="BH53" s="52">
        <f t="shared" si="74"/>
        <v>0</v>
      </c>
      <c r="BI53" s="1">
        <f t="shared" si="75"/>
        <v>0</v>
      </c>
      <c r="BJ53" s="1">
        <f t="shared" si="76"/>
        <v>0</v>
      </c>
      <c r="BK53" s="13">
        <v>0.45</v>
      </c>
      <c r="BL53" s="1">
        <f t="shared" si="77"/>
        <v>0</v>
      </c>
      <c r="BM53" s="1">
        <f t="shared" si="78"/>
        <v>0</v>
      </c>
      <c r="BN53" s="10"/>
      <c r="BO53" s="12">
        <v>45</v>
      </c>
      <c r="BP53" s="1">
        <f t="shared" si="79"/>
        <v>0</v>
      </c>
      <c r="BQ53" s="1"/>
      <c r="BR53" s="1"/>
      <c r="BS53" s="52">
        <f t="shared" si="80"/>
        <v>0</v>
      </c>
      <c r="BT53" s="1">
        <f t="shared" si="81"/>
        <v>0</v>
      </c>
      <c r="BU53" s="1">
        <f t="shared" si="82"/>
        <v>0</v>
      </c>
      <c r="BV53" s="13">
        <v>0.45</v>
      </c>
      <c r="BW53" s="1">
        <f t="shared" si="83"/>
        <v>0</v>
      </c>
      <c r="BX53" s="1">
        <f t="shared" si="84"/>
        <v>0</v>
      </c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</row>
    <row r="54" spans="12:93" ht="14.4" x14ac:dyDescent="0.3">
      <c r="L54" s="12">
        <v>46</v>
      </c>
      <c r="M54" s="1"/>
      <c r="N54" s="1">
        <f t="shared" si="49"/>
        <v>0</v>
      </c>
      <c r="O54" s="1"/>
      <c r="P54" s="52">
        <f t="shared" si="50"/>
        <v>0</v>
      </c>
      <c r="Q54" s="1">
        <f t="shared" si="51"/>
        <v>0</v>
      </c>
      <c r="R54" s="1">
        <f t="shared" si="52"/>
        <v>0</v>
      </c>
      <c r="S54" s="13">
        <v>0.3</v>
      </c>
      <c r="T54" s="1">
        <f t="shared" si="53"/>
        <v>0</v>
      </c>
      <c r="U54" s="1">
        <f t="shared" si="54"/>
        <v>0</v>
      </c>
      <c r="W54" s="12">
        <v>46</v>
      </c>
      <c r="X54" s="1">
        <f t="shared" si="55"/>
        <v>0</v>
      </c>
      <c r="Y54" s="1"/>
      <c r="Z54" s="1"/>
      <c r="AA54" s="52">
        <f t="shared" si="56"/>
        <v>0</v>
      </c>
      <c r="AB54" s="1">
        <f t="shared" si="57"/>
        <v>0</v>
      </c>
      <c r="AC54" s="1">
        <f t="shared" si="58"/>
        <v>0</v>
      </c>
      <c r="AD54" s="13">
        <v>0.3</v>
      </c>
      <c r="AE54" s="1">
        <f t="shared" si="59"/>
        <v>0</v>
      </c>
      <c r="AF54" s="1">
        <f t="shared" si="60"/>
        <v>0</v>
      </c>
      <c r="AH54" s="12">
        <v>46</v>
      </c>
      <c r="AI54" s="1">
        <f t="shared" si="61"/>
        <v>0</v>
      </c>
      <c r="AJ54" s="1"/>
      <c r="AK54" s="1"/>
      <c r="AL54" s="52">
        <f t="shared" si="62"/>
        <v>0</v>
      </c>
      <c r="AM54" s="1">
        <f t="shared" si="63"/>
        <v>0</v>
      </c>
      <c r="AN54" s="1">
        <f t="shared" si="64"/>
        <v>0</v>
      </c>
      <c r="AO54" s="13">
        <v>0.3</v>
      </c>
      <c r="AP54" s="1">
        <f t="shared" si="65"/>
        <v>0</v>
      </c>
      <c r="AQ54" s="1">
        <f t="shared" si="66"/>
        <v>0</v>
      </c>
      <c r="AS54" s="12">
        <v>46</v>
      </c>
      <c r="AT54" s="1">
        <f t="shared" si="67"/>
        <v>0</v>
      </c>
      <c r="AU54" s="1"/>
      <c r="AV54" s="1"/>
      <c r="AW54" s="52">
        <f t="shared" si="68"/>
        <v>0</v>
      </c>
      <c r="AX54" s="1">
        <f t="shared" si="69"/>
        <v>0</v>
      </c>
      <c r="AY54" s="1">
        <f t="shared" si="70"/>
        <v>0</v>
      </c>
      <c r="AZ54" s="13">
        <v>0.3</v>
      </c>
      <c r="BA54" s="1">
        <f t="shared" si="71"/>
        <v>0</v>
      </c>
      <c r="BB54" s="1">
        <f t="shared" si="72"/>
        <v>0</v>
      </c>
      <c r="BD54" s="12">
        <v>46</v>
      </c>
      <c r="BE54" s="1">
        <f t="shared" si="73"/>
        <v>0</v>
      </c>
      <c r="BF54" s="1"/>
      <c r="BG54" s="1"/>
      <c r="BH54" s="52">
        <f t="shared" si="74"/>
        <v>0</v>
      </c>
      <c r="BI54" s="1">
        <f t="shared" si="75"/>
        <v>0</v>
      </c>
      <c r="BJ54" s="1">
        <f t="shared" si="76"/>
        <v>0</v>
      </c>
      <c r="BK54" s="13">
        <v>0.3</v>
      </c>
      <c r="BL54" s="1">
        <f t="shared" si="77"/>
        <v>0</v>
      </c>
      <c r="BM54" s="1">
        <f t="shared" si="78"/>
        <v>0</v>
      </c>
      <c r="BN54" s="10"/>
      <c r="BO54" s="12">
        <v>46</v>
      </c>
      <c r="BP54" s="1">
        <f t="shared" si="79"/>
        <v>0</v>
      </c>
      <c r="BQ54" s="1"/>
      <c r="BR54" s="1"/>
      <c r="BS54" s="52">
        <f t="shared" si="80"/>
        <v>0</v>
      </c>
      <c r="BT54" s="1">
        <f t="shared" si="81"/>
        <v>0</v>
      </c>
      <c r="BU54" s="1">
        <f t="shared" si="82"/>
        <v>0</v>
      </c>
      <c r="BV54" s="13">
        <v>0.3</v>
      </c>
      <c r="BW54" s="1">
        <f t="shared" si="83"/>
        <v>0</v>
      </c>
      <c r="BX54" s="1">
        <f t="shared" si="84"/>
        <v>0</v>
      </c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</row>
    <row r="55" spans="12:93" ht="14.4" x14ac:dyDescent="0.3">
      <c r="L55" s="12">
        <v>47</v>
      </c>
      <c r="M55" s="1"/>
      <c r="N55" s="1">
        <f t="shared" si="49"/>
        <v>0</v>
      </c>
      <c r="O55" s="1"/>
      <c r="P55" s="52">
        <f t="shared" si="50"/>
        <v>0</v>
      </c>
      <c r="Q55" s="1">
        <f t="shared" si="51"/>
        <v>0</v>
      </c>
      <c r="R55" s="1">
        <f t="shared" si="52"/>
        <v>0</v>
      </c>
      <c r="S55" s="13">
        <v>0.08</v>
      </c>
      <c r="T55" s="1">
        <f t="shared" si="53"/>
        <v>0</v>
      </c>
      <c r="U55" s="1">
        <f t="shared" si="54"/>
        <v>0</v>
      </c>
      <c r="W55" s="12">
        <v>47</v>
      </c>
      <c r="X55" s="1">
        <f t="shared" si="55"/>
        <v>0</v>
      </c>
      <c r="Y55" s="1"/>
      <c r="Z55" s="1"/>
      <c r="AA55" s="52">
        <f t="shared" si="56"/>
        <v>0</v>
      </c>
      <c r="AB55" s="1">
        <f t="shared" si="57"/>
        <v>0</v>
      </c>
      <c r="AC55" s="1">
        <f t="shared" si="58"/>
        <v>0</v>
      </c>
      <c r="AD55" s="13">
        <v>0.08</v>
      </c>
      <c r="AE55" s="1">
        <f t="shared" si="59"/>
        <v>0</v>
      </c>
      <c r="AF55" s="1">
        <f t="shared" si="60"/>
        <v>0</v>
      </c>
      <c r="AH55" s="12">
        <v>47</v>
      </c>
      <c r="AI55" s="1">
        <f t="shared" si="61"/>
        <v>0</v>
      </c>
      <c r="AJ55" s="1"/>
      <c r="AK55" s="1"/>
      <c r="AL55" s="52">
        <f t="shared" si="62"/>
        <v>0</v>
      </c>
      <c r="AM55" s="1">
        <f t="shared" si="63"/>
        <v>0</v>
      </c>
      <c r="AN55" s="1">
        <f t="shared" si="64"/>
        <v>0</v>
      </c>
      <c r="AO55" s="13">
        <v>0.08</v>
      </c>
      <c r="AP55" s="1">
        <f t="shared" si="65"/>
        <v>0</v>
      </c>
      <c r="AQ55" s="1">
        <f t="shared" si="66"/>
        <v>0</v>
      </c>
      <c r="AS55" s="12">
        <v>47</v>
      </c>
      <c r="AT55" s="1">
        <f t="shared" si="67"/>
        <v>0</v>
      </c>
      <c r="AU55" s="1"/>
      <c r="AV55" s="1"/>
      <c r="AW55" s="52">
        <f t="shared" si="68"/>
        <v>0</v>
      </c>
      <c r="AX55" s="1">
        <f t="shared" si="69"/>
        <v>0</v>
      </c>
      <c r="AY55" s="1">
        <f t="shared" si="70"/>
        <v>0</v>
      </c>
      <c r="AZ55" s="13">
        <v>0.08</v>
      </c>
      <c r="BA55" s="1">
        <f t="shared" si="71"/>
        <v>0</v>
      </c>
      <c r="BB55" s="1">
        <f t="shared" si="72"/>
        <v>0</v>
      </c>
      <c r="BD55" s="12">
        <v>47</v>
      </c>
      <c r="BE55" s="1">
        <f t="shared" si="73"/>
        <v>0</v>
      </c>
      <c r="BF55" s="1"/>
      <c r="BG55" s="1"/>
      <c r="BH55" s="52">
        <f t="shared" si="74"/>
        <v>0</v>
      </c>
      <c r="BI55" s="1">
        <f t="shared" si="75"/>
        <v>0</v>
      </c>
      <c r="BJ55" s="1">
        <f t="shared" si="76"/>
        <v>0</v>
      </c>
      <c r="BK55" s="13">
        <v>0.08</v>
      </c>
      <c r="BL55" s="1">
        <f t="shared" si="77"/>
        <v>0</v>
      </c>
      <c r="BM55" s="1">
        <f t="shared" si="78"/>
        <v>0</v>
      </c>
      <c r="BN55" s="10"/>
      <c r="BO55" s="12">
        <v>47</v>
      </c>
      <c r="BP55" s="1">
        <f t="shared" si="79"/>
        <v>0</v>
      </c>
      <c r="BQ55" s="1"/>
      <c r="BR55" s="1"/>
      <c r="BS55" s="52">
        <f t="shared" si="80"/>
        <v>0</v>
      </c>
      <c r="BT55" s="1">
        <f t="shared" si="81"/>
        <v>0</v>
      </c>
      <c r="BU55" s="1">
        <f t="shared" si="82"/>
        <v>0</v>
      </c>
      <c r="BV55" s="13">
        <v>0.08</v>
      </c>
      <c r="BW55" s="1">
        <f t="shared" si="83"/>
        <v>0</v>
      </c>
      <c r="BX55" s="1">
        <f t="shared" si="84"/>
        <v>0</v>
      </c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</row>
    <row r="56" spans="12:93" ht="14.4" x14ac:dyDescent="0.3">
      <c r="L56" s="12">
        <v>50</v>
      </c>
      <c r="M56" s="1"/>
      <c r="N56" s="1">
        <f t="shared" si="49"/>
        <v>0</v>
      </c>
      <c r="O56" s="1"/>
      <c r="P56" s="52">
        <f t="shared" si="50"/>
        <v>0</v>
      </c>
      <c r="Q56" s="1">
        <f t="shared" si="51"/>
        <v>0</v>
      </c>
      <c r="R56" s="1">
        <f t="shared" si="52"/>
        <v>0</v>
      </c>
      <c r="S56" s="13">
        <v>0.55000000000000004</v>
      </c>
      <c r="T56" s="1">
        <f t="shared" si="53"/>
        <v>0</v>
      </c>
      <c r="U56" s="1">
        <f t="shared" si="54"/>
        <v>0</v>
      </c>
      <c r="W56" s="12">
        <v>50</v>
      </c>
      <c r="X56" s="1">
        <f t="shared" si="55"/>
        <v>0</v>
      </c>
      <c r="Y56" s="1"/>
      <c r="Z56" s="1"/>
      <c r="AA56" s="52">
        <f t="shared" si="56"/>
        <v>0</v>
      </c>
      <c r="AB56" s="1">
        <f t="shared" si="57"/>
        <v>0</v>
      </c>
      <c r="AC56" s="1">
        <f t="shared" si="58"/>
        <v>0</v>
      </c>
      <c r="AD56" s="13">
        <v>0.55000000000000004</v>
      </c>
      <c r="AE56" s="1">
        <f t="shared" si="59"/>
        <v>0</v>
      </c>
      <c r="AF56" s="1">
        <f t="shared" si="60"/>
        <v>0</v>
      </c>
      <c r="AH56" s="12">
        <v>50</v>
      </c>
      <c r="AI56" s="1">
        <f t="shared" si="61"/>
        <v>0</v>
      </c>
      <c r="AJ56" s="1"/>
      <c r="AK56" s="1"/>
      <c r="AL56" s="52">
        <f t="shared" si="62"/>
        <v>0</v>
      </c>
      <c r="AM56" s="1">
        <f t="shared" si="63"/>
        <v>0</v>
      </c>
      <c r="AN56" s="1">
        <f t="shared" si="64"/>
        <v>0</v>
      </c>
      <c r="AO56" s="13">
        <v>0.55000000000000004</v>
      </c>
      <c r="AP56" s="1">
        <f t="shared" si="65"/>
        <v>0</v>
      </c>
      <c r="AQ56" s="1">
        <f t="shared" si="66"/>
        <v>0</v>
      </c>
      <c r="AS56" s="12">
        <v>50</v>
      </c>
      <c r="AT56" s="1">
        <f t="shared" si="67"/>
        <v>0</v>
      </c>
      <c r="AU56" s="1"/>
      <c r="AV56" s="1"/>
      <c r="AW56" s="52">
        <f t="shared" si="68"/>
        <v>0</v>
      </c>
      <c r="AX56" s="1">
        <f t="shared" si="69"/>
        <v>0</v>
      </c>
      <c r="AY56" s="1">
        <f t="shared" si="70"/>
        <v>0</v>
      </c>
      <c r="AZ56" s="13">
        <v>0.55000000000000004</v>
      </c>
      <c r="BA56" s="1">
        <f t="shared" si="71"/>
        <v>0</v>
      </c>
      <c r="BB56" s="1">
        <f t="shared" si="72"/>
        <v>0</v>
      </c>
      <c r="BD56" s="12">
        <v>50</v>
      </c>
      <c r="BE56" s="1">
        <f t="shared" si="73"/>
        <v>0</v>
      </c>
      <c r="BF56" s="1"/>
      <c r="BG56" s="1"/>
      <c r="BH56" s="52">
        <f t="shared" si="74"/>
        <v>0</v>
      </c>
      <c r="BI56" s="1">
        <f t="shared" si="75"/>
        <v>0</v>
      </c>
      <c r="BJ56" s="1">
        <f t="shared" si="76"/>
        <v>0</v>
      </c>
      <c r="BK56" s="13">
        <v>0.55000000000000004</v>
      </c>
      <c r="BL56" s="1">
        <f t="shared" si="77"/>
        <v>0</v>
      </c>
      <c r="BM56" s="1">
        <f t="shared" si="78"/>
        <v>0</v>
      </c>
      <c r="BN56" s="10"/>
      <c r="BO56" s="12">
        <v>50</v>
      </c>
      <c r="BP56" s="1">
        <f t="shared" si="79"/>
        <v>0</v>
      </c>
      <c r="BQ56" s="1"/>
      <c r="BR56" s="1"/>
      <c r="BS56" s="52">
        <f t="shared" si="80"/>
        <v>0</v>
      </c>
      <c r="BT56" s="1">
        <f t="shared" si="81"/>
        <v>0</v>
      </c>
      <c r="BU56" s="1">
        <f t="shared" si="82"/>
        <v>0</v>
      </c>
      <c r="BV56" s="13">
        <v>0.55000000000000004</v>
      </c>
      <c r="BW56" s="1">
        <f t="shared" si="83"/>
        <v>0</v>
      </c>
      <c r="BX56" s="1">
        <f t="shared" si="84"/>
        <v>0</v>
      </c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</row>
    <row r="57" spans="12:93" ht="14.4" x14ac:dyDescent="0.3">
      <c r="L57" s="12">
        <v>52</v>
      </c>
      <c r="M57" s="1"/>
      <c r="N57" s="1">
        <f t="shared" si="49"/>
        <v>0</v>
      </c>
      <c r="O57" s="1"/>
      <c r="P57" s="52">
        <f t="shared" si="50"/>
        <v>0</v>
      </c>
      <c r="Q57" s="1">
        <f t="shared" si="51"/>
        <v>0</v>
      </c>
      <c r="R57" s="1">
        <f t="shared" si="52"/>
        <v>0</v>
      </c>
      <c r="S57" s="13">
        <v>0.55000000000000004</v>
      </c>
      <c r="T57" s="1">
        <f t="shared" si="53"/>
        <v>0</v>
      </c>
      <c r="U57" s="1">
        <f t="shared" si="54"/>
        <v>0</v>
      </c>
      <c r="W57" s="12">
        <v>52</v>
      </c>
      <c r="X57" s="1">
        <f t="shared" si="55"/>
        <v>0</v>
      </c>
      <c r="Y57" s="1"/>
      <c r="Z57" s="1"/>
      <c r="AA57" s="52">
        <f t="shared" si="56"/>
        <v>0</v>
      </c>
      <c r="AB57" s="1">
        <f t="shared" si="57"/>
        <v>0</v>
      </c>
      <c r="AC57" s="1">
        <f t="shared" si="58"/>
        <v>0</v>
      </c>
      <c r="AD57" s="13">
        <v>0.55000000000000004</v>
      </c>
      <c r="AE57" s="1">
        <f t="shared" si="59"/>
        <v>0</v>
      </c>
      <c r="AF57" s="1">
        <f t="shared" si="60"/>
        <v>0</v>
      </c>
      <c r="AH57" s="12">
        <v>52</v>
      </c>
      <c r="AI57" s="1">
        <f t="shared" si="61"/>
        <v>0</v>
      </c>
      <c r="AJ57" s="1"/>
      <c r="AK57" s="1"/>
      <c r="AL57" s="52">
        <f t="shared" si="62"/>
        <v>0</v>
      </c>
      <c r="AM57" s="1">
        <f t="shared" si="63"/>
        <v>0</v>
      </c>
      <c r="AN57" s="1">
        <f t="shared" si="64"/>
        <v>0</v>
      </c>
      <c r="AO57" s="13">
        <v>0.55000000000000004</v>
      </c>
      <c r="AP57" s="1">
        <f t="shared" si="65"/>
        <v>0</v>
      </c>
      <c r="AQ57" s="1">
        <f t="shared" si="66"/>
        <v>0</v>
      </c>
      <c r="AS57" s="12">
        <v>52</v>
      </c>
      <c r="AT57" s="1">
        <f t="shared" si="67"/>
        <v>0</v>
      </c>
      <c r="AU57" s="1"/>
      <c r="AV57" s="1"/>
      <c r="AW57" s="52">
        <f t="shared" si="68"/>
        <v>0</v>
      </c>
      <c r="AX57" s="1">
        <f t="shared" si="69"/>
        <v>0</v>
      </c>
      <c r="AY57" s="1">
        <f t="shared" si="70"/>
        <v>0</v>
      </c>
      <c r="AZ57" s="13">
        <v>0.55000000000000004</v>
      </c>
      <c r="BA57" s="1">
        <f t="shared" si="71"/>
        <v>0</v>
      </c>
      <c r="BB57" s="1">
        <f t="shared" si="72"/>
        <v>0</v>
      </c>
      <c r="BD57" s="12">
        <v>52</v>
      </c>
      <c r="BE57" s="1">
        <f t="shared" si="73"/>
        <v>0</v>
      </c>
      <c r="BF57" s="1"/>
      <c r="BG57" s="1"/>
      <c r="BH57" s="52">
        <f t="shared" si="74"/>
        <v>0</v>
      </c>
      <c r="BI57" s="1">
        <f t="shared" si="75"/>
        <v>0</v>
      </c>
      <c r="BJ57" s="1">
        <f t="shared" si="76"/>
        <v>0</v>
      </c>
      <c r="BK57" s="13">
        <v>0.55000000000000004</v>
      </c>
      <c r="BL57" s="1">
        <f t="shared" si="77"/>
        <v>0</v>
      </c>
      <c r="BM57" s="1">
        <f t="shared" si="78"/>
        <v>0</v>
      </c>
      <c r="BN57" s="10"/>
      <c r="BO57" s="12">
        <v>52</v>
      </c>
      <c r="BP57" s="1">
        <f t="shared" si="79"/>
        <v>0</v>
      </c>
      <c r="BQ57" s="1"/>
      <c r="BR57" s="1"/>
      <c r="BS57" s="52">
        <f t="shared" si="80"/>
        <v>0</v>
      </c>
      <c r="BT57" s="1">
        <f t="shared" si="81"/>
        <v>0</v>
      </c>
      <c r="BU57" s="1">
        <f t="shared" si="82"/>
        <v>0</v>
      </c>
      <c r="BV57" s="13">
        <v>0.55000000000000004</v>
      </c>
      <c r="BW57" s="1">
        <f t="shared" si="83"/>
        <v>0</v>
      </c>
      <c r="BX57" s="1">
        <f t="shared" si="84"/>
        <v>0</v>
      </c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</row>
    <row r="58" spans="12:93" ht="14.4" x14ac:dyDescent="0.3">
      <c r="L58" s="12">
        <v>95</v>
      </c>
      <c r="M58" s="1"/>
      <c r="N58" s="1">
        <f t="shared" si="49"/>
        <v>0</v>
      </c>
      <c r="O58" s="1"/>
      <c r="P58" s="52">
        <f t="shared" si="50"/>
        <v>0</v>
      </c>
      <c r="Q58" s="1">
        <f t="shared" si="51"/>
        <v>0</v>
      </c>
      <c r="R58" s="1">
        <f t="shared" si="52"/>
        <v>0</v>
      </c>
      <c r="S58" s="13">
        <v>0</v>
      </c>
      <c r="T58" s="1">
        <f t="shared" si="53"/>
        <v>0</v>
      </c>
      <c r="U58" s="1">
        <f t="shared" si="54"/>
        <v>0</v>
      </c>
      <c r="W58" s="12">
        <v>95</v>
      </c>
      <c r="X58" s="1">
        <f t="shared" si="55"/>
        <v>0</v>
      </c>
      <c r="Y58" s="1"/>
      <c r="Z58" s="1"/>
      <c r="AA58" s="52">
        <f t="shared" si="56"/>
        <v>0</v>
      </c>
      <c r="AB58" s="1">
        <f t="shared" si="57"/>
        <v>0</v>
      </c>
      <c r="AC58" s="1">
        <f t="shared" si="58"/>
        <v>0</v>
      </c>
      <c r="AD58" s="13">
        <v>0</v>
      </c>
      <c r="AE58" s="1">
        <f t="shared" si="59"/>
        <v>0</v>
      </c>
      <c r="AF58" s="1">
        <f t="shared" si="60"/>
        <v>0</v>
      </c>
      <c r="AH58" s="12">
        <v>95</v>
      </c>
      <c r="AI58" s="1">
        <f t="shared" si="61"/>
        <v>0</v>
      </c>
      <c r="AJ58" s="1"/>
      <c r="AK58" s="1"/>
      <c r="AL58" s="52">
        <f t="shared" si="62"/>
        <v>0</v>
      </c>
      <c r="AM58" s="1">
        <f t="shared" si="63"/>
        <v>0</v>
      </c>
      <c r="AN58" s="1">
        <f t="shared" si="64"/>
        <v>0</v>
      </c>
      <c r="AO58" s="13">
        <v>0</v>
      </c>
      <c r="AP58" s="1">
        <f t="shared" si="65"/>
        <v>0</v>
      </c>
      <c r="AQ58" s="1">
        <f t="shared" si="66"/>
        <v>0</v>
      </c>
      <c r="AS58" s="12">
        <v>95</v>
      </c>
      <c r="AT58" s="1">
        <f t="shared" si="67"/>
        <v>0</v>
      </c>
      <c r="AU58" s="1"/>
      <c r="AV58" s="1"/>
      <c r="AW58" s="52">
        <f t="shared" si="68"/>
        <v>0</v>
      </c>
      <c r="AX58" s="1">
        <f t="shared" si="69"/>
        <v>0</v>
      </c>
      <c r="AY58" s="1">
        <f t="shared" si="70"/>
        <v>0</v>
      </c>
      <c r="AZ58" s="13">
        <v>0</v>
      </c>
      <c r="BA58" s="1">
        <f t="shared" si="71"/>
        <v>0</v>
      </c>
      <c r="BB58" s="1">
        <f t="shared" si="72"/>
        <v>0</v>
      </c>
      <c r="BD58" s="12">
        <v>95</v>
      </c>
      <c r="BE58" s="1">
        <f t="shared" si="73"/>
        <v>0</v>
      </c>
      <c r="BF58" s="1"/>
      <c r="BG58" s="1"/>
      <c r="BH58" s="52">
        <f t="shared" si="74"/>
        <v>0</v>
      </c>
      <c r="BI58" s="1">
        <f t="shared" si="75"/>
        <v>0</v>
      </c>
      <c r="BJ58" s="1">
        <f t="shared" si="76"/>
        <v>0</v>
      </c>
      <c r="BK58" s="13">
        <v>0</v>
      </c>
      <c r="BL58" s="1">
        <f t="shared" si="77"/>
        <v>0</v>
      </c>
      <c r="BM58" s="1">
        <f t="shared" si="78"/>
        <v>0</v>
      </c>
      <c r="BN58" s="10"/>
      <c r="BO58" s="12">
        <v>95</v>
      </c>
      <c r="BP58" s="1">
        <f t="shared" si="79"/>
        <v>0</v>
      </c>
      <c r="BQ58" s="1"/>
      <c r="BR58" s="1"/>
      <c r="BS58" s="52">
        <f t="shared" si="80"/>
        <v>0</v>
      </c>
      <c r="BT58" s="1">
        <f t="shared" si="81"/>
        <v>0</v>
      </c>
      <c r="BU58" s="1">
        <f t="shared" si="82"/>
        <v>0</v>
      </c>
      <c r="BV58" s="13">
        <v>0</v>
      </c>
      <c r="BW58" s="1">
        <f t="shared" si="83"/>
        <v>0</v>
      </c>
      <c r="BX58" s="1">
        <f t="shared" si="84"/>
        <v>0</v>
      </c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</row>
    <row r="59" spans="12:93" ht="14.4" x14ac:dyDescent="0.3">
      <c r="M59" s="1"/>
      <c r="N59" s="1">
        <f t="shared" si="49"/>
        <v>0</v>
      </c>
      <c r="O59" s="1"/>
      <c r="P59" s="52">
        <f t="shared" si="50"/>
        <v>0</v>
      </c>
      <c r="Q59" s="1">
        <f t="shared" si="51"/>
        <v>0</v>
      </c>
      <c r="R59" s="1">
        <f t="shared" si="52"/>
        <v>0</v>
      </c>
      <c r="S59" s="1"/>
      <c r="T59" s="1">
        <f t="shared" si="53"/>
        <v>0</v>
      </c>
      <c r="U59" s="1">
        <f t="shared" si="54"/>
        <v>0</v>
      </c>
      <c r="X59" s="1">
        <f t="shared" si="55"/>
        <v>0</v>
      </c>
      <c r="Y59" s="1"/>
      <c r="Z59" s="1"/>
      <c r="AA59" s="52">
        <f t="shared" si="56"/>
        <v>0</v>
      </c>
      <c r="AB59" s="1">
        <f t="shared" si="57"/>
        <v>0</v>
      </c>
      <c r="AC59" s="1">
        <f t="shared" si="58"/>
        <v>0</v>
      </c>
      <c r="AD59" s="1"/>
      <c r="AE59" s="1">
        <f t="shared" si="59"/>
        <v>0</v>
      </c>
      <c r="AF59" s="1">
        <f t="shared" si="60"/>
        <v>0</v>
      </c>
      <c r="AI59" s="1">
        <f t="shared" si="61"/>
        <v>0</v>
      </c>
      <c r="AJ59" s="1"/>
      <c r="AK59" s="1"/>
      <c r="AL59" s="52">
        <f t="shared" si="62"/>
        <v>0</v>
      </c>
      <c r="AM59" s="1">
        <f t="shared" si="63"/>
        <v>0</v>
      </c>
      <c r="AN59" s="1">
        <f t="shared" si="64"/>
        <v>0</v>
      </c>
      <c r="AO59" s="1"/>
      <c r="AP59" s="1">
        <f t="shared" si="65"/>
        <v>0</v>
      </c>
      <c r="AQ59" s="1">
        <f t="shared" si="66"/>
        <v>0</v>
      </c>
      <c r="AT59" s="1">
        <f t="shared" si="67"/>
        <v>0</v>
      </c>
      <c r="AU59" s="1"/>
      <c r="AV59" s="1"/>
      <c r="AW59" s="52">
        <f t="shared" si="68"/>
        <v>0</v>
      </c>
      <c r="AX59" s="1">
        <f t="shared" si="69"/>
        <v>0</v>
      </c>
      <c r="AY59" s="1">
        <f t="shared" si="70"/>
        <v>0</v>
      </c>
      <c r="AZ59" s="1"/>
      <c r="BA59" s="1">
        <f t="shared" si="71"/>
        <v>0</v>
      </c>
      <c r="BB59" s="1">
        <f t="shared" si="72"/>
        <v>0</v>
      </c>
      <c r="BE59" s="1">
        <f t="shared" si="73"/>
        <v>0</v>
      </c>
      <c r="BF59" s="1"/>
      <c r="BG59" s="1"/>
      <c r="BH59" s="52">
        <f t="shared" si="74"/>
        <v>0</v>
      </c>
      <c r="BI59" s="1">
        <f t="shared" si="75"/>
        <v>0</v>
      </c>
      <c r="BJ59" s="1">
        <f t="shared" si="76"/>
        <v>0</v>
      </c>
      <c r="BK59" s="1"/>
      <c r="BL59" s="1">
        <f t="shared" si="77"/>
        <v>0</v>
      </c>
      <c r="BM59" s="1">
        <f t="shared" si="78"/>
        <v>0</v>
      </c>
      <c r="BN59" s="10"/>
      <c r="BP59" s="1">
        <f t="shared" si="79"/>
        <v>0</v>
      </c>
      <c r="BQ59" s="1"/>
      <c r="BR59" s="1"/>
      <c r="BS59" s="52">
        <f t="shared" si="80"/>
        <v>0</v>
      </c>
      <c r="BT59" s="1">
        <f t="shared" si="81"/>
        <v>0</v>
      </c>
      <c r="BU59" s="1">
        <f t="shared" si="82"/>
        <v>0</v>
      </c>
      <c r="BV59" s="1"/>
      <c r="BW59" s="1">
        <f t="shared" si="83"/>
        <v>0</v>
      </c>
      <c r="BX59" s="1">
        <f t="shared" si="84"/>
        <v>0</v>
      </c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</row>
    <row r="60" spans="12:93" ht="14.4" x14ac:dyDescent="0.3">
      <c r="M60" s="1"/>
      <c r="N60" s="1">
        <f t="shared" si="49"/>
        <v>0</v>
      </c>
      <c r="O60" s="1"/>
      <c r="P60" s="52">
        <f t="shared" si="50"/>
        <v>0</v>
      </c>
      <c r="Q60" s="1">
        <f t="shared" si="51"/>
        <v>0</v>
      </c>
      <c r="R60" s="1">
        <f t="shared" si="52"/>
        <v>0</v>
      </c>
      <c r="S60" s="1"/>
      <c r="T60" s="1">
        <f t="shared" si="53"/>
        <v>0</v>
      </c>
      <c r="U60" s="1">
        <f t="shared" si="54"/>
        <v>0</v>
      </c>
      <c r="X60" s="1">
        <f t="shared" si="55"/>
        <v>0</v>
      </c>
      <c r="Y60" s="1"/>
      <c r="Z60" s="1"/>
      <c r="AA60" s="52">
        <f t="shared" si="56"/>
        <v>0</v>
      </c>
      <c r="AB60" s="1">
        <f t="shared" si="57"/>
        <v>0</v>
      </c>
      <c r="AC60" s="1">
        <f t="shared" si="58"/>
        <v>0</v>
      </c>
      <c r="AD60" s="1"/>
      <c r="AE60" s="1">
        <f t="shared" si="59"/>
        <v>0</v>
      </c>
      <c r="AF60" s="1">
        <f t="shared" si="60"/>
        <v>0</v>
      </c>
      <c r="AI60" s="1">
        <f t="shared" si="61"/>
        <v>0</v>
      </c>
      <c r="AJ60" s="1"/>
      <c r="AK60" s="1"/>
      <c r="AL60" s="52">
        <f t="shared" si="62"/>
        <v>0</v>
      </c>
      <c r="AM60" s="1">
        <f t="shared" si="63"/>
        <v>0</v>
      </c>
      <c r="AN60" s="1">
        <f t="shared" si="64"/>
        <v>0</v>
      </c>
      <c r="AO60" s="1"/>
      <c r="AP60" s="1">
        <f t="shared" si="65"/>
        <v>0</v>
      </c>
      <c r="AQ60" s="1">
        <f t="shared" si="66"/>
        <v>0</v>
      </c>
      <c r="AT60" s="1">
        <f t="shared" si="67"/>
        <v>0</v>
      </c>
      <c r="AU60" s="1"/>
      <c r="AV60" s="1"/>
      <c r="AW60" s="52">
        <f t="shared" si="68"/>
        <v>0</v>
      </c>
      <c r="AX60" s="1">
        <f t="shared" si="69"/>
        <v>0</v>
      </c>
      <c r="AY60" s="1">
        <f t="shared" si="70"/>
        <v>0</v>
      </c>
      <c r="AZ60" s="1"/>
      <c r="BA60" s="1">
        <f t="shared" si="71"/>
        <v>0</v>
      </c>
      <c r="BB60" s="1">
        <f t="shared" si="72"/>
        <v>0</v>
      </c>
      <c r="BE60" s="1">
        <f t="shared" si="73"/>
        <v>0</v>
      </c>
      <c r="BF60" s="1"/>
      <c r="BG60" s="1"/>
      <c r="BH60" s="52">
        <f t="shared" si="74"/>
        <v>0</v>
      </c>
      <c r="BI60" s="1">
        <f t="shared" si="75"/>
        <v>0</v>
      </c>
      <c r="BJ60" s="1">
        <f t="shared" si="76"/>
        <v>0</v>
      </c>
      <c r="BK60" s="1"/>
      <c r="BL60" s="1">
        <f t="shared" si="77"/>
        <v>0</v>
      </c>
      <c r="BM60" s="1">
        <f t="shared" si="78"/>
        <v>0</v>
      </c>
      <c r="BN60" s="10"/>
      <c r="BP60" s="1">
        <f t="shared" si="79"/>
        <v>0</v>
      </c>
      <c r="BQ60" s="1"/>
      <c r="BR60" s="1"/>
      <c r="BS60" s="52">
        <f t="shared" si="80"/>
        <v>0</v>
      </c>
      <c r="BT60" s="1">
        <f t="shared" si="81"/>
        <v>0</v>
      </c>
      <c r="BU60" s="1">
        <f t="shared" si="82"/>
        <v>0</v>
      </c>
      <c r="BV60" s="1"/>
      <c r="BW60" s="1">
        <f t="shared" si="83"/>
        <v>0</v>
      </c>
      <c r="BX60" s="1">
        <f t="shared" si="84"/>
        <v>0</v>
      </c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</row>
    <row r="61" spans="12:93" ht="14.4" x14ac:dyDescent="0.3">
      <c r="M61" s="1"/>
      <c r="N61" s="1">
        <f t="shared" si="49"/>
        <v>0</v>
      </c>
      <c r="O61" s="1"/>
      <c r="P61" s="52">
        <f t="shared" si="50"/>
        <v>0</v>
      </c>
      <c r="Q61" s="1">
        <f t="shared" si="51"/>
        <v>0</v>
      </c>
      <c r="R61" s="1">
        <f t="shared" si="52"/>
        <v>0</v>
      </c>
      <c r="S61" s="1"/>
      <c r="T61" s="1">
        <f t="shared" si="53"/>
        <v>0</v>
      </c>
      <c r="U61" s="1">
        <f t="shared" si="54"/>
        <v>0</v>
      </c>
      <c r="X61" s="1">
        <f t="shared" si="55"/>
        <v>0</v>
      </c>
      <c r="Y61" s="1"/>
      <c r="Z61" s="1"/>
      <c r="AA61" s="52">
        <f t="shared" si="56"/>
        <v>0</v>
      </c>
      <c r="AB61" s="1">
        <f t="shared" si="57"/>
        <v>0</v>
      </c>
      <c r="AC61" s="1">
        <f t="shared" si="58"/>
        <v>0</v>
      </c>
      <c r="AD61" s="1"/>
      <c r="AE61" s="1">
        <f t="shared" si="59"/>
        <v>0</v>
      </c>
      <c r="AF61" s="1">
        <f t="shared" si="60"/>
        <v>0</v>
      </c>
      <c r="AI61" s="1">
        <f t="shared" si="61"/>
        <v>0</v>
      </c>
      <c r="AJ61" s="1"/>
      <c r="AK61" s="1"/>
      <c r="AL61" s="52">
        <f t="shared" si="62"/>
        <v>0</v>
      </c>
      <c r="AM61" s="1">
        <f t="shared" si="63"/>
        <v>0</v>
      </c>
      <c r="AN61" s="1">
        <f t="shared" si="64"/>
        <v>0</v>
      </c>
      <c r="AO61" s="1"/>
      <c r="AP61" s="1">
        <f t="shared" si="65"/>
        <v>0</v>
      </c>
      <c r="AQ61" s="1">
        <f t="shared" si="66"/>
        <v>0</v>
      </c>
      <c r="AT61" s="1">
        <f t="shared" si="67"/>
        <v>0</v>
      </c>
      <c r="AU61" s="1"/>
      <c r="AV61" s="1"/>
      <c r="AW61" s="52">
        <f t="shared" si="68"/>
        <v>0</v>
      </c>
      <c r="AX61" s="1">
        <f t="shared" si="69"/>
        <v>0</v>
      </c>
      <c r="AY61" s="1">
        <f t="shared" si="70"/>
        <v>0</v>
      </c>
      <c r="AZ61" s="1"/>
      <c r="BA61" s="1">
        <f t="shared" si="71"/>
        <v>0</v>
      </c>
      <c r="BB61" s="1">
        <f t="shared" si="72"/>
        <v>0</v>
      </c>
      <c r="BE61" s="1">
        <f t="shared" si="73"/>
        <v>0</v>
      </c>
      <c r="BF61" s="1"/>
      <c r="BG61" s="1"/>
      <c r="BH61" s="52">
        <f t="shared" si="74"/>
        <v>0</v>
      </c>
      <c r="BI61" s="1">
        <f t="shared" si="75"/>
        <v>0</v>
      </c>
      <c r="BJ61" s="1">
        <f t="shared" si="76"/>
        <v>0</v>
      </c>
      <c r="BK61" s="1"/>
      <c r="BL61" s="1">
        <f t="shared" si="77"/>
        <v>0</v>
      </c>
      <c r="BM61" s="1">
        <f t="shared" si="78"/>
        <v>0</v>
      </c>
      <c r="BN61" s="10"/>
      <c r="BP61" s="1">
        <f t="shared" si="79"/>
        <v>0</v>
      </c>
      <c r="BQ61" s="1"/>
      <c r="BR61" s="1"/>
      <c r="BS61" s="52">
        <f t="shared" si="80"/>
        <v>0</v>
      </c>
      <c r="BT61" s="1">
        <f t="shared" si="81"/>
        <v>0</v>
      </c>
      <c r="BU61" s="1">
        <f t="shared" si="82"/>
        <v>0</v>
      </c>
      <c r="BV61" s="1"/>
      <c r="BW61" s="1">
        <f t="shared" si="83"/>
        <v>0</v>
      </c>
      <c r="BX61" s="1">
        <f t="shared" si="84"/>
        <v>0</v>
      </c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</row>
    <row r="62" spans="12:93" ht="15" thickBot="1" x14ac:dyDescent="0.35">
      <c r="M62" s="3">
        <f>SUM(M37:M61)</f>
        <v>0</v>
      </c>
      <c r="N62" s="3">
        <f>SUM(N37:N61)</f>
        <v>1500000</v>
      </c>
      <c r="O62" s="3">
        <f t="shared" ref="O62:U62" si="85">SUM(O37:O61)</f>
        <v>0</v>
      </c>
      <c r="P62" s="3">
        <f t="shared" si="85"/>
        <v>1500000</v>
      </c>
      <c r="Q62" s="3">
        <f t="shared" si="85"/>
        <v>750000</v>
      </c>
      <c r="R62" s="3">
        <f t="shared" si="85"/>
        <v>750000</v>
      </c>
      <c r="S62" s="1"/>
      <c r="T62" s="3">
        <f t="shared" si="85"/>
        <v>-150000</v>
      </c>
      <c r="U62" s="3">
        <f t="shared" si="85"/>
        <v>1350000</v>
      </c>
      <c r="X62" s="3">
        <f>SUM(X37:X61)</f>
        <v>1350000</v>
      </c>
      <c r="Y62" s="3">
        <f>SUM(Y37:Y61)</f>
        <v>0</v>
      </c>
      <c r="Z62" s="3">
        <f t="shared" ref="Z62:AC62" si="86">SUM(Z37:Z61)</f>
        <v>0</v>
      </c>
      <c r="AA62" s="3">
        <f t="shared" si="86"/>
        <v>0</v>
      </c>
      <c r="AB62" s="3">
        <f t="shared" si="86"/>
        <v>0</v>
      </c>
      <c r="AC62" s="3">
        <f t="shared" si="86"/>
        <v>1350000</v>
      </c>
      <c r="AD62" s="1"/>
      <c r="AE62" s="3">
        <f t="shared" ref="AE62:AF62" si="87">SUM(AE37:AE61)</f>
        <v>-270000</v>
      </c>
      <c r="AF62" s="3">
        <f t="shared" si="87"/>
        <v>1080000</v>
      </c>
      <c r="AI62" s="3">
        <f>SUM(AI37:AI61)</f>
        <v>1080000</v>
      </c>
      <c r="AJ62" s="3">
        <f>SUM(AJ37:AJ61)</f>
        <v>0</v>
      </c>
      <c r="AK62" s="3">
        <f t="shared" ref="AK62:AN62" si="88">SUM(AK37:AK61)</f>
        <v>0</v>
      </c>
      <c r="AL62" s="3">
        <f t="shared" si="88"/>
        <v>0</v>
      </c>
      <c r="AM62" s="3">
        <f t="shared" si="88"/>
        <v>0</v>
      </c>
      <c r="AN62" s="3">
        <f t="shared" si="88"/>
        <v>1080000</v>
      </c>
      <c r="AO62" s="1"/>
      <c r="AP62" s="3">
        <f t="shared" ref="AP62:AQ62" si="89">SUM(AP37:AP61)</f>
        <v>-216000</v>
      </c>
      <c r="AQ62" s="3">
        <f t="shared" si="89"/>
        <v>864000</v>
      </c>
      <c r="AT62" s="3">
        <f>SUM(AT37:AT61)</f>
        <v>864000</v>
      </c>
      <c r="AU62" s="3">
        <f>SUM(AU37:AU61)</f>
        <v>0</v>
      </c>
      <c r="AV62" s="3">
        <f t="shared" ref="AV62:AY62" si="90">SUM(AV37:AV61)</f>
        <v>0</v>
      </c>
      <c r="AW62" s="3">
        <f t="shared" si="90"/>
        <v>0</v>
      </c>
      <c r="AX62" s="3">
        <f t="shared" si="90"/>
        <v>0</v>
      </c>
      <c r="AY62" s="3">
        <f t="shared" si="90"/>
        <v>864000</v>
      </c>
      <c r="AZ62" s="1"/>
      <c r="BA62" s="3">
        <f t="shared" ref="BA62:BB62" si="91">SUM(BA37:BA61)</f>
        <v>-172800</v>
      </c>
      <c r="BB62" s="3">
        <f t="shared" si="91"/>
        <v>691200</v>
      </c>
      <c r="BE62" s="3">
        <f>SUM(BE37:BE61)</f>
        <v>691200</v>
      </c>
      <c r="BF62" s="3">
        <f>SUM(BF37:BF61)</f>
        <v>0</v>
      </c>
      <c r="BG62" s="3">
        <f t="shared" ref="BG62:BJ62" si="92">SUM(BG37:BG61)</f>
        <v>0</v>
      </c>
      <c r="BH62" s="3">
        <f t="shared" si="92"/>
        <v>0</v>
      </c>
      <c r="BI62" s="3">
        <f t="shared" si="92"/>
        <v>0</v>
      </c>
      <c r="BJ62" s="3">
        <f t="shared" si="92"/>
        <v>691200</v>
      </c>
      <c r="BK62" s="1"/>
      <c r="BL62" s="3">
        <f t="shared" ref="BL62:BM62" si="93">SUM(BL37:BL61)</f>
        <v>-138240</v>
      </c>
      <c r="BM62" s="3">
        <f t="shared" si="93"/>
        <v>552960</v>
      </c>
      <c r="BN62" s="10"/>
      <c r="BP62" s="3">
        <f>SUM(BP37:BP61)</f>
        <v>552960</v>
      </c>
      <c r="BQ62" s="3">
        <f>SUM(BQ37:BQ61)</f>
        <v>0</v>
      </c>
      <c r="BR62" s="3">
        <f t="shared" ref="BR62:BU62" si="94">SUM(BR37:BR61)</f>
        <v>0</v>
      </c>
      <c r="BS62" s="3">
        <f t="shared" si="94"/>
        <v>0</v>
      </c>
      <c r="BT62" s="3">
        <f t="shared" si="94"/>
        <v>0</v>
      </c>
      <c r="BU62" s="3">
        <f t="shared" si="94"/>
        <v>552960</v>
      </c>
      <c r="BV62" s="1"/>
      <c r="BW62" s="3">
        <f t="shared" ref="BW62:BX62" si="95">SUM(BW37:BW61)</f>
        <v>-110592</v>
      </c>
      <c r="BX62" s="3">
        <f t="shared" si="95"/>
        <v>442368</v>
      </c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</row>
    <row r="63" spans="12:93" ht="15" thickTop="1" x14ac:dyDescent="0.3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</row>
    <row r="64" spans="12:93" ht="14.4" x14ac:dyDescent="0.3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</row>
    <row r="65" spans="7:93" ht="14.4" x14ac:dyDescent="0.3">
      <c r="L65" s="10"/>
      <c r="M65" s="10"/>
      <c r="N65" s="10"/>
      <c r="O65" s="10"/>
      <c r="P65" s="10"/>
      <c r="Q65" s="10"/>
      <c r="R65" s="10"/>
      <c r="S65" s="10"/>
      <c r="T65" s="54">
        <f>+T30-T62</f>
        <v>-1350000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+AE30-AE62</f>
        <v>270000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54">
        <f>+AP30-AP62</f>
        <v>216000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54">
        <f>+BA30-BA62</f>
        <v>172800</v>
      </c>
      <c r="BB65" s="54"/>
      <c r="BC65" s="10"/>
      <c r="BD65" s="10"/>
      <c r="BE65" s="10"/>
      <c r="BF65" s="10"/>
      <c r="BG65" s="10"/>
      <c r="BH65" s="10"/>
      <c r="BI65" s="10"/>
      <c r="BJ65" s="10"/>
      <c r="BK65" s="10"/>
      <c r="BL65" s="54">
        <f>+BL30-BL62</f>
        <v>138240</v>
      </c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54">
        <f>+BW30-BW62</f>
        <v>110592</v>
      </c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</row>
    <row r="66" spans="7:93" ht="14.4" x14ac:dyDescent="0.3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</row>
    <row r="67" spans="7:93" ht="14.4" x14ac:dyDescent="0.3">
      <c r="L67" s="10"/>
      <c r="M67" s="10" t="s">
        <v>36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</row>
    <row r="68" spans="7:93" ht="14.4" x14ac:dyDescent="0.3">
      <c r="G68">
        <f>G60*$B$68</f>
        <v>0</v>
      </c>
      <c r="H68">
        <f>$H$60*B68</f>
        <v>0</v>
      </c>
      <c r="I68">
        <f>$I$60*B68</f>
        <v>0</v>
      </c>
      <c r="J68">
        <f>$J$60*B68</f>
        <v>0</v>
      </c>
      <c r="K68">
        <f>$K$60*B68</f>
        <v>0</v>
      </c>
      <c r="L68" s="10">
        <f>$L$60*B68</f>
        <v>0</v>
      </c>
      <c r="M68" s="10">
        <f>SUM(G68:L68)</f>
        <v>0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</row>
    <row r="69" spans="7:93" ht="14.4" x14ac:dyDescent="0.3">
      <c r="G69">
        <f>$G$60*B69</f>
        <v>0</v>
      </c>
      <c r="H69">
        <f>$H$60*B69</f>
        <v>0</v>
      </c>
      <c r="I69">
        <f>$I$60*B69</f>
        <v>0</v>
      </c>
      <c r="J69">
        <f>$J$60*B69</f>
        <v>0</v>
      </c>
      <c r="K69">
        <f>$K$60*B69</f>
        <v>0</v>
      </c>
      <c r="L69" s="10">
        <f>$L$60*B69</f>
        <v>0</v>
      </c>
      <c r="M69" s="10">
        <f>SUM(G69:L69)</f>
        <v>0</v>
      </c>
      <c r="N69" s="10"/>
      <c r="O69" s="10"/>
      <c r="P69" s="10"/>
      <c r="Q69" s="10"/>
      <c r="R69" s="10"/>
      <c r="S69" s="10"/>
      <c r="T69" s="54">
        <f>T5-T37</f>
        <v>0</v>
      </c>
      <c r="U69" s="10"/>
      <c r="V69" s="10"/>
      <c r="W69" s="12">
        <v>1</v>
      </c>
      <c r="X69" s="10"/>
      <c r="Y69" s="10"/>
      <c r="Z69" s="10"/>
      <c r="AA69" s="10"/>
      <c r="AB69" s="10"/>
      <c r="AC69" s="10"/>
      <c r="AD69" s="10"/>
      <c r="AE69" s="54">
        <f>AE5-AE37</f>
        <v>0</v>
      </c>
      <c r="AF69" s="10"/>
      <c r="AG69" s="10"/>
      <c r="AH69" s="12">
        <v>1</v>
      </c>
      <c r="AI69" s="10"/>
      <c r="AJ69" s="10"/>
      <c r="AK69" s="10"/>
      <c r="AL69" s="10"/>
      <c r="AM69" s="10"/>
      <c r="AN69" s="10"/>
      <c r="AO69" s="10"/>
      <c r="AP69" s="54">
        <f>AP5-AP37</f>
        <v>0</v>
      </c>
      <c r="AQ69" s="10"/>
      <c r="AR69" s="10"/>
      <c r="AS69" s="12">
        <v>1</v>
      </c>
      <c r="AT69" s="10"/>
      <c r="AU69" s="10"/>
      <c r="AV69" s="10"/>
      <c r="AW69" s="10"/>
      <c r="AX69" s="10"/>
      <c r="AY69" s="10"/>
      <c r="AZ69" s="10"/>
      <c r="BA69" s="54">
        <f>BA5-BA37</f>
        <v>0</v>
      </c>
      <c r="BB69" s="10"/>
      <c r="BC69" s="10"/>
      <c r="BD69" s="12">
        <v>1</v>
      </c>
      <c r="BE69" s="10"/>
      <c r="BF69" s="10"/>
      <c r="BG69" s="10"/>
      <c r="BH69" s="10"/>
      <c r="BI69" s="10"/>
      <c r="BJ69" s="10"/>
      <c r="BK69" s="10"/>
      <c r="BL69" s="54">
        <f>BL5-BL37</f>
        <v>0</v>
      </c>
      <c r="BM69" s="10"/>
      <c r="BN69" s="10"/>
      <c r="BO69" s="12">
        <v>1</v>
      </c>
      <c r="BP69" s="10"/>
      <c r="BQ69" s="10"/>
      <c r="BR69" s="10"/>
      <c r="BS69" s="10"/>
      <c r="BT69" s="10"/>
      <c r="BU69" s="10"/>
      <c r="BV69" s="10"/>
      <c r="BW69" s="54">
        <f>BW5-BW37</f>
        <v>0</v>
      </c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</row>
    <row r="70" spans="7:93" ht="14.4" x14ac:dyDescent="0.3">
      <c r="G70">
        <f>$G$60*B70</f>
        <v>0</v>
      </c>
      <c r="H70">
        <f>$H$60*B70</f>
        <v>0</v>
      </c>
      <c r="I70">
        <f>$I$60*B70</f>
        <v>0</v>
      </c>
      <c r="J70">
        <f>$J$60*B70</f>
        <v>0</v>
      </c>
      <c r="K70">
        <f>$K$60*B70</f>
        <v>0</v>
      </c>
      <c r="L70" s="10">
        <f>$L$60*B70</f>
        <v>0</v>
      </c>
      <c r="M70" s="10">
        <f>SUM(G70:L70)</f>
        <v>0</v>
      </c>
      <c r="N70" s="10"/>
      <c r="O70" s="10"/>
      <c r="P70" s="10"/>
      <c r="Q70" s="10"/>
      <c r="R70" s="10"/>
      <c r="S70" s="10"/>
      <c r="T70" s="54">
        <f t="shared" ref="T70:T90" si="96">T6-T38</f>
        <v>0</v>
      </c>
      <c r="U70" s="10"/>
      <c r="V70" s="10"/>
      <c r="W70" s="12" t="s">
        <v>50</v>
      </c>
      <c r="X70" s="10"/>
      <c r="Y70" s="10"/>
      <c r="Z70" s="10"/>
      <c r="AA70" s="10"/>
      <c r="AB70" s="10"/>
      <c r="AC70" s="10"/>
      <c r="AD70" s="10"/>
      <c r="AE70" s="54">
        <f t="shared" ref="AE70:AE90" si="97">AE6-AE38</f>
        <v>0</v>
      </c>
      <c r="AF70" s="10"/>
      <c r="AG70" s="10"/>
      <c r="AH70" s="12" t="s">
        <v>50</v>
      </c>
      <c r="AI70" s="10"/>
      <c r="AJ70" s="10"/>
      <c r="AK70" s="10"/>
      <c r="AL70" s="10"/>
      <c r="AM70" s="10"/>
      <c r="AN70" s="10"/>
      <c r="AO70" s="10"/>
      <c r="AP70" s="54">
        <f t="shared" ref="AP70:AP90" si="98">AP6-AP38</f>
        <v>0</v>
      </c>
      <c r="AQ70" s="10"/>
      <c r="AR70" s="10"/>
      <c r="AS70" s="12" t="s">
        <v>50</v>
      </c>
      <c r="AT70" s="10"/>
      <c r="AU70" s="10"/>
      <c r="AV70" s="10"/>
      <c r="AW70" s="10"/>
      <c r="AX70" s="10"/>
      <c r="AY70" s="10"/>
      <c r="AZ70" s="10"/>
      <c r="BA70" s="54">
        <f t="shared" ref="BA70:BA90" si="99">BA6-BA38</f>
        <v>0</v>
      </c>
      <c r="BB70" s="10"/>
      <c r="BC70" s="10"/>
      <c r="BD70" s="12" t="s">
        <v>50</v>
      </c>
      <c r="BE70" s="10"/>
      <c r="BF70" s="10"/>
      <c r="BG70" s="10"/>
      <c r="BH70" s="10"/>
      <c r="BI70" s="10"/>
      <c r="BJ70" s="10"/>
      <c r="BK70" s="10"/>
      <c r="BL70" s="54">
        <f t="shared" ref="BL70:BL90" si="100">BL6-BL38</f>
        <v>0</v>
      </c>
      <c r="BM70" s="10"/>
      <c r="BN70" s="10"/>
      <c r="BO70" s="12" t="s">
        <v>50</v>
      </c>
      <c r="BP70" s="10"/>
      <c r="BQ70" s="10"/>
      <c r="BR70" s="10"/>
      <c r="BS70" s="10"/>
      <c r="BT70" s="10"/>
      <c r="BU70" s="10"/>
      <c r="BV70" s="10"/>
      <c r="BW70" s="54">
        <f t="shared" ref="BW70:BW90" si="101">BW6-BW38</f>
        <v>0</v>
      </c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</row>
    <row r="71" spans="7:93" ht="14.4" x14ac:dyDescent="0.3">
      <c r="G71">
        <f>$G$60*B71</f>
        <v>0</v>
      </c>
      <c r="H71">
        <f>$H$60*B71</f>
        <v>0</v>
      </c>
      <c r="I71">
        <f>$I$60*B71</f>
        <v>0</v>
      </c>
      <c r="J71">
        <f>$J$60*B71</f>
        <v>0</v>
      </c>
      <c r="K71">
        <f>$K$60*B71</f>
        <v>0</v>
      </c>
      <c r="L71" s="10">
        <f>$L$60*B71</f>
        <v>0</v>
      </c>
      <c r="M71" s="10">
        <f>SUM(G71:L71)</f>
        <v>0</v>
      </c>
      <c r="N71" s="10"/>
      <c r="O71" s="10"/>
      <c r="P71" s="10"/>
      <c r="Q71" s="10"/>
      <c r="R71" s="10"/>
      <c r="S71" s="10"/>
      <c r="T71" s="54">
        <f t="shared" si="96"/>
        <v>0</v>
      </c>
      <c r="U71" s="10"/>
      <c r="V71" s="10"/>
      <c r="W71" s="12">
        <v>2</v>
      </c>
      <c r="X71" s="10"/>
      <c r="Y71" s="10"/>
      <c r="Z71" s="10"/>
      <c r="AA71" s="10"/>
      <c r="AB71" s="10"/>
      <c r="AC71" s="10"/>
      <c r="AD71" s="10"/>
      <c r="AE71" s="54">
        <f t="shared" si="97"/>
        <v>0</v>
      </c>
      <c r="AF71" s="10"/>
      <c r="AG71" s="10"/>
      <c r="AH71" s="12">
        <v>2</v>
      </c>
      <c r="AI71" s="10"/>
      <c r="AJ71" s="10"/>
      <c r="AK71" s="10"/>
      <c r="AL71" s="10"/>
      <c r="AM71" s="10"/>
      <c r="AN71" s="10"/>
      <c r="AO71" s="10"/>
      <c r="AP71" s="54">
        <f t="shared" si="98"/>
        <v>0</v>
      </c>
      <c r="AQ71" s="10"/>
      <c r="AR71" s="10"/>
      <c r="AS71" s="12">
        <v>2</v>
      </c>
      <c r="AT71" s="10"/>
      <c r="AU71" s="10"/>
      <c r="AV71" s="10"/>
      <c r="AW71" s="10"/>
      <c r="AX71" s="10"/>
      <c r="AY71" s="10"/>
      <c r="AZ71" s="10"/>
      <c r="BA71" s="54">
        <f t="shared" si="99"/>
        <v>0</v>
      </c>
      <c r="BB71" s="10"/>
      <c r="BC71" s="10"/>
      <c r="BD71" s="12">
        <v>2</v>
      </c>
      <c r="BE71" s="10"/>
      <c r="BF71" s="10"/>
      <c r="BG71" s="10"/>
      <c r="BH71" s="10"/>
      <c r="BI71" s="10"/>
      <c r="BJ71" s="10"/>
      <c r="BK71" s="10"/>
      <c r="BL71" s="54">
        <f t="shared" si="100"/>
        <v>0</v>
      </c>
      <c r="BM71" s="10"/>
      <c r="BN71" s="10"/>
      <c r="BO71" s="12">
        <v>2</v>
      </c>
      <c r="BP71" s="10"/>
      <c r="BQ71" s="10"/>
      <c r="BR71" s="10"/>
      <c r="BS71" s="10"/>
      <c r="BT71" s="10"/>
      <c r="BU71" s="10"/>
      <c r="BV71" s="10"/>
      <c r="BW71" s="54">
        <f t="shared" si="101"/>
        <v>0</v>
      </c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</row>
    <row r="72" spans="7:93" ht="14.4" x14ac:dyDescent="0.3">
      <c r="G72">
        <f>$G$60*B72</f>
        <v>0</v>
      </c>
      <c r="H72">
        <f>$H$60*B72</f>
        <v>0</v>
      </c>
      <c r="I72">
        <f>$I$60*B72</f>
        <v>0</v>
      </c>
      <c r="J72">
        <f>$J$60*B72</f>
        <v>0</v>
      </c>
      <c r="K72">
        <f>$K$60*B72</f>
        <v>0</v>
      </c>
      <c r="L72" s="10">
        <f>$L$60*B72</f>
        <v>0</v>
      </c>
      <c r="M72" s="10">
        <f>SUM(G72:L72)</f>
        <v>0</v>
      </c>
      <c r="N72" s="10"/>
      <c r="O72" s="10"/>
      <c r="P72" s="10"/>
      <c r="Q72" s="10"/>
      <c r="R72" s="10"/>
      <c r="S72" s="10"/>
      <c r="T72" s="54">
        <f t="shared" si="96"/>
        <v>-1350000</v>
      </c>
      <c r="U72" s="10"/>
      <c r="V72" s="10"/>
      <c r="W72" s="12">
        <v>8</v>
      </c>
      <c r="X72" s="10"/>
      <c r="Y72" s="10"/>
      <c r="Z72" s="10"/>
      <c r="AA72" s="10"/>
      <c r="AB72" s="10"/>
      <c r="AC72" s="10"/>
      <c r="AD72" s="10"/>
      <c r="AE72" s="54">
        <f t="shared" si="97"/>
        <v>270000</v>
      </c>
      <c r="AF72" s="10"/>
      <c r="AG72" s="10"/>
      <c r="AH72" s="12">
        <v>8</v>
      </c>
      <c r="AI72" s="10"/>
      <c r="AJ72" s="10"/>
      <c r="AK72" s="10"/>
      <c r="AL72" s="10"/>
      <c r="AM72" s="10"/>
      <c r="AN72" s="10"/>
      <c r="AO72" s="10"/>
      <c r="AP72" s="54">
        <f t="shared" si="98"/>
        <v>216000</v>
      </c>
      <c r="AQ72" s="10"/>
      <c r="AR72" s="10"/>
      <c r="AS72" s="12">
        <v>8</v>
      </c>
      <c r="AT72" s="10"/>
      <c r="AU72" s="10"/>
      <c r="AV72" s="10"/>
      <c r="AW72" s="10"/>
      <c r="AX72" s="10"/>
      <c r="AY72" s="10"/>
      <c r="AZ72" s="10"/>
      <c r="BA72" s="54">
        <f t="shared" si="99"/>
        <v>172800</v>
      </c>
      <c r="BB72" s="10"/>
      <c r="BC72" s="10"/>
      <c r="BD72" s="12">
        <v>8</v>
      </c>
      <c r="BE72" s="10"/>
      <c r="BF72" s="10"/>
      <c r="BG72" s="10"/>
      <c r="BH72" s="10"/>
      <c r="BI72" s="10"/>
      <c r="BJ72" s="10"/>
      <c r="BK72" s="10"/>
      <c r="BL72" s="54">
        <f t="shared" si="100"/>
        <v>138240</v>
      </c>
      <c r="BM72" s="10"/>
      <c r="BN72" s="10"/>
      <c r="BO72" s="12">
        <v>8</v>
      </c>
      <c r="BP72" s="10"/>
      <c r="BQ72" s="10"/>
      <c r="BR72" s="10"/>
      <c r="BS72" s="10"/>
      <c r="BT72" s="10"/>
      <c r="BU72" s="10"/>
      <c r="BV72" s="10"/>
      <c r="BW72" s="54">
        <f t="shared" si="101"/>
        <v>110592</v>
      </c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</row>
    <row r="73" spans="7:93" ht="14.4" x14ac:dyDescent="0.3">
      <c r="L73" s="12">
        <v>10</v>
      </c>
      <c r="M73" s="10"/>
      <c r="N73" s="10"/>
      <c r="O73" s="10"/>
      <c r="P73" s="10"/>
      <c r="Q73" s="10"/>
      <c r="R73" s="10"/>
      <c r="S73" s="10"/>
      <c r="T73" s="54">
        <f t="shared" si="96"/>
        <v>0</v>
      </c>
      <c r="U73" s="10"/>
      <c r="V73" s="10"/>
      <c r="W73" s="12">
        <v>10</v>
      </c>
      <c r="X73" s="10"/>
      <c r="Y73" s="10"/>
      <c r="Z73" s="10"/>
      <c r="AA73" s="10"/>
      <c r="AB73" s="10"/>
      <c r="AC73" s="10"/>
      <c r="AD73" s="10"/>
      <c r="AE73" s="54">
        <f t="shared" si="97"/>
        <v>0</v>
      </c>
      <c r="AF73" s="10"/>
      <c r="AG73" s="10"/>
      <c r="AH73" s="12">
        <v>10</v>
      </c>
      <c r="AI73" s="10"/>
      <c r="AJ73" s="10"/>
      <c r="AK73" s="10"/>
      <c r="AL73" s="10"/>
      <c r="AM73" s="10"/>
      <c r="AN73" s="10"/>
      <c r="AO73" s="10"/>
      <c r="AP73" s="54">
        <f t="shared" si="98"/>
        <v>0</v>
      </c>
      <c r="AQ73" s="10"/>
      <c r="AR73" s="10"/>
      <c r="AS73" s="12">
        <v>10</v>
      </c>
      <c r="AT73" s="10"/>
      <c r="AU73" s="10"/>
      <c r="AV73" s="10"/>
      <c r="AW73" s="10"/>
      <c r="AX73" s="10"/>
      <c r="AY73" s="10"/>
      <c r="AZ73" s="10"/>
      <c r="BA73" s="54">
        <f t="shared" si="99"/>
        <v>0</v>
      </c>
      <c r="BB73" s="10"/>
      <c r="BC73" s="10"/>
      <c r="BD73" s="12">
        <v>10</v>
      </c>
      <c r="BE73" s="10"/>
      <c r="BF73" s="10"/>
      <c r="BG73" s="10"/>
      <c r="BH73" s="10"/>
      <c r="BI73" s="10"/>
      <c r="BJ73" s="10"/>
      <c r="BK73" s="10"/>
      <c r="BL73" s="54">
        <f t="shared" si="100"/>
        <v>0</v>
      </c>
      <c r="BM73" s="10"/>
      <c r="BN73" s="10"/>
      <c r="BO73" s="12">
        <v>10</v>
      </c>
      <c r="BP73" s="10"/>
      <c r="BQ73" s="10"/>
      <c r="BR73" s="10"/>
      <c r="BS73" s="10"/>
      <c r="BT73" s="10"/>
      <c r="BU73" s="10"/>
      <c r="BV73" s="10"/>
      <c r="BW73" s="54">
        <f t="shared" si="101"/>
        <v>0</v>
      </c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</row>
    <row r="74" spans="7:93" ht="14.4" x14ac:dyDescent="0.3">
      <c r="L74" s="12">
        <v>10.1</v>
      </c>
      <c r="M74" s="12">
        <v>10.1</v>
      </c>
      <c r="N74" s="10"/>
      <c r="O74" s="10"/>
      <c r="P74" s="10"/>
      <c r="Q74" s="10"/>
      <c r="R74" s="10"/>
      <c r="S74" s="10"/>
      <c r="T74" s="54">
        <f t="shared" si="96"/>
        <v>0</v>
      </c>
      <c r="U74" s="10"/>
      <c r="V74" s="10"/>
      <c r="W74" s="12">
        <v>10.1</v>
      </c>
      <c r="X74" s="10"/>
      <c r="Y74" s="10"/>
      <c r="Z74" s="10"/>
      <c r="AA74" s="10"/>
      <c r="AB74" s="10"/>
      <c r="AC74" s="10"/>
      <c r="AD74" s="10"/>
      <c r="AE74" s="54">
        <f t="shared" si="97"/>
        <v>0</v>
      </c>
      <c r="AF74" s="10"/>
      <c r="AG74" s="10"/>
      <c r="AH74" s="12">
        <v>10.1</v>
      </c>
      <c r="AI74" s="10"/>
      <c r="AJ74" s="10"/>
      <c r="AK74" s="10"/>
      <c r="AL74" s="10"/>
      <c r="AM74" s="10"/>
      <c r="AN74" s="10"/>
      <c r="AO74" s="10"/>
      <c r="AP74" s="54">
        <f t="shared" si="98"/>
        <v>0</v>
      </c>
      <c r="AQ74" s="10"/>
      <c r="AR74" s="10"/>
      <c r="AS74" s="12">
        <v>10.1</v>
      </c>
      <c r="AT74" s="10"/>
      <c r="AU74" s="10"/>
      <c r="AV74" s="10"/>
      <c r="AW74" s="10"/>
      <c r="AX74" s="10"/>
      <c r="AY74" s="10"/>
      <c r="AZ74" s="10"/>
      <c r="BA74" s="54">
        <f t="shared" si="99"/>
        <v>0</v>
      </c>
      <c r="BB74" s="10"/>
      <c r="BC74" s="10"/>
      <c r="BD74" s="12">
        <v>10.1</v>
      </c>
      <c r="BE74" s="10"/>
      <c r="BF74" s="10"/>
      <c r="BG74" s="10"/>
      <c r="BH74" s="10"/>
      <c r="BI74" s="10"/>
      <c r="BJ74" s="10"/>
      <c r="BK74" s="10"/>
      <c r="BL74" s="54">
        <f t="shared" si="100"/>
        <v>0</v>
      </c>
      <c r="BM74" s="10"/>
      <c r="BN74" s="10"/>
      <c r="BO74" s="12">
        <v>10.1</v>
      </c>
      <c r="BP74" s="10"/>
      <c r="BQ74" s="10"/>
      <c r="BR74" s="10"/>
      <c r="BS74" s="10"/>
      <c r="BT74" s="10"/>
      <c r="BU74" s="10"/>
      <c r="BV74" s="10"/>
      <c r="BW74" s="54">
        <f t="shared" si="101"/>
        <v>0</v>
      </c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</row>
    <row r="75" spans="7:93" ht="14.4" x14ac:dyDescent="0.3">
      <c r="G75">
        <f t="shared" ref="G75:L75" si="102">+G74-G60</f>
        <v>0</v>
      </c>
      <c r="H75">
        <f t="shared" si="102"/>
        <v>0</v>
      </c>
      <c r="I75">
        <f t="shared" si="102"/>
        <v>0</v>
      </c>
      <c r="J75">
        <f t="shared" si="102"/>
        <v>0</v>
      </c>
      <c r="K75">
        <f t="shared" si="102"/>
        <v>0</v>
      </c>
      <c r="L75">
        <f t="shared" si="102"/>
        <v>10.1</v>
      </c>
      <c r="M75" s="10">
        <f>+L62-M74</f>
        <v>-10.1</v>
      </c>
      <c r="N75" s="10"/>
      <c r="O75" s="10"/>
      <c r="P75" s="10"/>
      <c r="Q75" s="10"/>
      <c r="R75" s="10"/>
      <c r="S75" s="10"/>
      <c r="T75" s="54">
        <f t="shared" si="96"/>
        <v>0</v>
      </c>
      <c r="U75" s="10"/>
      <c r="V75" s="10"/>
      <c r="W75" s="12">
        <v>12</v>
      </c>
      <c r="X75" s="10"/>
      <c r="Y75" s="10"/>
      <c r="Z75" s="10"/>
      <c r="AA75" s="10"/>
      <c r="AB75" s="10"/>
      <c r="AC75" s="10"/>
      <c r="AD75" s="10"/>
      <c r="AE75" s="54">
        <f t="shared" si="97"/>
        <v>0</v>
      </c>
      <c r="AF75" s="10"/>
      <c r="AG75" s="10"/>
      <c r="AH75" s="12">
        <v>12</v>
      </c>
      <c r="AI75" s="10"/>
      <c r="AJ75" s="10"/>
      <c r="AK75" s="10"/>
      <c r="AL75" s="10"/>
      <c r="AM75" s="10"/>
      <c r="AN75" s="10"/>
      <c r="AO75" s="10"/>
      <c r="AP75" s="54">
        <f t="shared" si="98"/>
        <v>0</v>
      </c>
      <c r="AQ75" s="10"/>
      <c r="AR75" s="10"/>
      <c r="AS75" s="12">
        <v>12</v>
      </c>
      <c r="AT75" s="10"/>
      <c r="AU75" s="10"/>
      <c r="AV75" s="10"/>
      <c r="AW75" s="10"/>
      <c r="AX75" s="10"/>
      <c r="AY75" s="10"/>
      <c r="AZ75" s="10"/>
      <c r="BA75" s="54">
        <f t="shared" si="99"/>
        <v>0</v>
      </c>
      <c r="BB75" s="10"/>
      <c r="BC75" s="10"/>
      <c r="BD75" s="12">
        <v>12</v>
      </c>
      <c r="BE75" s="10"/>
      <c r="BF75" s="10"/>
      <c r="BG75" s="10"/>
      <c r="BH75" s="10"/>
      <c r="BI75" s="10"/>
      <c r="BJ75" s="10"/>
      <c r="BK75" s="10"/>
      <c r="BL75" s="54">
        <f t="shared" si="100"/>
        <v>0</v>
      </c>
      <c r="BM75" s="10"/>
      <c r="BN75" s="10"/>
      <c r="BO75" s="12">
        <v>12</v>
      </c>
      <c r="BP75" s="10"/>
      <c r="BQ75" s="10"/>
      <c r="BR75" s="10"/>
      <c r="BS75" s="10"/>
      <c r="BT75" s="10"/>
      <c r="BU75" s="10"/>
      <c r="BV75" s="10"/>
      <c r="BW75" s="54">
        <f t="shared" si="101"/>
        <v>0</v>
      </c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</row>
    <row r="76" spans="7:93" ht="14.4" x14ac:dyDescent="0.3">
      <c r="L76" s="12" t="s">
        <v>52</v>
      </c>
      <c r="M76" s="10"/>
      <c r="N76" s="10"/>
      <c r="O76" s="10"/>
      <c r="P76" s="10"/>
      <c r="Q76" s="10"/>
      <c r="R76" s="10"/>
      <c r="S76" s="10"/>
      <c r="T76" s="54">
        <f t="shared" si="96"/>
        <v>0</v>
      </c>
      <c r="U76" s="10"/>
      <c r="V76" s="10"/>
      <c r="W76" s="12" t="s">
        <v>52</v>
      </c>
      <c r="X76" s="10"/>
      <c r="Y76" s="10"/>
      <c r="Z76" s="10"/>
      <c r="AA76" s="10"/>
      <c r="AB76" s="10"/>
      <c r="AC76" s="10"/>
      <c r="AD76" s="10"/>
      <c r="AE76" s="54">
        <f t="shared" si="97"/>
        <v>0</v>
      </c>
      <c r="AF76" s="10"/>
      <c r="AG76" s="10"/>
      <c r="AH76" s="12" t="s">
        <v>52</v>
      </c>
      <c r="AI76" s="10"/>
      <c r="AJ76" s="10"/>
      <c r="AK76" s="10"/>
      <c r="AL76" s="10"/>
      <c r="AM76" s="10"/>
      <c r="AN76" s="10"/>
      <c r="AO76" s="10"/>
      <c r="AP76" s="54">
        <f t="shared" si="98"/>
        <v>0</v>
      </c>
      <c r="AQ76" s="10"/>
      <c r="AR76" s="10"/>
      <c r="AS76" s="12" t="s">
        <v>52</v>
      </c>
      <c r="AT76" s="10"/>
      <c r="AU76" s="10"/>
      <c r="AV76" s="10"/>
      <c r="AW76" s="10"/>
      <c r="AX76" s="10"/>
      <c r="AY76" s="10"/>
      <c r="AZ76" s="10"/>
      <c r="BA76" s="54">
        <f t="shared" si="99"/>
        <v>0</v>
      </c>
      <c r="BB76" s="10"/>
      <c r="BC76" s="10"/>
      <c r="BD76" s="12" t="s">
        <v>52</v>
      </c>
      <c r="BE76" s="10"/>
      <c r="BF76" s="10"/>
      <c r="BG76" s="10"/>
      <c r="BH76" s="10"/>
      <c r="BI76" s="10"/>
      <c r="BJ76" s="10"/>
      <c r="BK76" s="10"/>
      <c r="BL76" s="54">
        <f t="shared" si="100"/>
        <v>0</v>
      </c>
      <c r="BM76" s="10"/>
      <c r="BN76" s="10"/>
      <c r="BO76" s="12" t="s">
        <v>52</v>
      </c>
      <c r="BP76" s="10"/>
      <c r="BQ76" s="10"/>
      <c r="BR76" s="10"/>
      <c r="BS76" s="10"/>
      <c r="BT76" s="10"/>
      <c r="BU76" s="10"/>
      <c r="BV76" s="10"/>
      <c r="BW76" s="54">
        <f t="shared" si="101"/>
        <v>0</v>
      </c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</row>
    <row r="77" spans="7:93" ht="14.4" x14ac:dyDescent="0.3">
      <c r="L77" s="12" t="s">
        <v>53</v>
      </c>
      <c r="M77" s="10"/>
      <c r="N77" s="10"/>
      <c r="O77" s="10"/>
      <c r="P77" s="10"/>
      <c r="Q77" s="10"/>
      <c r="R77" s="10"/>
      <c r="S77" s="10"/>
      <c r="T77" s="54">
        <f t="shared" si="96"/>
        <v>0</v>
      </c>
      <c r="U77" s="10"/>
      <c r="V77" s="10"/>
      <c r="W77" s="12" t="s">
        <v>53</v>
      </c>
      <c r="X77" s="10"/>
      <c r="Y77" s="10"/>
      <c r="Z77" s="10"/>
      <c r="AA77" s="10"/>
      <c r="AB77" s="10"/>
      <c r="AC77" s="10"/>
      <c r="AD77" s="10"/>
      <c r="AE77" s="54">
        <f t="shared" si="97"/>
        <v>0</v>
      </c>
      <c r="AF77" s="10"/>
      <c r="AG77" s="10"/>
      <c r="AH77" s="12" t="s">
        <v>53</v>
      </c>
      <c r="AI77" s="10"/>
      <c r="AJ77" s="10"/>
      <c r="AK77" s="10"/>
      <c r="AL77" s="10"/>
      <c r="AM77" s="10"/>
      <c r="AN77" s="10"/>
      <c r="AO77" s="10"/>
      <c r="AP77" s="54">
        <f t="shared" si="98"/>
        <v>0</v>
      </c>
      <c r="AQ77" s="10"/>
      <c r="AR77" s="10"/>
      <c r="AS77" s="12" t="s">
        <v>53</v>
      </c>
      <c r="AT77" s="10"/>
      <c r="AU77" s="10"/>
      <c r="AV77" s="10"/>
      <c r="AW77" s="10"/>
      <c r="AX77" s="10"/>
      <c r="AY77" s="10"/>
      <c r="AZ77" s="10"/>
      <c r="BA77" s="54">
        <f t="shared" si="99"/>
        <v>0</v>
      </c>
      <c r="BB77" s="10"/>
      <c r="BC77" s="10"/>
      <c r="BD77" s="12" t="s">
        <v>53</v>
      </c>
      <c r="BE77" s="10"/>
      <c r="BF77" s="10"/>
      <c r="BG77" s="10"/>
      <c r="BH77" s="10"/>
      <c r="BI77" s="10"/>
      <c r="BJ77" s="10"/>
      <c r="BK77" s="10"/>
      <c r="BL77" s="54">
        <f t="shared" si="100"/>
        <v>0</v>
      </c>
      <c r="BM77" s="10"/>
      <c r="BN77" s="10"/>
      <c r="BO77" s="12" t="s">
        <v>53</v>
      </c>
      <c r="BP77" s="10"/>
      <c r="BQ77" s="10"/>
      <c r="BR77" s="10"/>
      <c r="BS77" s="10"/>
      <c r="BT77" s="10"/>
      <c r="BU77" s="10"/>
      <c r="BV77" s="10"/>
      <c r="BW77" s="54">
        <f t="shared" si="101"/>
        <v>0</v>
      </c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</row>
    <row r="78" spans="7:93" ht="14.4" x14ac:dyDescent="0.3">
      <c r="L78" s="12" t="s">
        <v>54</v>
      </c>
      <c r="M78" s="10"/>
      <c r="N78" s="10"/>
      <c r="O78" s="10"/>
      <c r="P78" s="10"/>
      <c r="Q78" s="10"/>
      <c r="R78" s="10"/>
      <c r="S78" s="10"/>
      <c r="T78" s="54">
        <f t="shared" si="96"/>
        <v>0</v>
      </c>
      <c r="U78" s="10"/>
      <c r="V78" s="10"/>
      <c r="W78" s="12" t="s">
        <v>54</v>
      </c>
      <c r="X78" s="10"/>
      <c r="Y78" s="10"/>
      <c r="Z78" s="10"/>
      <c r="AA78" s="10"/>
      <c r="AB78" s="10"/>
      <c r="AC78" s="10"/>
      <c r="AD78" s="10"/>
      <c r="AE78" s="54">
        <f t="shared" si="97"/>
        <v>0</v>
      </c>
      <c r="AF78" s="10"/>
      <c r="AG78" s="10"/>
      <c r="AH78" s="12" t="s">
        <v>54</v>
      </c>
      <c r="AI78" s="10"/>
      <c r="AJ78" s="10"/>
      <c r="AK78" s="10"/>
      <c r="AL78" s="10"/>
      <c r="AM78" s="10"/>
      <c r="AN78" s="10"/>
      <c r="AO78" s="10"/>
      <c r="AP78" s="54">
        <f t="shared" si="98"/>
        <v>0</v>
      </c>
      <c r="AQ78" s="10"/>
      <c r="AR78" s="10"/>
      <c r="AS78" s="12" t="s">
        <v>54</v>
      </c>
      <c r="AT78" s="10"/>
      <c r="AU78" s="10"/>
      <c r="AV78" s="10"/>
      <c r="AW78" s="10"/>
      <c r="AX78" s="10"/>
      <c r="AY78" s="10"/>
      <c r="AZ78" s="10"/>
      <c r="BA78" s="54">
        <f t="shared" si="99"/>
        <v>0</v>
      </c>
      <c r="BB78" s="10"/>
      <c r="BC78" s="10"/>
      <c r="BD78" s="12" t="s">
        <v>54</v>
      </c>
      <c r="BE78" s="10"/>
      <c r="BF78" s="10"/>
      <c r="BG78" s="10"/>
      <c r="BH78" s="10"/>
      <c r="BI78" s="10"/>
      <c r="BJ78" s="10"/>
      <c r="BK78" s="10"/>
      <c r="BL78" s="54">
        <f t="shared" si="100"/>
        <v>0</v>
      </c>
      <c r="BM78" s="10"/>
      <c r="BN78" s="10"/>
      <c r="BO78" s="12" t="s">
        <v>54</v>
      </c>
      <c r="BP78" s="10"/>
      <c r="BQ78" s="10"/>
      <c r="BR78" s="10"/>
      <c r="BS78" s="10"/>
      <c r="BT78" s="10"/>
      <c r="BU78" s="10"/>
      <c r="BV78" s="10"/>
      <c r="BW78" s="54">
        <f t="shared" si="101"/>
        <v>0</v>
      </c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</row>
    <row r="79" spans="7:93" ht="14.4" x14ac:dyDescent="0.3">
      <c r="L79" s="12" t="s">
        <v>55</v>
      </c>
      <c r="M79" s="10"/>
      <c r="N79" s="10"/>
      <c r="O79" s="10"/>
      <c r="P79" s="10"/>
      <c r="Q79" s="10"/>
      <c r="R79" s="10"/>
      <c r="S79" s="10"/>
      <c r="T79" s="54">
        <f t="shared" si="96"/>
        <v>0</v>
      </c>
      <c r="U79" s="10"/>
      <c r="V79" s="10"/>
      <c r="W79" s="12" t="s">
        <v>55</v>
      </c>
      <c r="X79" s="10"/>
      <c r="Y79" s="10"/>
      <c r="Z79" s="10"/>
      <c r="AA79" s="10"/>
      <c r="AB79" s="10"/>
      <c r="AC79" s="10"/>
      <c r="AD79" s="10"/>
      <c r="AE79" s="54">
        <f t="shared" si="97"/>
        <v>0</v>
      </c>
      <c r="AF79" s="10"/>
      <c r="AG79" s="10"/>
      <c r="AH79" s="12" t="s">
        <v>55</v>
      </c>
      <c r="AI79" s="10"/>
      <c r="AJ79" s="10"/>
      <c r="AK79" s="10"/>
      <c r="AL79" s="10"/>
      <c r="AM79" s="10"/>
      <c r="AN79" s="10"/>
      <c r="AO79" s="10"/>
      <c r="AP79" s="54">
        <f t="shared" si="98"/>
        <v>0</v>
      </c>
      <c r="AQ79" s="10"/>
      <c r="AR79" s="10"/>
      <c r="AS79" s="12" t="s">
        <v>55</v>
      </c>
      <c r="AT79" s="10"/>
      <c r="AU79" s="10"/>
      <c r="AV79" s="10"/>
      <c r="AW79" s="10"/>
      <c r="AX79" s="10"/>
      <c r="AY79" s="10"/>
      <c r="AZ79" s="10"/>
      <c r="BA79" s="54">
        <f t="shared" si="99"/>
        <v>0</v>
      </c>
      <c r="BB79" s="10"/>
      <c r="BC79" s="10"/>
      <c r="BD79" s="12" t="s">
        <v>55</v>
      </c>
      <c r="BE79" s="10"/>
      <c r="BF79" s="10"/>
      <c r="BG79" s="10"/>
      <c r="BH79" s="10"/>
      <c r="BI79" s="10"/>
      <c r="BJ79" s="10"/>
      <c r="BK79" s="10"/>
      <c r="BL79" s="54">
        <f t="shared" si="100"/>
        <v>0</v>
      </c>
      <c r="BM79" s="10"/>
      <c r="BN79" s="10"/>
      <c r="BO79" s="12" t="s">
        <v>55</v>
      </c>
      <c r="BP79" s="10"/>
      <c r="BQ79" s="10"/>
      <c r="BR79" s="10"/>
      <c r="BS79" s="10"/>
      <c r="BT79" s="10"/>
      <c r="BU79" s="10"/>
      <c r="BV79" s="10"/>
      <c r="BW79" s="54">
        <f t="shared" si="101"/>
        <v>0</v>
      </c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</row>
    <row r="80" spans="7:93" ht="14.4" x14ac:dyDescent="0.3">
      <c r="L80" s="12">
        <v>14</v>
      </c>
      <c r="M80" s="10"/>
      <c r="N80" s="10"/>
      <c r="O80" s="10"/>
      <c r="P80" s="10"/>
      <c r="Q80" s="10"/>
      <c r="R80" s="10"/>
      <c r="S80" s="10"/>
      <c r="T80" s="54">
        <f t="shared" si="96"/>
        <v>0</v>
      </c>
      <c r="U80" s="10"/>
      <c r="V80" s="10"/>
      <c r="W80" s="12">
        <v>14</v>
      </c>
      <c r="X80" s="10"/>
      <c r="Y80" s="10"/>
      <c r="Z80" s="10"/>
      <c r="AA80" s="10"/>
      <c r="AB80" s="10"/>
      <c r="AC80" s="10"/>
      <c r="AD80" s="10"/>
      <c r="AE80" s="54">
        <f t="shared" si="97"/>
        <v>0</v>
      </c>
      <c r="AF80" s="10"/>
      <c r="AG80" s="10"/>
      <c r="AH80" s="12">
        <v>14</v>
      </c>
      <c r="AI80" s="10"/>
      <c r="AJ80" s="10"/>
      <c r="AK80" s="10"/>
      <c r="AL80" s="10"/>
      <c r="AM80" s="10"/>
      <c r="AN80" s="10"/>
      <c r="AO80" s="10"/>
      <c r="AP80" s="54">
        <f t="shared" si="98"/>
        <v>0</v>
      </c>
      <c r="AQ80" s="10"/>
      <c r="AR80" s="10"/>
      <c r="AS80" s="12">
        <v>14</v>
      </c>
      <c r="AT80" s="10"/>
      <c r="AU80" s="10"/>
      <c r="AV80" s="10"/>
      <c r="AW80" s="10"/>
      <c r="AX80" s="10"/>
      <c r="AY80" s="10"/>
      <c r="AZ80" s="10"/>
      <c r="BA80" s="54">
        <f t="shared" si="99"/>
        <v>0</v>
      </c>
      <c r="BB80" s="10"/>
      <c r="BC80" s="10"/>
      <c r="BD80" s="12">
        <v>14</v>
      </c>
      <c r="BE80" s="10"/>
      <c r="BF80" s="10"/>
      <c r="BG80" s="10"/>
      <c r="BH80" s="10"/>
      <c r="BI80" s="10"/>
      <c r="BJ80" s="10"/>
      <c r="BK80" s="10"/>
      <c r="BL80" s="54">
        <f t="shared" si="100"/>
        <v>0</v>
      </c>
      <c r="BM80" s="10"/>
      <c r="BN80" s="10"/>
      <c r="BO80" s="12">
        <v>14</v>
      </c>
      <c r="BP80" s="10"/>
      <c r="BQ80" s="10"/>
      <c r="BR80" s="10"/>
      <c r="BS80" s="10"/>
      <c r="BT80" s="10"/>
      <c r="BU80" s="10"/>
      <c r="BV80" s="10"/>
      <c r="BW80" s="54">
        <f t="shared" si="101"/>
        <v>0</v>
      </c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</row>
    <row r="81" spans="12:93" ht="14.4" x14ac:dyDescent="0.3">
      <c r="L81" s="12">
        <v>17</v>
      </c>
      <c r="M81" s="10"/>
      <c r="N81" s="10"/>
      <c r="O81" s="10"/>
      <c r="P81" s="10"/>
      <c r="Q81" s="10"/>
      <c r="R81" s="10"/>
      <c r="S81" s="10"/>
      <c r="T81" s="54">
        <f t="shared" si="96"/>
        <v>0</v>
      </c>
      <c r="U81" s="10"/>
      <c r="V81" s="10"/>
      <c r="W81" s="12">
        <v>17</v>
      </c>
      <c r="X81" s="10"/>
      <c r="Y81" s="10"/>
      <c r="Z81" s="10"/>
      <c r="AA81" s="10"/>
      <c r="AB81" s="10"/>
      <c r="AC81" s="10"/>
      <c r="AD81" s="10"/>
      <c r="AE81" s="54">
        <f t="shared" si="97"/>
        <v>0</v>
      </c>
      <c r="AF81" s="10"/>
      <c r="AG81" s="10"/>
      <c r="AH81" s="12">
        <v>17</v>
      </c>
      <c r="AI81" s="10"/>
      <c r="AJ81" s="10"/>
      <c r="AK81" s="10"/>
      <c r="AL81" s="10"/>
      <c r="AM81" s="10"/>
      <c r="AN81" s="10"/>
      <c r="AO81" s="10"/>
      <c r="AP81" s="54">
        <f t="shared" si="98"/>
        <v>0</v>
      </c>
      <c r="AQ81" s="10"/>
      <c r="AR81" s="10"/>
      <c r="AS81" s="12">
        <v>17</v>
      </c>
      <c r="AT81" s="10"/>
      <c r="AU81" s="10"/>
      <c r="AV81" s="10"/>
      <c r="AW81" s="10"/>
      <c r="AX81" s="10"/>
      <c r="AY81" s="10"/>
      <c r="AZ81" s="10"/>
      <c r="BA81" s="54">
        <f t="shared" si="99"/>
        <v>0</v>
      </c>
      <c r="BB81" s="10"/>
      <c r="BC81" s="10"/>
      <c r="BD81" s="12">
        <v>17</v>
      </c>
      <c r="BE81" s="10"/>
      <c r="BF81" s="10"/>
      <c r="BG81" s="10"/>
      <c r="BH81" s="10"/>
      <c r="BI81" s="10"/>
      <c r="BJ81" s="10"/>
      <c r="BK81" s="10"/>
      <c r="BL81" s="54">
        <f t="shared" si="100"/>
        <v>0</v>
      </c>
      <c r="BM81" s="10"/>
      <c r="BN81" s="10"/>
      <c r="BO81" s="12">
        <v>17</v>
      </c>
      <c r="BP81" s="10"/>
      <c r="BQ81" s="10"/>
      <c r="BR81" s="10"/>
      <c r="BS81" s="10"/>
      <c r="BT81" s="10"/>
      <c r="BU81" s="10"/>
      <c r="BV81" s="10"/>
      <c r="BW81" s="54">
        <f t="shared" si="101"/>
        <v>0</v>
      </c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</row>
    <row r="82" spans="12:93" ht="14.4" x14ac:dyDescent="0.3">
      <c r="L82" s="12">
        <v>42</v>
      </c>
      <c r="M82" s="10"/>
      <c r="N82" s="10"/>
      <c r="O82" s="10"/>
      <c r="P82" s="10"/>
      <c r="Q82" s="10"/>
      <c r="R82" s="10"/>
      <c r="S82" s="10"/>
      <c r="T82" s="54">
        <f t="shared" si="96"/>
        <v>0</v>
      </c>
      <c r="U82" s="10"/>
      <c r="V82" s="10"/>
      <c r="W82" s="12">
        <v>42</v>
      </c>
      <c r="X82" s="10"/>
      <c r="Y82" s="10"/>
      <c r="Z82" s="10"/>
      <c r="AA82" s="10"/>
      <c r="AB82" s="10"/>
      <c r="AC82" s="10"/>
      <c r="AD82" s="10"/>
      <c r="AE82" s="54">
        <f t="shared" si="97"/>
        <v>0</v>
      </c>
      <c r="AF82" s="10"/>
      <c r="AG82" s="10"/>
      <c r="AH82" s="12">
        <v>42</v>
      </c>
      <c r="AI82" s="10"/>
      <c r="AJ82" s="10"/>
      <c r="AK82" s="10"/>
      <c r="AL82" s="10"/>
      <c r="AM82" s="10"/>
      <c r="AN82" s="10"/>
      <c r="AO82" s="10"/>
      <c r="AP82" s="54">
        <f t="shared" si="98"/>
        <v>0</v>
      </c>
      <c r="AQ82" s="10"/>
      <c r="AR82" s="10"/>
      <c r="AS82" s="12">
        <v>42</v>
      </c>
      <c r="AT82" s="10"/>
      <c r="AU82" s="10"/>
      <c r="AV82" s="10"/>
      <c r="AW82" s="10"/>
      <c r="AX82" s="10"/>
      <c r="AY82" s="10"/>
      <c r="AZ82" s="10"/>
      <c r="BA82" s="54">
        <f t="shared" si="99"/>
        <v>0</v>
      </c>
      <c r="BB82" s="10"/>
      <c r="BC82" s="10"/>
      <c r="BD82" s="12">
        <v>42</v>
      </c>
      <c r="BE82" s="10"/>
      <c r="BF82" s="10"/>
      <c r="BG82" s="10"/>
      <c r="BH82" s="10"/>
      <c r="BI82" s="10"/>
      <c r="BJ82" s="10"/>
      <c r="BK82" s="10"/>
      <c r="BL82" s="54">
        <f t="shared" si="100"/>
        <v>0</v>
      </c>
      <c r="BM82" s="10"/>
      <c r="BN82" s="10"/>
      <c r="BO82" s="12">
        <v>42</v>
      </c>
      <c r="BP82" s="10"/>
      <c r="BQ82" s="10"/>
      <c r="BR82" s="10"/>
      <c r="BS82" s="10"/>
      <c r="BT82" s="10"/>
      <c r="BU82" s="10"/>
      <c r="BV82" s="10"/>
      <c r="BW82" s="54">
        <f t="shared" si="101"/>
        <v>0</v>
      </c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</row>
    <row r="83" spans="12:93" ht="14.4" x14ac:dyDescent="0.3">
      <c r="L83" s="12">
        <v>43.1</v>
      </c>
      <c r="M83" s="10"/>
      <c r="N83" s="10"/>
      <c r="O83" s="10"/>
      <c r="P83" s="10"/>
      <c r="Q83" s="10"/>
      <c r="R83" s="10"/>
      <c r="S83" s="10"/>
      <c r="T83" s="54">
        <f t="shared" si="96"/>
        <v>0</v>
      </c>
      <c r="U83" s="10"/>
      <c r="V83" s="10"/>
      <c r="W83" s="12">
        <v>43.1</v>
      </c>
      <c r="X83" s="10"/>
      <c r="Y83" s="10"/>
      <c r="Z83" s="10"/>
      <c r="AA83" s="10"/>
      <c r="AB83" s="10"/>
      <c r="AC83" s="10"/>
      <c r="AD83" s="10"/>
      <c r="AE83" s="54">
        <f t="shared" si="97"/>
        <v>0</v>
      </c>
      <c r="AF83" s="10"/>
      <c r="AG83" s="10"/>
      <c r="AH83" s="12">
        <v>43.1</v>
      </c>
      <c r="AI83" s="10"/>
      <c r="AJ83" s="10"/>
      <c r="AK83" s="10"/>
      <c r="AL83" s="10"/>
      <c r="AM83" s="10"/>
      <c r="AN83" s="10"/>
      <c r="AO83" s="10"/>
      <c r="AP83" s="54">
        <f t="shared" si="98"/>
        <v>0</v>
      </c>
      <c r="AQ83" s="10"/>
      <c r="AR83" s="10"/>
      <c r="AS83" s="12">
        <v>43.1</v>
      </c>
      <c r="AT83" s="10"/>
      <c r="AU83" s="10"/>
      <c r="AV83" s="10"/>
      <c r="AW83" s="10"/>
      <c r="AX83" s="10"/>
      <c r="AY83" s="10"/>
      <c r="AZ83" s="10"/>
      <c r="BA83" s="54">
        <f t="shared" si="99"/>
        <v>0</v>
      </c>
      <c r="BB83" s="10"/>
      <c r="BC83" s="10"/>
      <c r="BD83" s="12">
        <v>43.1</v>
      </c>
      <c r="BE83" s="10"/>
      <c r="BF83" s="10"/>
      <c r="BG83" s="10"/>
      <c r="BH83" s="10"/>
      <c r="BI83" s="10"/>
      <c r="BJ83" s="10"/>
      <c r="BK83" s="10"/>
      <c r="BL83" s="54">
        <f t="shared" si="100"/>
        <v>0</v>
      </c>
      <c r="BM83" s="10"/>
      <c r="BN83" s="10"/>
      <c r="BO83" s="12">
        <v>43.1</v>
      </c>
      <c r="BP83" s="10"/>
      <c r="BQ83" s="10"/>
      <c r="BR83" s="10"/>
      <c r="BS83" s="10"/>
      <c r="BT83" s="10"/>
      <c r="BU83" s="10"/>
      <c r="BV83" s="10"/>
      <c r="BW83" s="54">
        <f t="shared" si="101"/>
        <v>0</v>
      </c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</row>
    <row r="84" spans="12:93" ht="14.4" x14ac:dyDescent="0.3">
      <c r="L84" s="12">
        <v>43.2</v>
      </c>
      <c r="M84" s="10"/>
      <c r="N84" s="10"/>
      <c r="O84" s="10"/>
      <c r="P84" s="10"/>
      <c r="Q84" s="10"/>
      <c r="R84" s="10"/>
      <c r="S84" s="10"/>
      <c r="T84" s="54">
        <f t="shared" si="96"/>
        <v>0</v>
      </c>
      <c r="U84" s="10"/>
      <c r="V84" s="10"/>
      <c r="W84" s="12">
        <v>43.2</v>
      </c>
      <c r="X84" s="10"/>
      <c r="Y84" s="10"/>
      <c r="Z84" s="10"/>
      <c r="AA84" s="10"/>
      <c r="AB84" s="10"/>
      <c r="AC84" s="10"/>
      <c r="AD84" s="10"/>
      <c r="AE84" s="54">
        <f t="shared" si="97"/>
        <v>0</v>
      </c>
      <c r="AF84" s="10"/>
      <c r="AG84" s="10"/>
      <c r="AH84" s="12">
        <v>43.2</v>
      </c>
      <c r="AI84" s="10"/>
      <c r="AJ84" s="10"/>
      <c r="AK84" s="10"/>
      <c r="AL84" s="10"/>
      <c r="AM84" s="10"/>
      <c r="AN84" s="10"/>
      <c r="AO84" s="10"/>
      <c r="AP84" s="54">
        <f t="shared" si="98"/>
        <v>0</v>
      </c>
      <c r="AQ84" s="10"/>
      <c r="AR84" s="10"/>
      <c r="AS84" s="12">
        <v>43.2</v>
      </c>
      <c r="AT84" s="10"/>
      <c r="AU84" s="10"/>
      <c r="AV84" s="10"/>
      <c r="AW84" s="10"/>
      <c r="AX84" s="10"/>
      <c r="AY84" s="10"/>
      <c r="AZ84" s="10"/>
      <c r="BA84" s="54">
        <f t="shared" si="99"/>
        <v>0</v>
      </c>
      <c r="BB84" s="10"/>
      <c r="BC84" s="10"/>
      <c r="BD84" s="12">
        <v>43.2</v>
      </c>
      <c r="BE84" s="10"/>
      <c r="BF84" s="10"/>
      <c r="BG84" s="10"/>
      <c r="BH84" s="10"/>
      <c r="BI84" s="10"/>
      <c r="BJ84" s="10"/>
      <c r="BK84" s="10"/>
      <c r="BL84" s="54">
        <f t="shared" si="100"/>
        <v>0</v>
      </c>
      <c r="BM84" s="10"/>
      <c r="BN84" s="10"/>
      <c r="BO84" s="12">
        <v>43.2</v>
      </c>
      <c r="BP84" s="10"/>
      <c r="BQ84" s="10"/>
      <c r="BR84" s="10"/>
      <c r="BS84" s="10"/>
      <c r="BT84" s="10"/>
      <c r="BU84" s="10"/>
      <c r="BV84" s="10"/>
      <c r="BW84" s="54">
        <f t="shared" si="101"/>
        <v>0</v>
      </c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</row>
    <row r="85" spans="12:93" ht="14.4" x14ac:dyDescent="0.3">
      <c r="L85" s="12">
        <v>45</v>
      </c>
      <c r="M85" s="10"/>
      <c r="N85" s="10"/>
      <c r="O85" s="10"/>
      <c r="P85" s="10"/>
      <c r="Q85" s="10"/>
      <c r="R85" s="10"/>
      <c r="S85" s="10"/>
      <c r="T85" s="54">
        <f t="shared" si="96"/>
        <v>0</v>
      </c>
      <c r="U85" s="10"/>
      <c r="V85" s="10"/>
      <c r="W85" s="12">
        <v>45</v>
      </c>
      <c r="X85" s="10"/>
      <c r="Y85" s="10"/>
      <c r="Z85" s="10"/>
      <c r="AA85" s="10"/>
      <c r="AB85" s="10"/>
      <c r="AC85" s="10"/>
      <c r="AD85" s="10"/>
      <c r="AE85" s="54">
        <f t="shared" si="97"/>
        <v>0</v>
      </c>
      <c r="AF85" s="10"/>
      <c r="AG85" s="10"/>
      <c r="AH85" s="12">
        <v>45</v>
      </c>
      <c r="AI85" s="10"/>
      <c r="AJ85" s="10"/>
      <c r="AK85" s="10"/>
      <c r="AL85" s="10"/>
      <c r="AM85" s="10"/>
      <c r="AN85" s="10"/>
      <c r="AO85" s="10"/>
      <c r="AP85" s="54">
        <f t="shared" si="98"/>
        <v>0</v>
      </c>
      <c r="AQ85" s="10"/>
      <c r="AR85" s="10"/>
      <c r="AS85" s="12">
        <v>45</v>
      </c>
      <c r="AT85" s="10"/>
      <c r="AU85" s="10"/>
      <c r="AV85" s="10"/>
      <c r="AW85" s="10"/>
      <c r="AX85" s="10"/>
      <c r="AY85" s="10"/>
      <c r="AZ85" s="10"/>
      <c r="BA85" s="54">
        <f t="shared" si="99"/>
        <v>0</v>
      </c>
      <c r="BB85" s="10"/>
      <c r="BC85" s="10"/>
      <c r="BD85" s="12">
        <v>45</v>
      </c>
      <c r="BE85" s="10"/>
      <c r="BF85" s="10"/>
      <c r="BG85" s="10"/>
      <c r="BH85" s="10"/>
      <c r="BI85" s="10"/>
      <c r="BJ85" s="10"/>
      <c r="BK85" s="10"/>
      <c r="BL85" s="54">
        <f t="shared" si="100"/>
        <v>0</v>
      </c>
      <c r="BM85" s="10"/>
      <c r="BN85" s="10"/>
      <c r="BO85" s="12">
        <v>45</v>
      </c>
      <c r="BP85" s="10"/>
      <c r="BQ85" s="10"/>
      <c r="BR85" s="10"/>
      <c r="BS85" s="10"/>
      <c r="BT85" s="10"/>
      <c r="BU85" s="10"/>
      <c r="BV85" s="10"/>
      <c r="BW85" s="54">
        <f t="shared" si="101"/>
        <v>0</v>
      </c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</row>
    <row r="86" spans="12:93" ht="14.4" x14ac:dyDescent="0.3">
      <c r="L86" s="12">
        <v>46</v>
      </c>
      <c r="M86" s="10"/>
      <c r="N86" s="10"/>
      <c r="O86" s="10"/>
      <c r="P86" s="10"/>
      <c r="Q86" s="10"/>
      <c r="R86" s="10"/>
      <c r="S86" s="10"/>
      <c r="T86" s="54">
        <f t="shared" si="96"/>
        <v>0</v>
      </c>
      <c r="U86" s="10"/>
      <c r="V86" s="10"/>
      <c r="W86" s="12">
        <v>46</v>
      </c>
      <c r="X86" s="10"/>
      <c r="Y86" s="10"/>
      <c r="Z86" s="10"/>
      <c r="AA86" s="10"/>
      <c r="AB86" s="10"/>
      <c r="AC86" s="10"/>
      <c r="AD86" s="10"/>
      <c r="AE86" s="54">
        <f t="shared" si="97"/>
        <v>0</v>
      </c>
      <c r="AF86" s="10"/>
      <c r="AG86" s="10"/>
      <c r="AH86" s="12">
        <v>46</v>
      </c>
      <c r="AI86" s="10"/>
      <c r="AJ86" s="10"/>
      <c r="AK86" s="10"/>
      <c r="AL86" s="10"/>
      <c r="AM86" s="10"/>
      <c r="AN86" s="10"/>
      <c r="AO86" s="10"/>
      <c r="AP86" s="54">
        <f t="shared" si="98"/>
        <v>0</v>
      </c>
      <c r="AQ86" s="10"/>
      <c r="AR86" s="10"/>
      <c r="AS86" s="12">
        <v>46</v>
      </c>
      <c r="AT86" s="10"/>
      <c r="AU86" s="10"/>
      <c r="AV86" s="10"/>
      <c r="AW86" s="10"/>
      <c r="AX86" s="10"/>
      <c r="AY86" s="10"/>
      <c r="AZ86" s="10"/>
      <c r="BA86" s="54">
        <f t="shared" si="99"/>
        <v>0</v>
      </c>
      <c r="BB86" s="10"/>
      <c r="BC86" s="10"/>
      <c r="BD86" s="12">
        <v>46</v>
      </c>
      <c r="BE86" s="10"/>
      <c r="BF86" s="10"/>
      <c r="BG86" s="10"/>
      <c r="BH86" s="10"/>
      <c r="BI86" s="10"/>
      <c r="BJ86" s="10"/>
      <c r="BK86" s="10"/>
      <c r="BL86" s="54">
        <f t="shared" si="100"/>
        <v>0</v>
      </c>
      <c r="BM86" s="10"/>
      <c r="BN86" s="10"/>
      <c r="BO86" s="12">
        <v>46</v>
      </c>
      <c r="BP86" s="10"/>
      <c r="BQ86" s="10"/>
      <c r="BR86" s="10"/>
      <c r="BS86" s="10"/>
      <c r="BT86" s="10"/>
      <c r="BU86" s="10"/>
      <c r="BV86" s="10"/>
      <c r="BW86" s="54">
        <f t="shared" si="101"/>
        <v>0</v>
      </c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</row>
    <row r="87" spans="12:93" ht="14.4" x14ac:dyDescent="0.3">
      <c r="L87" s="12">
        <v>47</v>
      </c>
      <c r="M87" s="10"/>
      <c r="N87" s="10"/>
      <c r="O87" s="10"/>
      <c r="P87" s="10"/>
      <c r="Q87" s="10"/>
      <c r="R87" s="10"/>
      <c r="S87" s="10"/>
      <c r="T87" s="54">
        <f t="shared" si="96"/>
        <v>0</v>
      </c>
      <c r="U87" s="10"/>
      <c r="V87" s="10"/>
      <c r="W87" s="12">
        <v>47</v>
      </c>
      <c r="X87" s="10"/>
      <c r="Y87" s="10"/>
      <c r="Z87" s="10"/>
      <c r="AA87" s="10"/>
      <c r="AB87" s="10"/>
      <c r="AC87" s="10"/>
      <c r="AD87" s="10"/>
      <c r="AE87" s="54">
        <f t="shared" si="97"/>
        <v>0</v>
      </c>
      <c r="AF87" s="10"/>
      <c r="AG87" s="10"/>
      <c r="AH87" s="12">
        <v>47</v>
      </c>
      <c r="AI87" s="10"/>
      <c r="AJ87" s="10"/>
      <c r="AK87" s="10"/>
      <c r="AL87" s="10"/>
      <c r="AM87" s="10"/>
      <c r="AN87" s="10"/>
      <c r="AO87" s="10"/>
      <c r="AP87" s="54">
        <f t="shared" si="98"/>
        <v>0</v>
      </c>
      <c r="AQ87" s="10"/>
      <c r="AR87" s="10"/>
      <c r="AS87" s="12">
        <v>47</v>
      </c>
      <c r="AT87" s="10"/>
      <c r="AU87" s="10"/>
      <c r="AV87" s="10"/>
      <c r="AW87" s="10"/>
      <c r="AX87" s="10"/>
      <c r="AY87" s="10"/>
      <c r="AZ87" s="10"/>
      <c r="BA87" s="54">
        <f t="shared" si="99"/>
        <v>0</v>
      </c>
      <c r="BB87" s="10"/>
      <c r="BC87" s="10"/>
      <c r="BD87" s="12">
        <v>47</v>
      </c>
      <c r="BE87" s="10"/>
      <c r="BF87" s="10"/>
      <c r="BG87" s="10"/>
      <c r="BH87" s="10"/>
      <c r="BI87" s="10"/>
      <c r="BJ87" s="10"/>
      <c r="BK87" s="10"/>
      <c r="BL87" s="54">
        <f t="shared" si="100"/>
        <v>0</v>
      </c>
      <c r="BM87" s="10"/>
      <c r="BN87" s="10"/>
      <c r="BO87" s="12">
        <v>47</v>
      </c>
      <c r="BP87" s="10"/>
      <c r="BQ87" s="10"/>
      <c r="BR87" s="10"/>
      <c r="BS87" s="10"/>
      <c r="BT87" s="10"/>
      <c r="BU87" s="10"/>
      <c r="BV87" s="10"/>
      <c r="BW87" s="54">
        <f t="shared" si="101"/>
        <v>0</v>
      </c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</row>
    <row r="88" spans="12:93" ht="14.4" x14ac:dyDescent="0.3">
      <c r="L88" s="12">
        <v>50</v>
      </c>
      <c r="M88" s="10"/>
      <c r="N88" s="10"/>
      <c r="O88" s="10"/>
      <c r="P88" s="10"/>
      <c r="Q88" s="10"/>
      <c r="R88" s="10"/>
      <c r="S88" s="10"/>
      <c r="T88" s="54">
        <f t="shared" si="96"/>
        <v>0</v>
      </c>
      <c r="U88" s="10"/>
      <c r="V88" s="10"/>
      <c r="W88" s="12">
        <v>50</v>
      </c>
      <c r="X88" s="10"/>
      <c r="Y88" s="10"/>
      <c r="Z88" s="10"/>
      <c r="AA88" s="10"/>
      <c r="AB88" s="10"/>
      <c r="AC88" s="10"/>
      <c r="AD88" s="10"/>
      <c r="AE88" s="54">
        <f t="shared" si="97"/>
        <v>0</v>
      </c>
      <c r="AF88" s="10"/>
      <c r="AG88" s="10"/>
      <c r="AH88" s="12">
        <v>50</v>
      </c>
      <c r="AI88" s="10"/>
      <c r="AJ88" s="10"/>
      <c r="AK88" s="10"/>
      <c r="AL88" s="10"/>
      <c r="AM88" s="10"/>
      <c r="AN88" s="10"/>
      <c r="AO88" s="10"/>
      <c r="AP88" s="54">
        <f t="shared" si="98"/>
        <v>0</v>
      </c>
      <c r="AQ88" s="10"/>
      <c r="AR88" s="10"/>
      <c r="AS88" s="12">
        <v>50</v>
      </c>
      <c r="AT88" s="10"/>
      <c r="AU88" s="10"/>
      <c r="AV88" s="10"/>
      <c r="AW88" s="10"/>
      <c r="AX88" s="10"/>
      <c r="AY88" s="10"/>
      <c r="AZ88" s="10"/>
      <c r="BA88" s="54">
        <f t="shared" si="99"/>
        <v>0</v>
      </c>
      <c r="BB88" s="10"/>
      <c r="BC88" s="10"/>
      <c r="BD88" s="12">
        <v>50</v>
      </c>
      <c r="BE88" s="10"/>
      <c r="BF88" s="10"/>
      <c r="BG88" s="10"/>
      <c r="BH88" s="10"/>
      <c r="BI88" s="10"/>
      <c r="BJ88" s="10"/>
      <c r="BK88" s="10"/>
      <c r="BL88" s="54">
        <f t="shared" si="100"/>
        <v>0</v>
      </c>
      <c r="BM88" s="10"/>
      <c r="BN88" s="10"/>
      <c r="BO88" s="12">
        <v>50</v>
      </c>
      <c r="BP88" s="10"/>
      <c r="BQ88" s="10"/>
      <c r="BR88" s="10"/>
      <c r="BS88" s="10"/>
      <c r="BT88" s="10"/>
      <c r="BU88" s="10"/>
      <c r="BV88" s="10"/>
      <c r="BW88" s="54">
        <f t="shared" si="101"/>
        <v>0</v>
      </c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</row>
    <row r="89" spans="12:93" ht="14.4" x14ac:dyDescent="0.3">
      <c r="L89" s="12">
        <v>52</v>
      </c>
      <c r="M89" s="10"/>
      <c r="N89" s="10"/>
      <c r="O89" s="10"/>
      <c r="P89" s="10"/>
      <c r="Q89" s="10"/>
      <c r="R89" s="10"/>
      <c r="S89" s="10"/>
      <c r="T89" s="54">
        <f t="shared" si="96"/>
        <v>0</v>
      </c>
      <c r="U89" s="10"/>
      <c r="V89" s="10"/>
      <c r="W89" s="12">
        <v>52</v>
      </c>
      <c r="X89" s="10"/>
      <c r="Y89" s="10"/>
      <c r="Z89" s="10"/>
      <c r="AA89" s="10"/>
      <c r="AB89" s="10"/>
      <c r="AC89" s="10"/>
      <c r="AD89" s="10"/>
      <c r="AE89" s="54">
        <f t="shared" si="97"/>
        <v>0</v>
      </c>
      <c r="AF89" s="10"/>
      <c r="AG89" s="10"/>
      <c r="AH89" s="12">
        <v>52</v>
      </c>
      <c r="AI89" s="10"/>
      <c r="AJ89" s="10"/>
      <c r="AK89" s="10"/>
      <c r="AL89" s="10"/>
      <c r="AM89" s="10"/>
      <c r="AN89" s="10"/>
      <c r="AO89" s="10"/>
      <c r="AP89" s="54">
        <f t="shared" si="98"/>
        <v>0</v>
      </c>
      <c r="AQ89" s="10"/>
      <c r="AR89" s="10"/>
      <c r="AS89" s="12">
        <v>52</v>
      </c>
      <c r="AT89" s="10"/>
      <c r="AU89" s="10"/>
      <c r="AV89" s="10"/>
      <c r="AW89" s="10"/>
      <c r="AX89" s="10"/>
      <c r="AY89" s="10"/>
      <c r="AZ89" s="10"/>
      <c r="BA89" s="54">
        <f t="shared" si="99"/>
        <v>0</v>
      </c>
      <c r="BB89" s="10"/>
      <c r="BC89" s="10"/>
      <c r="BD89" s="12">
        <v>52</v>
      </c>
      <c r="BE89" s="10"/>
      <c r="BF89" s="10"/>
      <c r="BG89" s="10"/>
      <c r="BH89" s="10"/>
      <c r="BI89" s="10"/>
      <c r="BJ89" s="10"/>
      <c r="BK89" s="10"/>
      <c r="BL89" s="54">
        <f t="shared" si="100"/>
        <v>0</v>
      </c>
      <c r="BM89" s="10"/>
      <c r="BN89" s="10"/>
      <c r="BO89" s="12">
        <v>52</v>
      </c>
      <c r="BP89" s="10"/>
      <c r="BQ89" s="10"/>
      <c r="BR89" s="10"/>
      <c r="BS89" s="10"/>
      <c r="BT89" s="10"/>
      <c r="BU89" s="10"/>
      <c r="BV89" s="10"/>
      <c r="BW89" s="54">
        <f t="shared" si="101"/>
        <v>0</v>
      </c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</row>
    <row r="90" spans="12:93" ht="14.4" x14ac:dyDescent="0.3">
      <c r="L90" s="12">
        <v>95</v>
      </c>
      <c r="M90" s="10"/>
      <c r="N90" s="10"/>
      <c r="O90" s="10"/>
      <c r="P90" s="10"/>
      <c r="Q90" s="10"/>
      <c r="R90" s="10"/>
      <c r="S90" s="10"/>
      <c r="T90" s="54">
        <f t="shared" si="96"/>
        <v>0</v>
      </c>
      <c r="U90" s="10"/>
      <c r="V90" s="10"/>
      <c r="W90" s="12">
        <v>95</v>
      </c>
      <c r="X90" s="10"/>
      <c r="Y90" s="10"/>
      <c r="Z90" s="10"/>
      <c r="AA90" s="10"/>
      <c r="AB90" s="10"/>
      <c r="AC90" s="10"/>
      <c r="AD90" s="10"/>
      <c r="AE90" s="54">
        <f t="shared" si="97"/>
        <v>0</v>
      </c>
      <c r="AF90" s="10"/>
      <c r="AG90" s="10"/>
      <c r="AH90" s="12">
        <v>95</v>
      </c>
      <c r="AI90" s="10"/>
      <c r="AJ90" s="10"/>
      <c r="AK90" s="10"/>
      <c r="AL90" s="10"/>
      <c r="AM90" s="10"/>
      <c r="AN90" s="10"/>
      <c r="AO90" s="10"/>
      <c r="AP90" s="54">
        <f t="shared" si="98"/>
        <v>0</v>
      </c>
      <c r="AQ90" s="10"/>
      <c r="AR90" s="10"/>
      <c r="AS90" s="12">
        <v>95</v>
      </c>
      <c r="AT90" s="10"/>
      <c r="AU90" s="10"/>
      <c r="AV90" s="10"/>
      <c r="AW90" s="10"/>
      <c r="AX90" s="10"/>
      <c r="AY90" s="10"/>
      <c r="AZ90" s="10"/>
      <c r="BA90" s="54">
        <f t="shared" si="99"/>
        <v>0</v>
      </c>
      <c r="BB90" s="10"/>
      <c r="BC90" s="10"/>
      <c r="BD90" s="12">
        <v>95</v>
      </c>
      <c r="BE90" s="10"/>
      <c r="BF90" s="10"/>
      <c r="BG90" s="10"/>
      <c r="BH90" s="10"/>
      <c r="BI90" s="10"/>
      <c r="BJ90" s="10"/>
      <c r="BK90" s="10"/>
      <c r="BL90" s="54">
        <f t="shared" si="100"/>
        <v>0</v>
      </c>
      <c r="BM90" s="10"/>
      <c r="BN90" s="10"/>
      <c r="BO90" s="12">
        <v>95</v>
      </c>
      <c r="BP90" s="10"/>
      <c r="BQ90" s="10"/>
      <c r="BR90" s="10"/>
      <c r="BS90" s="10"/>
      <c r="BT90" s="10"/>
      <c r="BU90" s="10"/>
      <c r="BV90" s="10"/>
      <c r="BW90" s="54">
        <f t="shared" si="101"/>
        <v>0</v>
      </c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</row>
    <row r="91" spans="12:93" ht="14.4" x14ac:dyDescent="0.3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</row>
    <row r="92" spans="12:93" ht="15" thickBot="1" x14ac:dyDescent="0.35">
      <c r="L92" s="10"/>
      <c r="M92" s="10"/>
      <c r="N92" s="10"/>
      <c r="O92" s="10"/>
      <c r="P92" s="10"/>
      <c r="Q92" s="10"/>
      <c r="R92" s="10"/>
      <c r="S92" s="10"/>
      <c r="T92" s="55">
        <f>SUM(T69:T91)</f>
        <v>-1350000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55">
        <f>SUM(AE69:AE91)</f>
        <v>270000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55">
        <f>SUM(AP69:AP91)</f>
        <v>216000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55">
        <f>SUM(BA69:BA91)</f>
        <v>172800</v>
      </c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55">
        <f>SUM(BL69:BL91)</f>
        <v>138240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55">
        <f>SUM(BW69:BW91)</f>
        <v>110592</v>
      </c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</row>
    <row r="93" spans="12:93" ht="15" thickTop="1" x14ac:dyDescent="0.3">
      <c r="L93" s="10"/>
      <c r="M93" s="10"/>
      <c r="N93" s="10"/>
      <c r="O93" s="10"/>
      <c r="P93" s="10"/>
      <c r="Q93" s="10"/>
      <c r="R93" s="10"/>
      <c r="S93" s="10"/>
      <c r="T93" s="54">
        <f>+T65-T92</f>
        <v>0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54">
        <f>+AE65-AE92</f>
        <v>0</v>
      </c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54">
        <f>+AP65-AP92</f>
        <v>0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54">
        <f>+BA65-BA92</f>
        <v>0</v>
      </c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54">
        <f>+BL65-BL92</f>
        <v>0</v>
      </c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54">
        <f>+BW65-BW92</f>
        <v>0</v>
      </c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</row>
    <row r="94" spans="12:93" ht="14.4" x14ac:dyDescent="0.3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</row>
  </sheetData>
  <mergeCells count="12">
    <mergeCell ref="BO35:BX35"/>
    <mergeCell ref="L3:U3"/>
    <mergeCell ref="W3:AF3"/>
    <mergeCell ref="AH3:AQ3"/>
    <mergeCell ref="AS3:BB3"/>
    <mergeCell ref="BD3:BM3"/>
    <mergeCell ref="BO3:BX3"/>
    <mergeCell ref="L35:U35"/>
    <mergeCell ref="W35:AF35"/>
    <mergeCell ref="AH35:AQ35"/>
    <mergeCell ref="AS35:BB35"/>
    <mergeCell ref="BD35:BM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90E0-B6F4-4927-88B8-95BE15444B1A}">
  <dimension ref="A3:CO94"/>
  <sheetViews>
    <sheetView zoomScale="85" zoomScaleNormal="85" workbookViewId="0"/>
  </sheetViews>
  <sheetFormatPr defaultRowHeight="13.2" x14ac:dyDescent="0.25"/>
  <cols>
    <col min="2" max="7" width="13.109375" bestFit="1" customWidth="1"/>
    <col min="14" max="14" width="10.5546875" bestFit="1" customWidth="1"/>
    <col min="16" max="16" width="13.44140625" bestFit="1" customWidth="1"/>
    <col min="17" max="17" width="10.5546875" bestFit="1" customWidth="1"/>
    <col min="18" max="18" width="13.33203125" bestFit="1" customWidth="1"/>
    <col min="20" max="20" width="11.33203125" bestFit="1" customWidth="1"/>
    <col min="21" max="21" width="11.5546875" bestFit="1" customWidth="1"/>
    <col min="24" max="24" width="10.5546875" bestFit="1" customWidth="1"/>
    <col min="29" max="29" width="13.33203125" bestFit="1" customWidth="1"/>
    <col min="31" max="31" width="9.6640625" bestFit="1" customWidth="1"/>
    <col min="42" max="42" width="9.6640625" bestFit="1" customWidth="1"/>
    <col min="53" max="53" width="9.6640625" bestFit="1" customWidth="1"/>
    <col min="64" max="64" width="9.6640625" bestFit="1" customWidth="1"/>
  </cols>
  <sheetData>
    <row r="3" spans="1:93" ht="14.4" x14ac:dyDescent="0.3">
      <c r="A3" s="56"/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36</v>
      </c>
      <c r="H3" s="56"/>
      <c r="I3" s="56"/>
      <c r="L3" s="96" t="s">
        <v>59</v>
      </c>
      <c r="M3" s="96"/>
      <c r="N3" s="96"/>
      <c r="O3" s="96"/>
      <c r="P3" s="96"/>
      <c r="Q3" s="96"/>
      <c r="R3" s="96"/>
      <c r="S3" s="96"/>
      <c r="T3" s="96"/>
      <c r="U3" s="96"/>
      <c r="W3" s="96" t="str">
        <f>(LEFT(L3,4)+1)&amp;" - ACCELERATED CCA"</f>
        <v>2022 - ACCELERATED CCA</v>
      </c>
      <c r="X3" s="96"/>
      <c r="Y3" s="96"/>
      <c r="Z3" s="96"/>
      <c r="AA3" s="96"/>
      <c r="AB3" s="96"/>
      <c r="AC3" s="96"/>
      <c r="AD3" s="96"/>
      <c r="AE3" s="96"/>
      <c r="AF3" s="96"/>
      <c r="AH3" s="96" t="str">
        <f>(LEFT(W3,4)+1)&amp;" - ACCELERATED CCA"</f>
        <v>2023 - ACCELERATED CCA</v>
      </c>
      <c r="AI3" s="96"/>
      <c r="AJ3" s="96"/>
      <c r="AK3" s="96"/>
      <c r="AL3" s="96"/>
      <c r="AM3" s="96"/>
      <c r="AN3" s="96"/>
      <c r="AO3" s="96"/>
      <c r="AP3" s="96"/>
      <c r="AQ3" s="96"/>
      <c r="AS3" s="96" t="str">
        <f>(LEFT(AH3,4)+1)&amp;" - ACCELERATED CCA"</f>
        <v>2024 - ACCELERATED CCA</v>
      </c>
      <c r="AT3" s="96"/>
      <c r="AU3" s="96"/>
      <c r="AV3" s="96"/>
      <c r="AW3" s="96"/>
      <c r="AX3" s="96"/>
      <c r="AY3" s="96"/>
      <c r="AZ3" s="96"/>
      <c r="BA3" s="96"/>
      <c r="BB3" s="96"/>
      <c r="BD3" s="96" t="str">
        <f>(LEFT(AS3,4)+1)&amp;" - ACCELERATED CCA"</f>
        <v>2025 - ACCELERATED CCA</v>
      </c>
      <c r="BE3" s="96"/>
      <c r="BF3" s="96"/>
      <c r="BG3" s="96"/>
      <c r="BH3" s="96"/>
      <c r="BI3" s="96"/>
      <c r="BJ3" s="96"/>
      <c r="BK3" s="96"/>
      <c r="BL3" s="96"/>
      <c r="BM3" s="96"/>
      <c r="BN3" s="10"/>
      <c r="BO3" s="96" t="str">
        <f>(LEFT(BD3,4)+1)&amp;" - ACCELERATED CCA"</f>
        <v>2026 - ACCELERATED CCA</v>
      </c>
      <c r="BP3" s="96"/>
      <c r="BQ3" s="96"/>
      <c r="BR3" s="96"/>
      <c r="BS3" s="96"/>
      <c r="BT3" s="96"/>
      <c r="BU3" s="96"/>
      <c r="BV3" s="96"/>
      <c r="BW3" s="96"/>
      <c r="BX3" s="96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</row>
    <row r="4" spans="1:93" ht="72.599999999999994" thickBot="1" x14ac:dyDescent="0.35">
      <c r="A4" s="56" t="s">
        <v>38</v>
      </c>
      <c r="B4" s="56" t="s">
        <v>39</v>
      </c>
      <c r="C4" s="56" t="s">
        <v>39</v>
      </c>
      <c r="D4" s="56" t="s">
        <v>39</v>
      </c>
      <c r="E4" s="56" t="s">
        <v>39</v>
      </c>
      <c r="F4" s="56" t="s">
        <v>39</v>
      </c>
      <c r="G4" s="56" t="s">
        <v>39</v>
      </c>
      <c r="H4" s="56" t="s">
        <v>40</v>
      </c>
      <c r="I4" s="56" t="s">
        <v>41</v>
      </c>
      <c r="L4" s="11" t="s">
        <v>38</v>
      </c>
      <c r="M4" s="11" t="s">
        <v>42</v>
      </c>
      <c r="N4" s="11" t="s">
        <v>43</v>
      </c>
      <c r="O4" s="11"/>
      <c r="P4" s="11" t="s">
        <v>39</v>
      </c>
      <c r="Q4" s="53" t="s">
        <v>60</v>
      </c>
      <c r="R4" s="11" t="s">
        <v>45</v>
      </c>
      <c r="S4" s="11" t="s">
        <v>46</v>
      </c>
      <c r="T4" s="11" t="s">
        <v>47</v>
      </c>
      <c r="U4" s="11" t="s">
        <v>48</v>
      </c>
      <c r="W4" s="11" t="s">
        <v>38</v>
      </c>
      <c r="X4" s="11" t="s">
        <v>42</v>
      </c>
      <c r="Y4" s="11" t="s">
        <v>43</v>
      </c>
      <c r="Z4" s="11"/>
      <c r="AA4" s="11" t="s">
        <v>39</v>
      </c>
      <c r="AB4" s="53" t="s">
        <v>60</v>
      </c>
      <c r="AC4" s="11" t="s">
        <v>45</v>
      </c>
      <c r="AD4" s="11" t="s">
        <v>46</v>
      </c>
      <c r="AE4" s="11" t="s">
        <v>47</v>
      </c>
      <c r="AF4" s="11" t="s">
        <v>48</v>
      </c>
      <c r="AH4" s="11" t="s">
        <v>38</v>
      </c>
      <c r="AI4" s="11" t="s">
        <v>42</v>
      </c>
      <c r="AJ4" s="11" t="s">
        <v>43</v>
      </c>
      <c r="AK4" s="11"/>
      <c r="AL4" s="11" t="s">
        <v>39</v>
      </c>
      <c r="AM4" s="53" t="s">
        <v>60</v>
      </c>
      <c r="AN4" s="11" t="s">
        <v>45</v>
      </c>
      <c r="AO4" s="11" t="s">
        <v>46</v>
      </c>
      <c r="AP4" s="11" t="s">
        <v>47</v>
      </c>
      <c r="AQ4" s="11" t="s">
        <v>48</v>
      </c>
      <c r="AS4" s="11" t="s">
        <v>38</v>
      </c>
      <c r="AT4" s="11" t="s">
        <v>42</v>
      </c>
      <c r="AU4" s="11" t="s">
        <v>43</v>
      </c>
      <c r="AV4" s="11"/>
      <c r="AW4" s="11" t="s">
        <v>39</v>
      </c>
      <c r="AX4" s="53" t="s">
        <v>60</v>
      </c>
      <c r="AY4" s="11" t="s">
        <v>45</v>
      </c>
      <c r="AZ4" s="11" t="s">
        <v>46</v>
      </c>
      <c r="BA4" s="11" t="s">
        <v>47</v>
      </c>
      <c r="BB4" s="11" t="s">
        <v>48</v>
      </c>
      <c r="BD4" s="11" t="s">
        <v>38</v>
      </c>
      <c r="BE4" s="11" t="s">
        <v>42</v>
      </c>
      <c r="BF4" s="11" t="s">
        <v>43</v>
      </c>
      <c r="BG4" s="11"/>
      <c r="BH4" s="11" t="s">
        <v>39</v>
      </c>
      <c r="BI4" s="53" t="s">
        <v>60</v>
      </c>
      <c r="BJ4" s="11" t="s">
        <v>45</v>
      </c>
      <c r="BK4" s="11" t="s">
        <v>46</v>
      </c>
      <c r="BL4" s="11" t="s">
        <v>47</v>
      </c>
      <c r="BM4" s="11" t="s">
        <v>48</v>
      </c>
      <c r="BN4" s="10"/>
      <c r="BO4" s="11" t="s">
        <v>38</v>
      </c>
      <c r="BP4" s="11" t="s">
        <v>42</v>
      </c>
      <c r="BQ4" s="11" t="s">
        <v>43</v>
      </c>
      <c r="BR4" s="11"/>
      <c r="BS4" s="11" t="s">
        <v>39</v>
      </c>
      <c r="BT4" s="53" t="s">
        <v>60</v>
      </c>
      <c r="BU4" s="11" t="s">
        <v>45</v>
      </c>
      <c r="BV4" s="11" t="s">
        <v>46</v>
      </c>
      <c r="BW4" s="11" t="s">
        <v>47</v>
      </c>
      <c r="BX4" s="11" t="s">
        <v>48</v>
      </c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</row>
    <row r="5" spans="1:93" ht="14.4" x14ac:dyDescent="0.3">
      <c r="A5" s="12">
        <v>1</v>
      </c>
      <c r="B5" s="1">
        <f>SUMIFS('BRZ SCH 8 Rates'!O:O,'BRZ SCH 8 Rates'!N:N,'AUC SCH 8 Accl CCA1.5multiplier'!A5)</f>
        <v>1230229.5968611627</v>
      </c>
      <c r="C5" s="1">
        <f>SUMIFS('ERZ SCH 8 Rates '!Q:Q,'ERZ SCH 8 Rates '!P:P,'AUC SCH 8 Accl CCA1.5multiplier'!A5)</f>
        <v>7195855</v>
      </c>
      <c r="D5" s="1">
        <f>SUMIFS('GRZ SCH 8 Rates'!Q:Q,'GRZ SCH 8 Rates'!P:P,'AUC SCH 8 Accl CCA1.5multiplier'!A5)</f>
        <v>804000</v>
      </c>
      <c r="E5" s="1">
        <f>SUMIFS('HRZ SCH 8 Rates'!Q:Q,'HRZ SCH 8 Rates'!P:P,'AUC SCH 8 Accl CCA1.5multiplier'!A5)</f>
        <v>395000</v>
      </c>
      <c r="F5" s="1">
        <f>SUMIFS('PRZ SCH 8 Rates'!Q:Q,'PRZ SCH 8 Rates'!P:P,'AUC SCH 8 Accl CCA1.5multiplier'!A5)</f>
        <v>422000</v>
      </c>
      <c r="G5" s="1">
        <f>SUM(B5:F5)</f>
        <v>10047084.596861163</v>
      </c>
      <c r="H5" s="60" t="s">
        <v>49</v>
      </c>
      <c r="I5" s="1"/>
      <c r="J5" s="1"/>
      <c r="K5" s="1"/>
      <c r="L5" s="12">
        <v>1</v>
      </c>
      <c r="M5" s="1"/>
      <c r="N5" s="1"/>
      <c r="O5" s="1"/>
      <c r="P5" s="52">
        <f>IF(N5+O5&lt;0,0,N5+O5)</f>
        <v>0</v>
      </c>
      <c r="Q5" s="1">
        <f>P5</f>
        <v>0</v>
      </c>
      <c r="R5" s="1">
        <f>+M5+Q5</f>
        <v>0</v>
      </c>
      <c r="S5" s="13">
        <v>0.04</v>
      </c>
      <c r="T5" s="1">
        <f>-R5*S5</f>
        <v>0</v>
      </c>
      <c r="U5" s="1">
        <f>+M5+P5+T5</f>
        <v>0</v>
      </c>
      <c r="W5" s="12">
        <v>1</v>
      </c>
      <c r="X5" s="1">
        <f>+U5</f>
        <v>0</v>
      </c>
      <c r="Y5" s="1"/>
      <c r="Z5" s="1"/>
      <c r="AA5" s="52">
        <f>IF(Y5+Z5&lt;0,0,Y5+Z5)</f>
        <v>0</v>
      </c>
      <c r="AB5" s="1">
        <f>AA5*1.5</f>
        <v>0</v>
      </c>
      <c r="AC5" s="1">
        <f>+X5+AB5</f>
        <v>0</v>
      </c>
      <c r="AD5" s="13">
        <v>0.04</v>
      </c>
      <c r="AE5" s="1">
        <f>-+AC5*AD5</f>
        <v>0</v>
      </c>
      <c r="AF5" s="1">
        <f>+X5+AA5+AE5</f>
        <v>0</v>
      </c>
      <c r="AH5" s="12">
        <v>1</v>
      </c>
      <c r="AI5" s="1">
        <f>AF5</f>
        <v>0</v>
      </c>
      <c r="AJ5" s="1"/>
      <c r="AK5" s="1"/>
      <c r="AL5" s="52">
        <f>IF(AJ5+AK5&lt;0,0,AJ5+AK5)</f>
        <v>0</v>
      </c>
      <c r="AM5" s="1">
        <f>AL5*1.5</f>
        <v>0</v>
      </c>
      <c r="AN5" s="1">
        <f>+AI5+AM5</f>
        <v>0</v>
      </c>
      <c r="AO5" s="13">
        <v>0.04</v>
      </c>
      <c r="AP5" s="1">
        <f>-+AN5*AO5</f>
        <v>0</v>
      </c>
      <c r="AQ5" s="1">
        <f>+AI5+AL5+AP5</f>
        <v>0</v>
      </c>
      <c r="AS5" s="12">
        <v>1</v>
      </c>
      <c r="AT5" s="1">
        <f>AQ5</f>
        <v>0</v>
      </c>
      <c r="AU5" s="1"/>
      <c r="AV5" s="1"/>
      <c r="AW5" s="52">
        <f>IF(AU5+AV5&lt;0,0,AU5+AV5)</f>
        <v>0</v>
      </c>
      <c r="AX5" s="1">
        <f>AW5*1.5</f>
        <v>0</v>
      </c>
      <c r="AY5" s="1">
        <f>+AT5+AX5</f>
        <v>0</v>
      </c>
      <c r="AZ5" s="13">
        <v>0.04</v>
      </c>
      <c r="BA5" s="1">
        <f>-+AY5*AZ5</f>
        <v>0</v>
      </c>
      <c r="BB5" s="1">
        <f>+AT5+AW5+BA5</f>
        <v>0</v>
      </c>
      <c r="BD5" s="12">
        <v>1</v>
      </c>
      <c r="BE5" s="1">
        <f>+BB5</f>
        <v>0</v>
      </c>
      <c r="BF5" s="1"/>
      <c r="BG5" s="1"/>
      <c r="BH5" s="52">
        <f>IF(BF5+BG5&lt;0,0,BF5+BG5)</f>
        <v>0</v>
      </c>
      <c r="BI5" s="1">
        <f>BH5*1.5</f>
        <v>0</v>
      </c>
      <c r="BJ5" s="1">
        <f>+BE5+BI5</f>
        <v>0</v>
      </c>
      <c r="BK5" s="13">
        <v>0.04</v>
      </c>
      <c r="BL5" s="1">
        <f>-+BJ5*BK5</f>
        <v>0</v>
      </c>
      <c r="BM5" s="1">
        <f>+BE5+BH5+BL5</f>
        <v>0</v>
      </c>
      <c r="BN5" s="10"/>
      <c r="BO5" s="12">
        <v>1</v>
      </c>
      <c r="BP5" s="1">
        <f>+BM5</f>
        <v>0</v>
      </c>
      <c r="BQ5" s="1"/>
      <c r="BR5" s="1"/>
      <c r="BS5" s="52">
        <f>IF(BQ5+BR5&lt;0,0,BQ5+BR5)</f>
        <v>0</v>
      </c>
      <c r="BT5" s="1">
        <f>BS5*1.5</f>
        <v>0</v>
      </c>
      <c r="BU5" s="1">
        <f>+BP5+BT5</f>
        <v>0</v>
      </c>
      <c r="BV5" s="13">
        <v>0.04</v>
      </c>
      <c r="BW5" s="1">
        <f>-+BU5*BV5</f>
        <v>0</v>
      </c>
      <c r="BX5" s="1">
        <f>+BP5+BS5+BW5</f>
        <v>0</v>
      </c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</row>
    <row r="6" spans="1:93" ht="14.4" x14ac:dyDescent="0.3">
      <c r="A6" s="12" t="s">
        <v>50</v>
      </c>
      <c r="B6" s="1">
        <f>SUMIFS('BRZ SCH 8 Rates'!O:O,'BRZ SCH 8 Rates'!N:N,'AUC SCH 8 Accl CCA1.5multiplier'!A6)</f>
        <v>0</v>
      </c>
      <c r="C6" s="1">
        <f>SUMIFS('ERZ SCH 8 Rates '!Q:Q,'ERZ SCH 8 Rates '!P:P,'AUC SCH 8 Accl CCA1.5multiplier'!A6)</f>
        <v>0</v>
      </c>
      <c r="D6" s="1">
        <f>SUMIFS('GRZ SCH 8 Rates'!Q:Q,'GRZ SCH 8 Rates'!P:P,'AUC SCH 8 Accl CCA1.5multiplier'!A6)</f>
        <v>0</v>
      </c>
      <c r="E6" s="1">
        <f>SUMIFS('HRZ SCH 8 Rates'!Q:Q,'HRZ SCH 8 Rates'!P:P,'AUC SCH 8 Accl CCA1.5multiplier'!A6)</f>
        <v>0</v>
      </c>
      <c r="F6" s="1">
        <f>SUMIFS('PRZ SCH 8 Rates'!Q:Q,'PRZ SCH 8 Rates'!P:P,'AUC SCH 8 Accl CCA1.5multiplier'!A6)</f>
        <v>0</v>
      </c>
      <c r="G6" s="1">
        <f t="shared" ref="G6:G26" si="0">SUM(B6:F6)</f>
        <v>0</v>
      </c>
      <c r="H6" s="1"/>
      <c r="I6" s="1"/>
      <c r="J6" s="1"/>
      <c r="K6" s="1"/>
      <c r="L6" s="12" t="s">
        <v>50</v>
      </c>
      <c r="M6" s="1"/>
      <c r="N6" s="1"/>
      <c r="O6" s="1"/>
      <c r="P6" s="52">
        <f t="shared" ref="P6:P29" si="1">IF(N6+O6&lt;0,0,N6+O6)</f>
        <v>0</v>
      </c>
      <c r="Q6" s="1">
        <f t="shared" ref="Q6:Q29" si="2">P6</f>
        <v>0</v>
      </c>
      <c r="R6" s="1">
        <f t="shared" ref="R6:R29" si="3">+M6+Q6</f>
        <v>0</v>
      </c>
      <c r="S6" s="13">
        <v>0.06</v>
      </c>
      <c r="T6" s="1">
        <f t="shared" ref="T6:T29" si="4">-R6*S6</f>
        <v>0</v>
      </c>
      <c r="U6" s="1">
        <f t="shared" ref="U6:U29" si="5">+M6+P6+T6</f>
        <v>0</v>
      </c>
      <c r="W6" s="12" t="s">
        <v>50</v>
      </c>
      <c r="X6" s="1">
        <f t="shared" ref="X6:X29" si="6">+U6</f>
        <v>0</v>
      </c>
      <c r="Y6" s="1"/>
      <c r="Z6" s="1"/>
      <c r="AA6" s="52">
        <f t="shared" ref="AA6:AA29" si="7">IF(Y6+Z6&lt;0,0,Y6+Z6)</f>
        <v>0</v>
      </c>
      <c r="AB6" s="1">
        <f t="shared" ref="AB6:AB29" si="8">AA6*1.5</f>
        <v>0</v>
      </c>
      <c r="AC6" s="1">
        <f t="shared" ref="AC6:AC29" si="9">+X6+AB6</f>
        <v>0</v>
      </c>
      <c r="AD6" s="13">
        <v>0.06</v>
      </c>
      <c r="AE6" s="1">
        <f t="shared" ref="AE6:AE29" si="10">-+AC6*AD6</f>
        <v>0</v>
      </c>
      <c r="AF6" s="1">
        <f t="shared" ref="AF6:AF29" si="11">+X6+AA6+AE6</f>
        <v>0</v>
      </c>
      <c r="AH6" s="12" t="s">
        <v>50</v>
      </c>
      <c r="AI6" s="1">
        <f t="shared" ref="AI6:AI29" si="12">AF6</f>
        <v>0</v>
      </c>
      <c r="AJ6" s="1"/>
      <c r="AK6" s="1"/>
      <c r="AL6" s="52">
        <f t="shared" ref="AL6:AL29" si="13">IF(AJ6+AK6&lt;0,0,AJ6+AK6)</f>
        <v>0</v>
      </c>
      <c r="AM6" s="1">
        <f t="shared" ref="AM6:AM29" si="14">AL6*1.5</f>
        <v>0</v>
      </c>
      <c r="AN6" s="1">
        <f t="shared" ref="AN6:AN29" si="15">+AI6+AM6</f>
        <v>0</v>
      </c>
      <c r="AO6" s="13">
        <v>0.06</v>
      </c>
      <c r="AP6" s="1">
        <f t="shared" ref="AP6:AP29" si="16">-+AN6*AO6</f>
        <v>0</v>
      </c>
      <c r="AQ6" s="1">
        <f t="shared" ref="AQ6:AQ29" si="17">+AI6+AL6+AP6</f>
        <v>0</v>
      </c>
      <c r="AS6" s="12" t="s">
        <v>50</v>
      </c>
      <c r="AT6" s="1">
        <f t="shared" ref="AT6:AT29" si="18">AQ6</f>
        <v>0</v>
      </c>
      <c r="AU6" s="1"/>
      <c r="AV6" s="1"/>
      <c r="AW6" s="52">
        <f t="shared" ref="AW6:AW29" si="19">IF(AU6+AV6&lt;0,0,AU6+AV6)</f>
        <v>0</v>
      </c>
      <c r="AX6" s="1">
        <f t="shared" ref="AX6:AX29" si="20">AW6*1.5</f>
        <v>0</v>
      </c>
      <c r="AY6" s="1">
        <f t="shared" ref="AY6:AY29" si="21">+AT6+AX6</f>
        <v>0</v>
      </c>
      <c r="AZ6" s="13">
        <v>0.06</v>
      </c>
      <c r="BA6" s="1">
        <f t="shared" ref="BA6:BA29" si="22">-+AY6*AZ6</f>
        <v>0</v>
      </c>
      <c r="BB6" s="1">
        <f t="shared" ref="BB6:BB29" si="23">+AT6+AW6+BA6</f>
        <v>0</v>
      </c>
      <c r="BD6" s="12" t="s">
        <v>50</v>
      </c>
      <c r="BE6" s="1">
        <f t="shared" ref="BE6:BE29" si="24">+BB6</f>
        <v>0</v>
      </c>
      <c r="BF6" s="1"/>
      <c r="BG6" s="1"/>
      <c r="BH6" s="52">
        <f t="shared" ref="BH6:BH29" si="25">IF(BF6+BG6&lt;0,0,BF6+BG6)</f>
        <v>0</v>
      </c>
      <c r="BI6" s="1">
        <f t="shared" ref="BI6:BI29" si="26">BH6*1.5</f>
        <v>0</v>
      </c>
      <c r="BJ6" s="1">
        <f t="shared" ref="BJ6:BJ29" si="27">+BE6+BI6</f>
        <v>0</v>
      </c>
      <c r="BK6" s="13">
        <v>0.06</v>
      </c>
      <c r="BL6" s="1">
        <f t="shared" ref="BL6:BL29" si="28">-+BJ6*BK6</f>
        <v>0</v>
      </c>
      <c r="BM6" s="1">
        <f t="shared" ref="BM6:BM29" si="29">+BE6+BH6+BL6</f>
        <v>0</v>
      </c>
      <c r="BN6" s="10"/>
      <c r="BO6" s="12" t="s">
        <v>50</v>
      </c>
      <c r="BP6" s="1">
        <f t="shared" ref="BP6:BP29" si="30">+BM6</f>
        <v>0</v>
      </c>
      <c r="BQ6" s="1"/>
      <c r="BR6" s="1"/>
      <c r="BS6" s="52">
        <f t="shared" ref="BS6:BS29" si="31">IF(BQ6+BR6&lt;0,0,BQ6+BR6)</f>
        <v>0</v>
      </c>
      <c r="BT6" s="1">
        <f t="shared" ref="BT6:BT29" si="32">BS6*1.5</f>
        <v>0</v>
      </c>
      <c r="BU6" s="1">
        <f t="shared" ref="BU6:BU29" si="33">+BP6+BT6</f>
        <v>0</v>
      </c>
      <c r="BV6" s="13">
        <v>0.06</v>
      </c>
      <c r="BW6" s="1">
        <f t="shared" ref="BW6:BW29" si="34">-+BU6*BV6</f>
        <v>0</v>
      </c>
      <c r="BX6" s="1">
        <f t="shared" ref="BX6:BX29" si="35">+BP6+BS6+BW6</f>
        <v>0</v>
      </c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</row>
    <row r="7" spans="1:93" ht="14.4" x14ac:dyDescent="0.3">
      <c r="A7" s="12">
        <v>2</v>
      </c>
      <c r="B7" s="1">
        <f>SUMIFS('BRZ SCH 8 Rates'!O:O,'BRZ SCH 8 Rates'!N:N,'AUC SCH 8 Accl CCA1.5multiplier'!A7)</f>
        <v>0</v>
      </c>
      <c r="C7" s="1">
        <f>SUMIFS('ERZ SCH 8 Rates '!Q:Q,'ERZ SCH 8 Rates '!P:P,'AUC SCH 8 Accl CCA1.5multiplier'!A7)</f>
        <v>0</v>
      </c>
      <c r="D7" s="1">
        <f>SUMIFS('GRZ SCH 8 Rates'!Q:Q,'GRZ SCH 8 Rates'!P:P,'AUC SCH 8 Accl CCA1.5multiplier'!A7)</f>
        <v>0</v>
      </c>
      <c r="E7" s="1">
        <f>SUMIFS('HRZ SCH 8 Rates'!Q:Q,'HRZ SCH 8 Rates'!P:P,'AUC SCH 8 Accl CCA1.5multiplier'!A7)</f>
        <v>0</v>
      </c>
      <c r="F7" s="1">
        <f>SUMIFS('PRZ SCH 8 Rates'!Q:Q,'PRZ SCH 8 Rates'!P:P,'AUC SCH 8 Accl CCA1.5multiplier'!A7)</f>
        <v>0</v>
      </c>
      <c r="G7" s="1">
        <f t="shared" si="0"/>
        <v>0</v>
      </c>
      <c r="H7" s="1"/>
      <c r="I7" s="1"/>
      <c r="J7" s="1"/>
      <c r="K7" s="1"/>
      <c r="L7" s="12">
        <v>2</v>
      </c>
      <c r="M7" s="1"/>
      <c r="N7" s="1"/>
      <c r="O7" s="1"/>
      <c r="P7" s="52">
        <f t="shared" si="1"/>
        <v>0</v>
      </c>
      <c r="Q7" s="1">
        <f t="shared" si="2"/>
        <v>0</v>
      </c>
      <c r="R7" s="1">
        <f t="shared" si="3"/>
        <v>0</v>
      </c>
      <c r="S7" s="13">
        <v>0.06</v>
      </c>
      <c r="T7" s="1">
        <f t="shared" si="4"/>
        <v>0</v>
      </c>
      <c r="U7" s="1">
        <f t="shared" si="5"/>
        <v>0</v>
      </c>
      <c r="W7" s="12">
        <v>2</v>
      </c>
      <c r="X7" s="1">
        <f t="shared" si="6"/>
        <v>0</v>
      </c>
      <c r="Y7" s="1"/>
      <c r="Z7" s="1"/>
      <c r="AA7" s="52">
        <f t="shared" si="7"/>
        <v>0</v>
      </c>
      <c r="AB7" s="1">
        <f t="shared" si="8"/>
        <v>0</v>
      </c>
      <c r="AC7" s="1">
        <f t="shared" si="9"/>
        <v>0</v>
      </c>
      <c r="AD7" s="13">
        <v>0.06</v>
      </c>
      <c r="AE7" s="1">
        <f t="shared" si="10"/>
        <v>0</v>
      </c>
      <c r="AF7" s="1">
        <f t="shared" si="11"/>
        <v>0</v>
      </c>
      <c r="AH7" s="12">
        <v>2</v>
      </c>
      <c r="AI7" s="1">
        <f t="shared" si="12"/>
        <v>0</v>
      </c>
      <c r="AJ7" s="1"/>
      <c r="AK7" s="1"/>
      <c r="AL7" s="52">
        <f t="shared" si="13"/>
        <v>0</v>
      </c>
      <c r="AM7" s="1">
        <f t="shared" si="14"/>
        <v>0</v>
      </c>
      <c r="AN7" s="1">
        <f t="shared" si="15"/>
        <v>0</v>
      </c>
      <c r="AO7" s="13">
        <v>0.06</v>
      </c>
      <c r="AP7" s="1">
        <f t="shared" si="16"/>
        <v>0</v>
      </c>
      <c r="AQ7" s="1">
        <f t="shared" si="17"/>
        <v>0</v>
      </c>
      <c r="AS7" s="12">
        <v>2</v>
      </c>
      <c r="AT7" s="1">
        <f t="shared" si="18"/>
        <v>0</v>
      </c>
      <c r="AU7" s="1"/>
      <c r="AV7" s="1"/>
      <c r="AW7" s="52">
        <f t="shared" si="19"/>
        <v>0</v>
      </c>
      <c r="AX7" s="1">
        <f t="shared" si="20"/>
        <v>0</v>
      </c>
      <c r="AY7" s="1">
        <f t="shared" si="21"/>
        <v>0</v>
      </c>
      <c r="AZ7" s="13">
        <v>0.06</v>
      </c>
      <c r="BA7" s="1">
        <f t="shared" si="22"/>
        <v>0</v>
      </c>
      <c r="BB7" s="1">
        <f t="shared" si="23"/>
        <v>0</v>
      </c>
      <c r="BD7" s="12">
        <v>2</v>
      </c>
      <c r="BE7" s="1">
        <f t="shared" si="24"/>
        <v>0</v>
      </c>
      <c r="BF7" s="1"/>
      <c r="BG7" s="1"/>
      <c r="BH7" s="52">
        <f t="shared" si="25"/>
        <v>0</v>
      </c>
      <c r="BI7" s="1">
        <f t="shared" si="26"/>
        <v>0</v>
      </c>
      <c r="BJ7" s="1">
        <f t="shared" si="27"/>
        <v>0</v>
      </c>
      <c r="BK7" s="13">
        <v>0.06</v>
      </c>
      <c r="BL7" s="1">
        <f t="shared" si="28"/>
        <v>0</v>
      </c>
      <c r="BM7" s="1">
        <f t="shared" si="29"/>
        <v>0</v>
      </c>
      <c r="BN7" s="10"/>
      <c r="BO7" s="12">
        <v>2</v>
      </c>
      <c r="BP7" s="1">
        <f t="shared" si="30"/>
        <v>0</v>
      </c>
      <c r="BQ7" s="1"/>
      <c r="BR7" s="1"/>
      <c r="BS7" s="52">
        <f t="shared" si="31"/>
        <v>0</v>
      </c>
      <c r="BT7" s="1">
        <f t="shared" si="32"/>
        <v>0</v>
      </c>
      <c r="BU7" s="1">
        <f t="shared" si="33"/>
        <v>0</v>
      </c>
      <c r="BV7" s="13">
        <v>0.06</v>
      </c>
      <c r="BW7" s="1">
        <f t="shared" si="34"/>
        <v>0</v>
      </c>
      <c r="BX7" s="1">
        <f t="shared" si="35"/>
        <v>0</v>
      </c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</row>
    <row r="8" spans="1:93" ht="14.4" x14ac:dyDescent="0.3">
      <c r="A8" s="12">
        <v>8</v>
      </c>
      <c r="B8" s="1">
        <f>SUMIFS('BRZ SCH 8 Rates'!O:O,'BRZ SCH 8 Rates'!N:N,'AUC SCH 8 Accl CCA1.5multiplier'!A8)</f>
        <v>243917.49466345028</v>
      </c>
      <c r="C8" s="1">
        <f>SUMIFS('ERZ SCH 8 Rates '!Q:Q,'ERZ SCH 8 Rates '!P:P,'AUC SCH 8 Accl CCA1.5multiplier'!A8)</f>
        <v>1322425</v>
      </c>
      <c r="D8" s="1">
        <f>SUMIFS('GRZ SCH 8 Rates'!Q:Q,'GRZ SCH 8 Rates'!P:P,'AUC SCH 8 Accl CCA1.5multiplier'!A8)</f>
        <v>229000</v>
      </c>
      <c r="E8" s="1">
        <f>SUMIFS('HRZ SCH 8 Rates'!Q:Q,'HRZ SCH 8 Rates'!P:P,'AUC SCH 8 Accl CCA1.5multiplier'!A8)</f>
        <v>743199.99999999988</v>
      </c>
      <c r="F8" s="1">
        <f>SUMIFS('PRZ SCH 8 Rates'!Q:Q,'PRZ SCH 8 Rates'!P:P,'AUC SCH 8 Accl CCA1.5multiplier'!A8)</f>
        <v>890000</v>
      </c>
      <c r="G8" s="1">
        <f t="shared" si="0"/>
        <v>3428542.4946634504</v>
      </c>
      <c r="H8" s="60" t="s">
        <v>51</v>
      </c>
      <c r="I8" s="61">
        <v>0.2</v>
      </c>
      <c r="J8" s="1"/>
      <c r="K8" s="1"/>
      <c r="L8" s="12">
        <v>8</v>
      </c>
      <c r="M8" s="1"/>
      <c r="N8" s="1">
        <f>MIN(1500000,G8)</f>
        <v>1500000</v>
      </c>
      <c r="O8" s="1"/>
      <c r="P8" s="52">
        <f t="shared" si="1"/>
        <v>1500000</v>
      </c>
      <c r="Q8" s="1">
        <f>P8*1.5</f>
        <v>2250000</v>
      </c>
      <c r="R8" s="1">
        <f t="shared" si="3"/>
        <v>2250000</v>
      </c>
      <c r="S8" s="13">
        <v>0.2</v>
      </c>
      <c r="T8" s="1">
        <f t="shared" si="4"/>
        <v>-450000</v>
      </c>
      <c r="U8" s="1">
        <f t="shared" si="5"/>
        <v>1050000</v>
      </c>
      <c r="W8" s="12">
        <v>8</v>
      </c>
      <c r="X8" s="1">
        <f t="shared" si="6"/>
        <v>1050000</v>
      </c>
      <c r="Y8" s="1"/>
      <c r="Z8" s="1"/>
      <c r="AA8" s="52">
        <f t="shared" si="7"/>
        <v>0</v>
      </c>
      <c r="AB8" s="1">
        <f t="shared" si="8"/>
        <v>0</v>
      </c>
      <c r="AC8" s="1">
        <f t="shared" si="9"/>
        <v>1050000</v>
      </c>
      <c r="AD8" s="13">
        <v>0.2</v>
      </c>
      <c r="AE8" s="1">
        <f t="shared" si="10"/>
        <v>-210000</v>
      </c>
      <c r="AF8" s="1">
        <f t="shared" si="11"/>
        <v>840000</v>
      </c>
      <c r="AH8" s="12">
        <v>8</v>
      </c>
      <c r="AI8" s="1">
        <f t="shared" si="12"/>
        <v>840000</v>
      </c>
      <c r="AJ8" s="1"/>
      <c r="AK8" s="1"/>
      <c r="AL8" s="52">
        <f t="shared" si="13"/>
        <v>0</v>
      </c>
      <c r="AM8" s="1">
        <f t="shared" si="14"/>
        <v>0</v>
      </c>
      <c r="AN8" s="1">
        <f t="shared" si="15"/>
        <v>840000</v>
      </c>
      <c r="AO8" s="13">
        <v>0.2</v>
      </c>
      <c r="AP8" s="1">
        <f t="shared" si="16"/>
        <v>-168000</v>
      </c>
      <c r="AQ8" s="1">
        <f t="shared" si="17"/>
        <v>672000</v>
      </c>
      <c r="AS8" s="12">
        <v>8</v>
      </c>
      <c r="AT8" s="1">
        <f t="shared" si="18"/>
        <v>672000</v>
      </c>
      <c r="AU8" s="1"/>
      <c r="AV8" s="1"/>
      <c r="AW8" s="52">
        <f t="shared" si="19"/>
        <v>0</v>
      </c>
      <c r="AX8" s="1">
        <f t="shared" si="20"/>
        <v>0</v>
      </c>
      <c r="AY8" s="1">
        <f t="shared" si="21"/>
        <v>672000</v>
      </c>
      <c r="AZ8" s="13">
        <v>0.2</v>
      </c>
      <c r="BA8" s="1">
        <f t="shared" si="22"/>
        <v>-134400</v>
      </c>
      <c r="BB8" s="1">
        <f t="shared" si="23"/>
        <v>537600</v>
      </c>
      <c r="BD8" s="12">
        <v>8</v>
      </c>
      <c r="BE8" s="1">
        <f t="shared" si="24"/>
        <v>537600</v>
      </c>
      <c r="BF8" s="1"/>
      <c r="BG8" s="1"/>
      <c r="BH8" s="52">
        <f t="shared" si="25"/>
        <v>0</v>
      </c>
      <c r="BI8" s="1">
        <f t="shared" si="26"/>
        <v>0</v>
      </c>
      <c r="BJ8" s="1">
        <f t="shared" si="27"/>
        <v>537600</v>
      </c>
      <c r="BK8" s="13">
        <v>0.2</v>
      </c>
      <c r="BL8" s="1">
        <f t="shared" si="28"/>
        <v>-107520</v>
      </c>
      <c r="BM8" s="1">
        <f t="shared" si="29"/>
        <v>430080</v>
      </c>
      <c r="BN8" s="10"/>
      <c r="BO8" s="12">
        <v>8</v>
      </c>
      <c r="BP8" s="1">
        <f t="shared" si="30"/>
        <v>430080</v>
      </c>
      <c r="BQ8" s="1"/>
      <c r="BR8" s="1"/>
      <c r="BS8" s="52">
        <f t="shared" si="31"/>
        <v>0</v>
      </c>
      <c r="BT8" s="1">
        <f t="shared" si="32"/>
        <v>0</v>
      </c>
      <c r="BU8" s="1">
        <f t="shared" si="33"/>
        <v>430080</v>
      </c>
      <c r="BV8" s="13">
        <v>0.2</v>
      </c>
      <c r="BW8" s="1">
        <f t="shared" si="34"/>
        <v>-86016</v>
      </c>
      <c r="BX8" s="1">
        <f t="shared" si="35"/>
        <v>344064</v>
      </c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</row>
    <row r="9" spans="1:93" ht="14.4" x14ac:dyDescent="0.3">
      <c r="A9" s="12">
        <v>10</v>
      </c>
      <c r="B9" s="1">
        <f>SUMIFS('BRZ SCH 8 Rates'!O:O,'BRZ SCH 8 Rates'!N:N,'AUC SCH 8 Accl CCA1.5multiplier'!A9)</f>
        <v>2560966.7560612275</v>
      </c>
      <c r="C9" s="1">
        <f>SUMIFS('ERZ SCH 8 Rates '!Q:Q,'ERZ SCH 8 Rates '!P:P,'AUC SCH 8 Accl CCA1.5multiplier'!A9)</f>
        <v>1404441</v>
      </c>
      <c r="D9" s="1">
        <f>SUMIFS('GRZ SCH 8 Rates'!Q:Q,'GRZ SCH 8 Rates'!P:P,'AUC SCH 8 Accl CCA1.5multiplier'!A9)</f>
        <v>573000</v>
      </c>
      <c r="E9" s="1">
        <f>SUMIFS('HRZ SCH 8 Rates'!Q:Q,'HRZ SCH 8 Rates'!P:P,'AUC SCH 8 Accl CCA1.5multiplier'!A9)</f>
        <v>1690000</v>
      </c>
      <c r="F9" s="1">
        <f>SUMIFS('PRZ SCH 8 Rates'!Q:Q,'PRZ SCH 8 Rates'!P:P,'AUC SCH 8 Accl CCA1.5multiplier'!A9)</f>
        <v>2365000</v>
      </c>
      <c r="G9" s="1">
        <f t="shared" si="0"/>
        <v>8593407.756061228</v>
      </c>
      <c r="H9" s="60" t="s">
        <v>51</v>
      </c>
      <c r="I9" s="61">
        <v>0.3</v>
      </c>
      <c r="J9" s="1"/>
      <c r="K9" s="1"/>
      <c r="L9" s="12">
        <v>10</v>
      </c>
      <c r="M9" s="1"/>
      <c r="N9" s="1"/>
      <c r="O9" s="1"/>
      <c r="P9" s="52">
        <f t="shared" si="1"/>
        <v>0</v>
      </c>
      <c r="Q9" s="1">
        <f t="shared" si="2"/>
        <v>0</v>
      </c>
      <c r="R9" s="1">
        <f t="shared" si="3"/>
        <v>0</v>
      </c>
      <c r="S9" s="13">
        <v>0.3</v>
      </c>
      <c r="T9" s="1">
        <f t="shared" si="4"/>
        <v>0</v>
      </c>
      <c r="U9" s="1">
        <f t="shared" si="5"/>
        <v>0</v>
      </c>
      <c r="W9" s="12">
        <v>10</v>
      </c>
      <c r="X9" s="1">
        <f t="shared" si="6"/>
        <v>0</v>
      </c>
      <c r="Y9" s="1"/>
      <c r="Z9" s="1"/>
      <c r="AA9" s="52">
        <f t="shared" si="7"/>
        <v>0</v>
      </c>
      <c r="AB9" s="1">
        <f t="shared" si="8"/>
        <v>0</v>
      </c>
      <c r="AC9" s="1">
        <f t="shared" si="9"/>
        <v>0</v>
      </c>
      <c r="AD9" s="13">
        <v>0.3</v>
      </c>
      <c r="AE9" s="1">
        <f t="shared" si="10"/>
        <v>0</v>
      </c>
      <c r="AF9" s="1">
        <f t="shared" si="11"/>
        <v>0</v>
      </c>
      <c r="AH9" s="12">
        <v>10</v>
      </c>
      <c r="AI9" s="1">
        <f t="shared" si="12"/>
        <v>0</v>
      </c>
      <c r="AJ9" s="1"/>
      <c r="AK9" s="1"/>
      <c r="AL9" s="52">
        <f t="shared" si="13"/>
        <v>0</v>
      </c>
      <c r="AM9" s="1">
        <f t="shared" si="14"/>
        <v>0</v>
      </c>
      <c r="AN9" s="1">
        <f t="shared" si="15"/>
        <v>0</v>
      </c>
      <c r="AO9" s="13">
        <v>0.3</v>
      </c>
      <c r="AP9" s="1">
        <f t="shared" si="16"/>
        <v>0</v>
      </c>
      <c r="AQ9" s="1">
        <f t="shared" si="17"/>
        <v>0</v>
      </c>
      <c r="AS9" s="12">
        <v>10</v>
      </c>
      <c r="AT9" s="1">
        <f t="shared" si="18"/>
        <v>0</v>
      </c>
      <c r="AU9" s="1"/>
      <c r="AV9" s="1"/>
      <c r="AW9" s="52">
        <f t="shared" si="19"/>
        <v>0</v>
      </c>
      <c r="AX9" s="1">
        <f t="shared" si="20"/>
        <v>0</v>
      </c>
      <c r="AY9" s="1">
        <f t="shared" si="21"/>
        <v>0</v>
      </c>
      <c r="AZ9" s="13">
        <v>0.3</v>
      </c>
      <c r="BA9" s="1">
        <f t="shared" si="22"/>
        <v>0</v>
      </c>
      <c r="BB9" s="1">
        <f t="shared" si="23"/>
        <v>0</v>
      </c>
      <c r="BD9" s="12">
        <v>10</v>
      </c>
      <c r="BE9" s="1">
        <f t="shared" si="24"/>
        <v>0</v>
      </c>
      <c r="BF9" s="1"/>
      <c r="BG9" s="1"/>
      <c r="BH9" s="52">
        <f t="shared" si="25"/>
        <v>0</v>
      </c>
      <c r="BI9" s="1">
        <f t="shared" si="26"/>
        <v>0</v>
      </c>
      <c r="BJ9" s="1">
        <f t="shared" si="27"/>
        <v>0</v>
      </c>
      <c r="BK9" s="13">
        <v>0.3</v>
      </c>
      <c r="BL9" s="1">
        <f t="shared" si="28"/>
        <v>0</v>
      </c>
      <c r="BM9" s="1">
        <f t="shared" si="29"/>
        <v>0</v>
      </c>
      <c r="BN9" s="10"/>
      <c r="BO9" s="12">
        <v>10</v>
      </c>
      <c r="BP9" s="1">
        <f t="shared" si="30"/>
        <v>0</v>
      </c>
      <c r="BQ9" s="1"/>
      <c r="BR9" s="1"/>
      <c r="BS9" s="52">
        <f t="shared" si="31"/>
        <v>0</v>
      </c>
      <c r="BT9" s="1">
        <f t="shared" si="32"/>
        <v>0</v>
      </c>
      <c r="BU9" s="1">
        <f t="shared" si="33"/>
        <v>0</v>
      </c>
      <c r="BV9" s="13">
        <v>0.3</v>
      </c>
      <c r="BW9" s="1">
        <f t="shared" si="34"/>
        <v>0</v>
      </c>
      <c r="BX9" s="1">
        <f t="shared" si="35"/>
        <v>0</v>
      </c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</row>
    <row r="10" spans="1:93" ht="14.4" x14ac:dyDescent="0.3">
      <c r="A10" s="12">
        <v>10.1</v>
      </c>
      <c r="B10" s="1">
        <f>SUMIFS('BRZ SCH 8 Rates'!O:O,'BRZ SCH 8 Rates'!N:N,'AUC SCH 8 Accl CCA1.5multiplier'!A10)</f>
        <v>0</v>
      </c>
      <c r="C10" s="1">
        <f>SUMIFS('ERZ SCH 8 Rates '!Q:Q,'ERZ SCH 8 Rates '!P:P,'AUC SCH 8 Accl CCA1.5multiplier'!A10)</f>
        <v>67800</v>
      </c>
      <c r="D10" s="1">
        <f>SUMIFS('GRZ SCH 8 Rates'!Q:Q,'GRZ SCH 8 Rates'!P:P,'AUC SCH 8 Accl CCA1.5multiplier'!A10)</f>
        <v>0</v>
      </c>
      <c r="E10" s="1">
        <f>SUMIFS('HRZ SCH 8 Rates'!Q:Q,'HRZ SCH 8 Rates'!P:P,'AUC SCH 8 Accl CCA1.5multiplier'!A10)</f>
        <v>0</v>
      </c>
      <c r="F10" s="1">
        <f>SUMIFS('PRZ SCH 8 Rates'!Q:Q,'PRZ SCH 8 Rates'!P:P,'AUC SCH 8 Accl CCA1.5multiplier'!A10)</f>
        <v>0</v>
      </c>
      <c r="G10" s="1">
        <f t="shared" si="0"/>
        <v>67800</v>
      </c>
      <c r="H10" s="60" t="s">
        <v>51</v>
      </c>
      <c r="I10" s="61">
        <v>0.3</v>
      </c>
      <c r="J10" s="1"/>
      <c r="K10" s="1"/>
      <c r="L10" s="12">
        <v>10.1</v>
      </c>
      <c r="M10" s="1"/>
      <c r="N10" s="1"/>
      <c r="O10" s="1"/>
      <c r="P10" s="52">
        <f t="shared" si="1"/>
        <v>0</v>
      </c>
      <c r="Q10" s="1">
        <f t="shared" si="2"/>
        <v>0</v>
      </c>
      <c r="R10" s="1">
        <f t="shared" si="3"/>
        <v>0</v>
      </c>
      <c r="S10" s="13">
        <v>0.3</v>
      </c>
      <c r="T10" s="1">
        <f t="shared" si="4"/>
        <v>0</v>
      </c>
      <c r="U10" s="1">
        <f t="shared" si="5"/>
        <v>0</v>
      </c>
      <c r="W10" s="12">
        <v>10.1</v>
      </c>
      <c r="X10" s="1">
        <f t="shared" si="6"/>
        <v>0</v>
      </c>
      <c r="Y10" s="1"/>
      <c r="Z10" s="1"/>
      <c r="AA10" s="52">
        <f t="shared" si="7"/>
        <v>0</v>
      </c>
      <c r="AB10" s="1">
        <f t="shared" si="8"/>
        <v>0</v>
      </c>
      <c r="AC10" s="1">
        <f t="shared" si="9"/>
        <v>0</v>
      </c>
      <c r="AD10" s="13">
        <v>0.3</v>
      </c>
      <c r="AE10" s="1">
        <f t="shared" si="10"/>
        <v>0</v>
      </c>
      <c r="AF10" s="1">
        <f t="shared" si="11"/>
        <v>0</v>
      </c>
      <c r="AH10" s="12">
        <v>10.1</v>
      </c>
      <c r="AI10" s="1">
        <f t="shared" si="12"/>
        <v>0</v>
      </c>
      <c r="AJ10" s="1"/>
      <c r="AK10" s="1"/>
      <c r="AL10" s="52">
        <f t="shared" si="13"/>
        <v>0</v>
      </c>
      <c r="AM10" s="1">
        <f t="shared" si="14"/>
        <v>0</v>
      </c>
      <c r="AN10" s="1">
        <f t="shared" si="15"/>
        <v>0</v>
      </c>
      <c r="AO10" s="13">
        <v>0.3</v>
      </c>
      <c r="AP10" s="1">
        <f t="shared" si="16"/>
        <v>0</v>
      </c>
      <c r="AQ10" s="1">
        <f t="shared" si="17"/>
        <v>0</v>
      </c>
      <c r="AS10" s="12">
        <v>10.1</v>
      </c>
      <c r="AT10" s="1">
        <f t="shared" si="18"/>
        <v>0</v>
      </c>
      <c r="AU10" s="1"/>
      <c r="AV10" s="1"/>
      <c r="AW10" s="52">
        <f t="shared" si="19"/>
        <v>0</v>
      </c>
      <c r="AX10" s="1">
        <f t="shared" si="20"/>
        <v>0</v>
      </c>
      <c r="AY10" s="1">
        <f t="shared" si="21"/>
        <v>0</v>
      </c>
      <c r="AZ10" s="13">
        <v>0.3</v>
      </c>
      <c r="BA10" s="1">
        <f t="shared" si="22"/>
        <v>0</v>
      </c>
      <c r="BB10" s="1">
        <f t="shared" si="23"/>
        <v>0</v>
      </c>
      <c r="BD10" s="12">
        <v>10.1</v>
      </c>
      <c r="BE10" s="1">
        <f t="shared" si="24"/>
        <v>0</v>
      </c>
      <c r="BF10" s="1"/>
      <c r="BG10" s="1"/>
      <c r="BH10" s="52">
        <f t="shared" si="25"/>
        <v>0</v>
      </c>
      <c r="BI10" s="1">
        <f t="shared" si="26"/>
        <v>0</v>
      </c>
      <c r="BJ10" s="1">
        <f t="shared" si="27"/>
        <v>0</v>
      </c>
      <c r="BK10" s="13">
        <v>0.3</v>
      </c>
      <c r="BL10" s="1">
        <f t="shared" si="28"/>
        <v>0</v>
      </c>
      <c r="BM10" s="1">
        <f t="shared" si="29"/>
        <v>0</v>
      </c>
      <c r="BN10" s="10"/>
      <c r="BO10" s="12">
        <v>10.1</v>
      </c>
      <c r="BP10" s="1">
        <f t="shared" si="30"/>
        <v>0</v>
      </c>
      <c r="BQ10" s="1"/>
      <c r="BR10" s="1"/>
      <c r="BS10" s="52">
        <f t="shared" si="31"/>
        <v>0</v>
      </c>
      <c r="BT10" s="1">
        <f t="shared" si="32"/>
        <v>0</v>
      </c>
      <c r="BU10" s="1">
        <f t="shared" si="33"/>
        <v>0</v>
      </c>
      <c r="BV10" s="13">
        <v>0.3</v>
      </c>
      <c r="BW10" s="1">
        <f t="shared" si="34"/>
        <v>0</v>
      </c>
      <c r="BX10" s="1">
        <f t="shared" si="35"/>
        <v>0</v>
      </c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</row>
    <row r="11" spans="1:93" ht="14.4" x14ac:dyDescent="0.3">
      <c r="A11" s="12">
        <v>12</v>
      </c>
      <c r="B11" s="1">
        <f>SUMIFS('BRZ SCH 8 Rates'!O:O,'BRZ SCH 8 Rates'!N:N,'AUC SCH 8 Accl CCA1.5multiplier'!A11)</f>
        <v>218860.16574736917</v>
      </c>
      <c r="C11" s="1">
        <f>SUMIFS('ERZ SCH 8 Rates '!Q:Q,'ERZ SCH 8 Rates '!P:P,'AUC SCH 8 Accl CCA1.5multiplier'!A11)</f>
        <v>3322829</v>
      </c>
      <c r="D11" s="1">
        <f>SUMIFS('GRZ SCH 8 Rates'!Q:Q,'GRZ SCH 8 Rates'!P:P,'AUC SCH 8 Accl CCA1.5multiplier'!A11)</f>
        <v>93000</v>
      </c>
      <c r="E11" s="1">
        <f>SUMIFS('HRZ SCH 8 Rates'!Q:Q,'HRZ SCH 8 Rates'!P:P,'AUC SCH 8 Accl CCA1.5multiplier'!A11)</f>
        <v>689500.00480000826</v>
      </c>
      <c r="F11" s="1">
        <f>SUMIFS('PRZ SCH 8 Rates'!Q:Q,'PRZ SCH 8 Rates'!P:P,'AUC SCH 8 Accl CCA1.5multiplier'!A11)</f>
        <v>9123900</v>
      </c>
      <c r="G11" s="1">
        <f t="shared" si="0"/>
        <v>13448089.170547377</v>
      </c>
      <c r="H11" s="60" t="s">
        <v>51</v>
      </c>
      <c r="I11" s="61">
        <v>1</v>
      </c>
      <c r="J11" s="1"/>
      <c r="K11" s="1"/>
      <c r="L11" s="12">
        <v>12</v>
      </c>
      <c r="M11" s="1"/>
      <c r="N11" s="1"/>
      <c r="O11" s="1"/>
      <c r="P11" s="52">
        <f t="shared" si="1"/>
        <v>0</v>
      </c>
      <c r="Q11" s="1">
        <f t="shared" si="2"/>
        <v>0</v>
      </c>
      <c r="R11" s="1">
        <f t="shared" si="3"/>
        <v>0</v>
      </c>
      <c r="S11" s="13">
        <v>1</v>
      </c>
      <c r="T11" s="1">
        <f>-P11</f>
        <v>0</v>
      </c>
      <c r="U11" s="1">
        <f t="shared" si="5"/>
        <v>0</v>
      </c>
      <c r="W11" s="12">
        <v>12</v>
      </c>
      <c r="X11" s="1">
        <f t="shared" si="6"/>
        <v>0</v>
      </c>
      <c r="Y11" s="1"/>
      <c r="Z11" s="1"/>
      <c r="AA11" s="52">
        <f t="shared" si="7"/>
        <v>0</v>
      </c>
      <c r="AB11" s="1">
        <f t="shared" si="8"/>
        <v>0</v>
      </c>
      <c r="AC11" s="1">
        <f t="shared" si="9"/>
        <v>0</v>
      </c>
      <c r="AD11" s="13">
        <v>1</v>
      </c>
      <c r="AE11" s="1">
        <f t="shared" si="10"/>
        <v>0</v>
      </c>
      <c r="AF11" s="1">
        <f t="shared" si="11"/>
        <v>0</v>
      </c>
      <c r="AH11" s="12">
        <v>12</v>
      </c>
      <c r="AI11" s="1">
        <f t="shared" si="12"/>
        <v>0</v>
      </c>
      <c r="AJ11" s="1"/>
      <c r="AK11" s="1"/>
      <c r="AL11" s="52">
        <f t="shared" si="13"/>
        <v>0</v>
      </c>
      <c r="AM11" s="1">
        <f t="shared" si="14"/>
        <v>0</v>
      </c>
      <c r="AN11" s="1">
        <f t="shared" si="15"/>
        <v>0</v>
      </c>
      <c r="AO11" s="13">
        <v>1</v>
      </c>
      <c r="AP11" s="1">
        <f t="shared" si="16"/>
        <v>0</v>
      </c>
      <c r="AQ11" s="1">
        <f t="shared" si="17"/>
        <v>0</v>
      </c>
      <c r="AS11" s="12">
        <v>12</v>
      </c>
      <c r="AT11" s="1">
        <f t="shared" si="18"/>
        <v>0</v>
      </c>
      <c r="AU11" s="1"/>
      <c r="AV11" s="1"/>
      <c r="AW11" s="52">
        <f t="shared" si="19"/>
        <v>0</v>
      </c>
      <c r="AX11" s="1">
        <f t="shared" si="20"/>
        <v>0</v>
      </c>
      <c r="AY11" s="1">
        <f t="shared" si="21"/>
        <v>0</v>
      </c>
      <c r="AZ11" s="13">
        <v>1</v>
      </c>
      <c r="BA11" s="1">
        <f t="shared" si="22"/>
        <v>0</v>
      </c>
      <c r="BB11" s="1">
        <f t="shared" si="23"/>
        <v>0</v>
      </c>
      <c r="BD11" s="12">
        <v>12</v>
      </c>
      <c r="BE11" s="1">
        <f t="shared" si="24"/>
        <v>0</v>
      </c>
      <c r="BF11" s="1"/>
      <c r="BG11" s="1"/>
      <c r="BH11" s="52">
        <f t="shared" si="25"/>
        <v>0</v>
      </c>
      <c r="BI11" s="1">
        <f t="shared" si="26"/>
        <v>0</v>
      </c>
      <c r="BJ11" s="1">
        <f t="shared" si="27"/>
        <v>0</v>
      </c>
      <c r="BK11" s="13">
        <v>1</v>
      </c>
      <c r="BL11" s="1">
        <f t="shared" si="28"/>
        <v>0</v>
      </c>
      <c r="BM11" s="1">
        <f t="shared" si="29"/>
        <v>0</v>
      </c>
      <c r="BN11" s="10"/>
      <c r="BO11" s="12">
        <v>12</v>
      </c>
      <c r="BP11" s="1">
        <f t="shared" si="30"/>
        <v>0</v>
      </c>
      <c r="BQ11" s="1"/>
      <c r="BR11" s="1"/>
      <c r="BS11" s="52">
        <f t="shared" si="31"/>
        <v>0</v>
      </c>
      <c r="BT11" s="1">
        <f t="shared" si="32"/>
        <v>0</v>
      </c>
      <c r="BU11" s="1">
        <f t="shared" si="33"/>
        <v>0</v>
      </c>
      <c r="BV11" s="13">
        <v>1</v>
      </c>
      <c r="BW11" s="1">
        <f t="shared" si="34"/>
        <v>0</v>
      </c>
      <c r="BX11" s="1">
        <f t="shared" si="35"/>
        <v>0</v>
      </c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</row>
    <row r="12" spans="1:93" ht="14.4" x14ac:dyDescent="0.3">
      <c r="A12" s="12" t="s">
        <v>52</v>
      </c>
      <c r="B12" s="1">
        <f>SUMIFS('BRZ SCH 8 Rates'!O:O,'BRZ SCH 8 Rates'!N:N,'AUC SCH 8 Accl CCA1.5multiplier'!A12)</f>
        <v>0</v>
      </c>
      <c r="C12" s="1">
        <f>SUMIFS('ERZ SCH 8 Rates '!Q:Q,'ERZ SCH 8 Rates '!P:P,'AUC SCH 8 Accl CCA1.5multiplier'!A12)</f>
        <v>0</v>
      </c>
      <c r="D12" s="1">
        <f>SUMIFS('GRZ SCH 8 Rates'!Q:Q,'GRZ SCH 8 Rates'!P:P,'AUC SCH 8 Accl CCA1.5multiplier'!A12)</f>
        <v>0</v>
      </c>
      <c r="E12" s="1">
        <f>SUMIFS('HRZ SCH 8 Rates'!Q:Q,'HRZ SCH 8 Rates'!P:P,'AUC SCH 8 Accl CCA1.5multiplier'!A12)</f>
        <v>0</v>
      </c>
      <c r="F12" s="1">
        <f>SUMIFS('PRZ SCH 8 Rates'!Q:Q,'PRZ SCH 8 Rates'!P:P,'AUC SCH 8 Accl CCA1.5multiplier'!A12)</f>
        <v>0</v>
      </c>
      <c r="G12" s="1">
        <f t="shared" si="0"/>
        <v>0</v>
      </c>
      <c r="H12" s="1"/>
      <c r="I12" s="1"/>
      <c r="J12" s="1"/>
      <c r="K12" s="1"/>
      <c r="L12" s="12" t="s">
        <v>52</v>
      </c>
      <c r="M12" s="1"/>
      <c r="N12" s="1"/>
      <c r="O12" s="1"/>
      <c r="P12" s="52">
        <f t="shared" si="1"/>
        <v>0</v>
      </c>
      <c r="Q12" s="1">
        <f t="shared" si="2"/>
        <v>0</v>
      </c>
      <c r="R12" s="1">
        <f t="shared" si="3"/>
        <v>0</v>
      </c>
      <c r="S12" s="13"/>
      <c r="T12" s="1">
        <f t="shared" si="4"/>
        <v>0</v>
      </c>
      <c r="U12" s="1">
        <f t="shared" si="5"/>
        <v>0</v>
      </c>
      <c r="W12" s="12" t="s">
        <v>52</v>
      </c>
      <c r="X12" s="1">
        <f t="shared" si="6"/>
        <v>0</v>
      </c>
      <c r="Y12" s="1"/>
      <c r="Z12" s="1"/>
      <c r="AA12" s="52">
        <f t="shared" si="7"/>
        <v>0</v>
      </c>
      <c r="AB12" s="1">
        <f t="shared" si="8"/>
        <v>0</v>
      </c>
      <c r="AC12" s="1">
        <f t="shared" si="9"/>
        <v>0</v>
      </c>
      <c r="AD12" s="13"/>
      <c r="AE12" s="1">
        <f t="shared" si="10"/>
        <v>0</v>
      </c>
      <c r="AF12" s="1">
        <f t="shared" si="11"/>
        <v>0</v>
      </c>
      <c r="AH12" s="12" t="s">
        <v>52</v>
      </c>
      <c r="AI12" s="1">
        <f t="shared" si="12"/>
        <v>0</v>
      </c>
      <c r="AJ12" s="1"/>
      <c r="AK12" s="1"/>
      <c r="AL12" s="52">
        <f t="shared" si="13"/>
        <v>0</v>
      </c>
      <c r="AM12" s="1">
        <f t="shared" si="14"/>
        <v>0</v>
      </c>
      <c r="AN12" s="1">
        <f t="shared" si="15"/>
        <v>0</v>
      </c>
      <c r="AO12" s="13"/>
      <c r="AP12" s="1">
        <f t="shared" si="16"/>
        <v>0</v>
      </c>
      <c r="AQ12" s="1">
        <f t="shared" si="17"/>
        <v>0</v>
      </c>
      <c r="AS12" s="12" t="s">
        <v>52</v>
      </c>
      <c r="AT12" s="1">
        <f t="shared" si="18"/>
        <v>0</v>
      </c>
      <c r="AU12" s="1"/>
      <c r="AV12" s="1"/>
      <c r="AW12" s="52">
        <f t="shared" si="19"/>
        <v>0</v>
      </c>
      <c r="AX12" s="1">
        <f t="shared" si="20"/>
        <v>0</v>
      </c>
      <c r="AY12" s="1">
        <f t="shared" si="21"/>
        <v>0</v>
      </c>
      <c r="AZ12" s="13"/>
      <c r="BA12" s="1">
        <f t="shared" si="22"/>
        <v>0</v>
      </c>
      <c r="BB12" s="1">
        <f t="shared" si="23"/>
        <v>0</v>
      </c>
      <c r="BD12" s="12" t="s">
        <v>52</v>
      </c>
      <c r="BE12" s="1">
        <f t="shared" si="24"/>
        <v>0</v>
      </c>
      <c r="BF12" s="1"/>
      <c r="BG12" s="1"/>
      <c r="BH12" s="52">
        <f t="shared" si="25"/>
        <v>0</v>
      </c>
      <c r="BI12" s="1">
        <f t="shared" si="26"/>
        <v>0</v>
      </c>
      <c r="BJ12" s="1">
        <f t="shared" si="27"/>
        <v>0</v>
      </c>
      <c r="BK12" s="13"/>
      <c r="BL12" s="1">
        <f t="shared" si="28"/>
        <v>0</v>
      </c>
      <c r="BM12" s="1">
        <f t="shared" si="29"/>
        <v>0</v>
      </c>
      <c r="BN12" s="10"/>
      <c r="BO12" s="12" t="s">
        <v>52</v>
      </c>
      <c r="BP12" s="1">
        <f t="shared" si="30"/>
        <v>0</v>
      </c>
      <c r="BQ12" s="1"/>
      <c r="BR12" s="1"/>
      <c r="BS12" s="52">
        <f t="shared" si="31"/>
        <v>0</v>
      </c>
      <c r="BT12" s="1">
        <f t="shared" si="32"/>
        <v>0</v>
      </c>
      <c r="BU12" s="1">
        <f t="shared" si="33"/>
        <v>0</v>
      </c>
      <c r="BV12" s="13"/>
      <c r="BW12" s="1">
        <f t="shared" si="34"/>
        <v>0</v>
      </c>
      <c r="BX12" s="1">
        <f t="shared" si="35"/>
        <v>0</v>
      </c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</row>
    <row r="13" spans="1:93" ht="14.4" x14ac:dyDescent="0.3">
      <c r="A13" s="12" t="s">
        <v>53</v>
      </c>
      <c r="B13" s="1">
        <f>SUMIFS('BRZ SCH 8 Rates'!O:O,'BRZ SCH 8 Rates'!N:N,'AUC SCH 8 Accl CCA1.5multiplier'!A13)</f>
        <v>0</v>
      </c>
      <c r="C13" s="1">
        <f>SUMIFS('ERZ SCH 8 Rates '!Q:Q,'ERZ SCH 8 Rates '!P:P,'AUC SCH 8 Accl CCA1.5multiplier'!A13)</f>
        <v>0</v>
      </c>
      <c r="D13" s="1">
        <f>SUMIFS('GRZ SCH 8 Rates'!Q:Q,'GRZ SCH 8 Rates'!P:P,'AUC SCH 8 Accl CCA1.5multiplier'!A13)</f>
        <v>0</v>
      </c>
      <c r="E13" s="1">
        <f>SUMIFS('HRZ SCH 8 Rates'!Q:Q,'HRZ SCH 8 Rates'!P:P,'AUC SCH 8 Accl CCA1.5multiplier'!A13)</f>
        <v>0</v>
      </c>
      <c r="F13" s="1">
        <f>SUMIFS('PRZ SCH 8 Rates'!Q:Q,'PRZ SCH 8 Rates'!P:P,'AUC SCH 8 Accl CCA1.5multiplier'!A13)</f>
        <v>0</v>
      </c>
      <c r="G13" s="1">
        <f t="shared" si="0"/>
        <v>0</v>
      </c>
      <c r="H13" s="1"/>
      <c r="I13" s="1"/>
      <c r="J13" s="1"/>
      <c r="K13" s="1"/>
      <c r="L13" s="12" t="s">
        <v>53</v>
      </c>
      <c r="M13" s="1"/>
      <c r="N13" s="1"/>
      <c r="O13" s="1"/>
      <c r="P13" s="52">
        <f t="shared" si="1"/>
        <v>0</v>
      </c>
      <c r="Q13" s="1">
        <f t="shared" si="2"/>
        <v>0</v>
      </c>
      <c r="R13" s="1">
        <f t="shared" si="3"/>
        <v>0</v>
      </c>
      <c r="S13" s="13"/>
      <c r="T13" s="1">
        <f t="shared" si="4"/>
        <v>0</v>
      </c>
      <c r="U13" s="1">
        <f t="shared" si="5"/>
        <v>0</v>
      </c>
      <c r="W13" s="12" t="s">
        <v>53</v>
      </c>
      <c r="X13" s="1">
        <f t="shared" si="6"/>
        <v>0</v>
      </c>
      <c r="Y13" s="1"/>
      <c r="Z13" s="1"/>
      <c r="AA13" s="52">
        <f t="shared" si="7"/>
        <v>0</v>
      </c>
      <c r="AB13" s="1">
        <f t="shared" si="8"/>
        <v>0</v>
      </c>
      <c r="AC13" s="1">
        <f t="shared" si="9"/>
        <v>0</v>
      </c>
      <c r="AD13" s="13"/>
      <c r="AE13" s="1">
        <f t="shared" si="10"/>
        <v>0</v>
      </c>
      <c r="AF13" s="1">
        <f t="shared" si="11"/>
        <v>0</v>
      </c>
      <c r="AH13" s="12" t="s">
        <v>53</v>
      </c>
      <c r="AI13" s="1">
        <f t="shared" si="12"/>
        <v>0</v>
      </c>
      <c r="AJ13" s="1"/>
      <c r="AK13" s="1"/>
      <c r="AL13" s="52">
        <f t="shared" si="13"/>
        <v>0</v>
      </c>
      <c r="AM13" s="1">
        <f t="shared" si="14"/>
        <v>0</v>
      </c>
      <c r="AN13" s="1">
        <f t="shared" si="15"/>
        <v>0</v>
      </c>
      <c r="AO13" s="13"/>
      <c r="AP13" s="1">
        <f t="shared" si="16"/>
        <v>0</v>
      </c>
      <c r="AQ13" s="1">
        <f t="shared" si="17"/>
        <v>0</v>
      </c>
      <c r="AS13" s="12" t="s">
        <v>53</v>
      </c>
      <c r="AT13" s="1">
        <f t="shared" si="18"/>
        <v>0</v>
      </c>
      <c r="AU13" s="1"/>
      <c r="AV13" s="1"/>
      <c r="AW13" s="52">
        <f t="shared" si="19"/>
        <v>0</v>
      </c>
      <c r="AX13" s="1">
        <f t="shared" si="20"/>
        <v>0</v>
      </c>
      <c r="AY13" s="1">
        <f t="shared" si="21"/>
        <v>0</v>
      </c>
      <c r="AZ13" s="13"/>
      <c r="BA13" s="1">
        <f t="shared" si="22"/>
        <v>0</v>
      </c>
      <c r="BB13" s="1">
        <f t="shared" si="23"/>
        <v>0</v>
      </c>
      <c r="BD13" s="12" t="s">
        <v>53</v>
      </c>
      <c r="BE13" s="1">
        <f t="shared" si="24"/>
        <v>0</v>
      </c>
      <c r="BF13" s="1"/>
      <c r="BG13" s="1"/>
      <c r="BH13" s="52">
        <f t="shared" si="25"/>
        <v>0</v>
      </c>
      <c r="BI13" s="1">
        <f t="shared" si="26"/>
        <v>0</v>
      </c>
      <c r="BJ13" s="1">
        <f t="shared" si="27"/>
        <v>0</v>
      </c>
      <c r="BK13" s="13"/>
      <c r="BL13" s="1">
        <f t="shared" si="28"/>
        <v>0</v>
      </c>
      <c r="BM13" s="1">
        <f t="shared" si="29"/>
        <v>0</v>
      </c>
      <c r="BN13" s="10"/>
      <c r="BO13" s="12" t="s">
        <v>53</v>
      </c>
      <c r="BP13" s="1">
        <f t="shared" si="30"/>
        <v>0</v>
      </c>
      <c r="BQ13" s="1"/>
      <c r="BR13" s="1"/>
      <c r="BS13" s="52">
        <f t="shared" si="31"/>
        <v>0</v>
      </c>
      <c r="BT13" s="1">
        <f t="shared" si="32"/>
        <v>0</v>
      </c>
      <c r="BU13" s="1">
        <f t="shared" si="33"/>
        <v>0</v>
      </c>
      <c r="BV13" s="13"/>
      <c r="BW13" s="1">
        <f t="shared" si="34"/>
        <v>0</v>
      </c>
      <c r="BX13" s="1">
        <f t="shared" si="35"/>
        <v>0</v>
      </c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</row>
    <row r="14" spans="1:93" ht="14.4" x14ac:dyDescent="0.3">
      <c r="A14" s="12" t="s">
        <v>54</v>
      </c>
      <c r="B14" s="1">
        <f>SUMIFS('BRZ SCH 8 Rates'!O:O,'BRZ SCH 8 Rates'!N:N,'AUC SCH 8 Accl CCA1.5multiplier'!A14)</f>
        <v>0</v>
      </c>
      <c r="C14" s="1">
        <f>SUMIFS('ERZ SCH 8 Rates '!Q:Q,'ERZ SCH 8 Rates '!P:P,'AUC SCH 8 Accl CCA1.5multiplier'!A14)</f>
        <v>0</v>
      </c>
      <c r="D14" s="1">
        <f>SUMIFS('GRZ SCH 8 Rates'!Q:Q,'GRZ SCH 8 Rates'!P:P,'AUC SCH 8 Accl CCA1.5multiplier'!A14)</f>
        <v>0</v>
      </c>
      <c r="E14" s="1">
        <f>SUMIFS('HRZ SCH 8 Rates'!Q:Q,'HRZ SCH 8 Rates'!P:P,'AUC SCH 8 Accl CCA1.5multiplier'!A14)</f>
        <v>0</v>
      </c>
      <c r="F14" s="1">
        <f>SUMIFS('PRZ SCH 8 Rates'!Q:Q,'PRZ SCH 8 Rates'!P:P,'AUC SCH 8 Accl CCA1.5multiplier'!A14)</f>
        <v>0</v>
      </c>
      <c r="G14" s="1">
        <f t="shared" si="0"/>
        <v>0</v>
      </c>
      <c r="H14" s="1"/>
      <c r="I14" s="1"/>
      <c r="J14" s="1"/>
      <c r="K14" s="1"/>
      <c r="L14" s="12" t="s">
        <v>54</v>
      </c>
      <c r="M14" s="1"/>
      <c r="N14" s="1"/>
      <c r="O14" s="1"/>
      <c r="P14" s="52">
        <f t="shared" si="1"/>
        <v>0</v>
      </c>
      <c r="Q14" s="1">
        <f t="shared" si="2"/>
        <v>0</v>
      </c>
      <c r="R14" s="1">
        <f t="shared" si="3"/>
        <v>0</v>
      </c>
      <c r="S14" s="13"/>
      <c r="T14" s="1">
        <f t="shared" si="4"/>
        <v>0</v>
      </c>
      <c r="U14" s="1">
        <f t="shared" si="5"/>
        <v>0</v>
      </c>
      <c r="W14" s="12" t="s">
        <v>54</v>
      </c>
      <c r="X14" s="1">
        <f t="shared" si="6"/>
        <v>0</v>
      </c>
      <c r="Y14" s="1"/>
      <c r="Z14" s="1"/>
      <c r="AA14" s="52">
        <f t="shared" si="7"/>
        <v>0</v>
      </c>
      <c r="AB14" s="1">
        <f t="shared" si="8"/>
        <v>0</v>
      </c>
      <c r="AC14" s="1">
        <f t="shared" si="9"/>
        <v>0</v>
      </c>
      <c r="AD14" s="13"/>
      <c r="AE14" s="1">
        <f t="shared" si="10"/>
        <v>0</v>
      </c>
      <c r="AF14" s="1">
        <f t="shared" si="11"/>
        <v>0</v>
      </c>
      <c r="AH14" s="12" t="s">
        <v>54</v>
      </c>
      <c r="AI14" s="1">
        <f t="shared" si="12"/>
        <v>0</v>
      </c>
      <c r="AJ14" s="1"/>
      <c r="AK14" s="1"/>
      <c r="AL14" s="52">
        <f t="shared" si="13"/>
        <v>0</v>
      </c>
      <c r="AM14" s="1">
        <f t="shared" si="14"/>
        <v>0</v>
      </c>
      <c r="AN14" s="1">
        <f t="shared" si="15"/>
        <v>0</v>
      </c>
      <c r="AO14" s="13"/>
      <c r="AP14" s="1">
        <f t="shared" si="16"/>
        <v>0</v>
      </c>
      <c r="AQ14" s="1">
        <f t="shared" si="17"/>
        <v>0</v>
      </c>
      <c r="AS14" s="12" t="s">
        <v>54</v>
      </c>
      <c r="AT14" s="1">
        <f t="shared" si="18"/>
        <v>0</v>
      </c>
      <c r="AU14" s="1"/>
      <c r="AV14" s="1"/>
      <c r="AW14" s="52">
        <f t="shared" si="19"/>
        <v>0</v>
      </c>
      <c r="AX14" s="1">
        <f t="shared" si="20"/>
        <v>0</v>
      </c>
      <c r="AY14" s="1">
        <f t="shared" si="21"/>
        <v>0</v>
      </c>
      <c r="AZ14" s="13"/>
      <c r="BA14" s="1">
        <f t="shared" si="22"/>
        <v>0</v>
      </c>
      <c r="BB14" s="1">
        <f t="shared" si="23"/>
        <v>0</v>
      </c>
      <c r="BD14" s="12" t="s">
        <v>54</v>
      </c>
      <c r="BE14" s="1">
        <f t="shared" si="24"/>
        <v>0</v>
      </c>
      <c r="BF14" s="1"/>
      <c r="BG14" s="1"/>
      <c r="BH14" s="52">
        <f t="shared" si="25"/>
        <v>0</v>
      </c>
      <c r="BI14" s="1">
        <f t="shared" si="26"/>
        <v>0</v>
      </c>
      <c r="BJ14" s="1">
        <f t="shared" si="27"/>
        <v>0</v>
      </c>
      <c r="BK14" s="13"/>
      <c r="BL14" s="1">
        <f t="shared" si="28"/>
        <v>0</v>
      </c>
      <c r="BM14" s="1">
        <f t="shared" si="29"/>
        <v>0</v>
      </c>
      <c r="BN14" s="10"/>
      <c r="BO14" s="12" t="s">
        <v>54</v>
      </c>
      <c r="BP14" s="1">
        <f t="shared" si="30"/>
        <v>0</v>
      </c>
      <c r="BQ14" s="1"/>
      <c r="BR14" s="1"/>
      <c r="BS14" s="52">
        <f t="shared" si="31"/>
        <v>0</v>
      </c>
      <c r="BT14" s="1">
        <f t="shared" si="32"/>
        <v>0</v>
      </c>
      <c r="BU14" s="1">
        <f t="shared" si="33"/>
        <v>0</v>
      </c>
      <c r="BV14" s="13"/>
      <c r="BW14" s="1">
        <f t="shared" si="34"/>
        <v>0</v>
      </c>
      <c r="BX14" s="1">
        <f t="shared" si="35"/>
        <v>0</v>
      </c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</row>
    <row r="15" spans="1:93" ht="14.4" x14ac:dyDescent="0.3">
      <c r="A15" s="12" t="s">
        <v>55</v>
      </c>
      <c r="B15" s="1">
        <f>SUMIFS('BRZ SCH 8 Rates'!O:O,'BRZ SCH 8 Rates'!N:N,'AUC SCH 8 Accl CCA1.5multiplier'!A15)</f>
        <v>0</v>
      </c>
      <c r="C15" s="1">
        <f>SUMIFS('ERZ SCH 8 Rates '!Q:Q,'ERZ SCH 8 Rates '!P:P,'AUC SCH 8 Accl CCA1.5multiplier'!A15)</f>
        <v>0</v>
      </c>
      <c r="D15" s="1">
        <f>SUMIFS('GRZ SCH 8 Rates'!Q:Q,'GRZ SCH 8 Rates'!P:P,'AUC SCH 8 Accl CCA1.5multiplier'!A15)</f>
        <v>0</v>
      </c>
      <c r="E15" s="1">
        <f>SUMIFS('HRZ SCH 8 Rates'!Q:Q,'HRZ SCH 8 Rates'!P:P,'AUC SCH 8 Accl CCA1.5multiplier'!A15)</f>
        <v>0</v>
      </c>
      <c r="F15" s="1">
        <f>SUMIFS('PRZ SCH 8 Rates'!Q:Q,'PRZ SCH 8 Rates'!P:P,'AUC SCH 8 Accl CCA1.5multiplier'!A15)</f>
        <v>0</v>
      </c>
      <c r="G15" s="1">
        <f t="shared" si="0"/>
        <v>0</v>
      </c>
      <c r="H15" s="1"/>
      <c r="I15" s="1"/>
      <c r="J15" s="1"/>
      <c r="K15" s="1"/>
      <c r="L15" s="12" t="s">
        <v>55</v>
      </c>
      <c r="M15" s="1"/>
      <c r="N15" s="1"/>
      <c r="O15" s="1"/>
      <c r="P15" s="52">
        <f t="shared" si="1"/>
        <v>0</v>
      </c>
      <c r="Q15" s="1">
        <f t="shared" si="2"/>
        <v>0</v>
      </c>
      <c r="R15" s="1">
        <f t="shared" si="3"/>
        <v>0</v>
      </c>
      <c r="S15" s="13"/>
      <c r="T15" s="1">
        <f t="shared" si="4"/>
        <v>0</v>
      </c>
      <c r="U15" s="1">
        <f t="shared" si="5"/>
        <v>0</v>
      </c>
      <c r="W15" s="12" t="s">
        <v>55</v>
      </c>
      <c r="X15" s="1">
        <f t="shared" si="6"/>
        <v>0</v>
      </c>
      <c r="Y15" s="1"/>
      <c r="Z15" s="1"/>
      <c r="AA15" s="52">
        <f t="shared" si="7"/>
        <v>0</v>
      </c>
      <c r="AB15" s="1">
        <f t="shared" si="8"/>
        <v>0</v>
      </c>
      <c r="AC15" s="1">
        <f t="shared" si="9"/>
        <v>0</v>
      </c>
      <c r="AD15" s="13"/>
      <c r="AE15" s="1">
        <f t="shared" si="10"/>
        <v>0</v>
      </c>
      <c r="AF15" s="1">
        <f t="shared" si="11"/>
        <v>0</v>
      </c>
      <c r="AH15" s="12" t="s">
        <v>55</v>
      </c>
      <c r="AI15" s="1">
        <f t="shared" si="12"/>
        <v>0</v>
      </c>
      <c r="AJ15" s="1"/>
      <c r="AK15" s="1"/>
      <c r="AL15" s="52">
        <f t="shared" si="13"/>
        <v>0</v>
      </c>
      <c r="AM15" s="1">
        <f t="shared" si="14"/>
        <v>0</v>
      </c>
      <c r="AN15" s="1">
        <f t="shared" si="15"/>
        <v>0</v>
      </c>
      <c r="AO15" s="13"/>
      <c r="AP15" s="1">
        <f t="shared" si="16"/>
        <v>0</v>
      </c>
      <c r="AQ15" s="1">
        <f t="shared" si="17"/>
        <v>0</v>
      </c>
      <c r="AS15" s="12" t="s">
        <v>55</v>
      </c>
      <c r="AT15" s="1">
        <f t="shared" si="18"/>
        <v>0</v>
      </c>
      <c r="AU15" s="1"/>
      <c r="AV15" s="1"/>
      <c r="AW15" s="52">
        <f t="shared" si="19"/>
        <v>0</v>
      </c>
      <c r="AX15" s="1">
        <f t="shared" si="20"/>
        <v>0</v>
      </c>
      <c r="AY15" s="1">
        <f t="shared" si="21"/>
        <v>0</v>
      </c>
      <c r="AZ15" s="13"/>
      <c r="BA15" s="1">
        <f t="shared" si="22"/>
        <v>0</v>
      </c>
      <c r="BB15" s="1">
        <f t="shared" si="23"/>
        <v>0</v>
      </c>
      <c r="BD15" s="12" t="s">
        <v>55</v>
      </c>
      <c r="BE15" s="1">
        <f t="shared" si="24"/>
        <v>0</v>
      </c>
      <c r="BF15" s="1"/>
      <c r="BG15" s="1"/>
      <c r="BH15" s="52">
        <f t="shared" si="25"/>
        <v>0</v>
      </c>
      <c r="BI15" s="1">
        <f t="shared" si="26"/>
        <v>0</v>
      </c>
      <c r="BJ15" s="1">
        <f t="shared" si="27"/>
        <v>0</v>
      </c>
      <c r="BK15" s="13"/>
      <c r="BL15" s="1">
        <f t="shared" si="28"/>
        <v>0</v>
      </c>
      <c r="BM15" s="1">
        <f t="shared" si="29"/>
        <v>0</v>
      </c>
      <c r="BN15" s="10"/>
      <c r="BO15" s="12" t="s">
        <v>55</v>
      </c>
      <c r="BP15" s="1">
        <f t="shared" si="30"/>
        <v>0</v>
      </c>
      <c r="BQ15" s="1"/>
      <c r="BR15" s="1"/>
      <c r="BS15" s="52">
        <f t="shared" si="31"/>
        <v>0</v>
      </c>
      <c r="BT15" s="1">
        <f t="shared" si="32"/>
        <v>0</v>
      </c>
      <c r="BU15" s="1">
        <f t="shared" si="33"/>
        <v>0</v>
      </c>
      <c r="BV15" s="13"/>
      <c r="BW15" s="1">
        <f t="shared" si="34"/>
        <v>0</v>
      </c>
      <c r="BX15" s="1">
        <f t="shared" si="35"/>
        <v>0</v>
      </c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</row>
    <row r="16" spans="1:93" ht="14.4" x14ac:dyDescent="0.3">
      <c r="A16" s="12">
        <v>14</v>
      </c>
      <c r="B16" s="1">
        <f>SUMIFS('BRZ SCH 8 Rates'!O:O,'BRZ SCH 8 Rates'!N:N,'AUC SCH 8 Accl CCA1.5multiplier'!A16)</f>
        <v>0</v>
      </c>
      <c r="C16" s="1">
        <f>SUMIFS('ERZ SCH 8 Rates '!Q:Q,'ERZ SCH 8 Rates '!P:P,'AUC SCH 8 Accl CCA1.5multiplier'!A16)</f>
        <v>0</v>
      </c>
      <c r="D16" s="1">
        <f>SUMIFS('GRZ SCH 8 Rates'!Q:Q,'GRZ SCH 8 Rates'!P:P,'AUC SCH 8 Accl CCA1.5multiplier'!A16)</f>
        <v>0</v>
      </c>
      <c r="E16" s="1">
        <f>SUMIFS('HRZ SCH 8 Rates'!Q:Q,'HRZ SCH 8 Rates'!P:P,'AUC SCH 8 Accl CCA1.5multiplier'!A16)</f>
        <v>0</v>
      </c>
      <c r="F16" s="1">
        <f>SUMIFS('PRZ SCH 8 Rates'!Q:Q,'PRZ SCH 8 Rates'!P:P,'AUC SCH 8 Accl CCA1.5multiplier'!A16)</f>
        <v>0</v>
      </c>
      <c r="G16" s="1">
        <f t="shared" si="0"/>
        <v>0</v>
      </c>
      <c r="H16" s="1"/>
      <c r="I16" s="1"/>
      <c r="J16" s="1"/>
      <c r="K16" s="1"/>
      <c r="L16" s="12">
        <v>14</v>
      </c>
      <c r="M16" s="1"/>
      <c r="N16" s="1"/>
      <c r="O16" s="1"/>
      <c r="P16" s="52">
        <f t="shared" si="1"/>
        <v>0</v>
      </c>
      <c r="Q16" s="1">
        <f t="shared" si="2"/>
        <v>0</v>
      </c>
      <c r="R16" s="1">
        <f t="shared" si="3"/>
        <v>0</v>
      </c>
      <c r="S16" s="13"/>
      <c r="T16" s="1">
        <f t="shared" si="4"/>
        <v>0</v>
      </c>
      <c r="U16" s="1">
        <f t="shared" si="5"/>
        <v>0</v>
      </c>
      <c r="W16" s="12">
        <v>14</v>
      </c>
      <c r="X16" s="1">
        <f t="shared" si="6"/>
        <v>0</v>
      </c>
      <c r="Y16" s="1"/>
      <c r="Z16" s="1"/>
      <c r="AA16" s="52">
        <f t="shared" si="7"/>
        <v>0</v>
      </c>
      <c r="AB16" s="1">
        <f t="shared" si="8"/>
        <v>0</v>
      </c>
      <c r="AC16" s="1">
        <f t="shared" si="9"/>
        <v>0</v>
      </c>
      <c r="AD16" s="13"/>
      <c r="AE16" s="1">
        <f t="shared" si="10"/>
        <v>0</v>
      </c>
      <c r="AF16" s="1">
        <f t="shared" si="11"/>
        <v>0</v>
      </c>
      <c r="AH16" s="12">
        <v>14</v>
      </c>
      <c r="AI16" s="1">
        <f t="shared" si="12"/>
        <v>0</v>
      </c>
      <c r="AJ16" s="1"/>
      <c r="AK16" s="1"/>
      <c r="AL16" s="52">
        <f t="shared" si="13"/>
        <v>0</v>
      </c>
      <c r="AM16" s="1">
        <f t="shared" si="14"/>
        <v>0</v>
      </c>
      <c r="AN16" s="1">
        <f t="shared" si="15"/>
        <v>0</v>
      </c>
      <c r="AO16" s="13"/>
      <c r="AP16" s="1">
        <f t="shared" si="16"/>
        <v>0</v>
      </c>
      <c r="AQ16" s="1">
        <f t="shared" si="17"/>
        <v>0</v>
      </c>
      <c r="AS16" s="12">
        <v>14</v>
      </c>
      <c r="AT16" s="1">
        <f t="shared" si="18"/>
        <v>0</v>
      </c>
      <c r="AU16" s="1"/>
      <c r="AV16" s="1"/>
      <c r="AW16" s="52">
        <f t="shared" si="19"/>
        <v>0</v>
      </c>
      <c r="AX16" s="1">
        <f t="shared" si="20"/>
        <v>0</v>
      </c>
      <c r="AY16" s="1">
        <f t="shared" si="21"/>
        <v>0</v>
      </c>
      <c r="AZ16" s="13"/>
      <c r="BA16" s="1">
        <f t="shared" si="22"/>
        <v>0</v>
      </c>
      <c r="BB16" s="1">
        <f t="shared" si="23"/>
        <v>0</v>
      </c>
      <c r="BD16" s="12">
        <v>14</v>
      </c>
      <c r="BE16" s="1">
        <f t="shared" si="24"/>
        <v>0</v>
      </c>
      <c r="BF16" s="1"/>
      <c r="BG16" s="1"/>
      <c r="BH16" s="52">
        <f t="shared" si="25"/>
        <v>0</v>
      </c>
      <c r="BI16" s="1">
        <f t="shared" si="26"/>
        <v>0</v>
      </c>
      <c r="BJ16" s="1">
        <f t="shared" si="27"/>
        <v>0</v>
      </c>
      <c r="BK16" s="13"/>
      <c r="BL16" s="1">
        <f t="shared" si="28"/>
        <v>0</v>
      </c>
      <c r="BM16" s="1">
        <f t="shared" si="29"/>
        <v>0</v>
      </c>
      <c r="BN16" s="10"/>
      <c r="BO16" s="12">
        <v>14</v>
      </c>
      <c r="BP16" s="1">
        <f t="shared" si="30"/>
        <v>0</v>
      </c>
      <c r="BQ16" s="1"/>
      <c r="BR16" s="1"/>
      <c r="BS16" s="52">
        <f t="shared" si="31"/>
        <v>0</v>
      </c>
      <c r="BT16" s="1">
        <f t="shared" si="32"/>
        <v>0</v>
      </c>
      <c r="BU16" s="1">
        <f t="shared" si="33"/>
        <v>0</v>
      </c>
      <c r="BV16" s="13"/>
      <c r="BW16" s="1">
        <f t="shared" si="34"/>
        <v>0</v>
      </c>
      <c r="BX16" s="1">
        <f t="shared" si="35"/>
        <v>0</v>
      </c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</row>
    <row r="17" spans="1:93" ht="14.4" x14ac:dyDescent="0.3">
      <c r="A17" s="12">
        <v>17</v>
      </c>
      <c r="B17" s="1">
        <f>SUMIFS('BRZ SCH 8 Rates'!O:O,'BRZ SCH 8 Rates'!N:N,'AUC SCH 8 Accl CCA1.5multiplier'!A17)</f>
        <v>0</v>
      </c>
      <c r="C17" s="1">
        <f>SUMIFS('ERZ SCH 8 Rates '!Q:Q,'ERZ SCH 8 Rates '!P:P,'AUC SCH 8 Accl CCA1.5multiplier'!A17)</f>
        <v>2000000</v>
      </c>
      <c r="D17" s="1">
        <f>SUMIFS('GRZ SCH 8 Rates'!Q:Q,'GRZ SCH 8 Rates'!P:P,'AUC SCH 8 Accl CCA1.5multiplier'!A17)</f>
        <v>0</v>
      </c>
      <c r="E17" s="1">
        <f>SUMIFS('HRZ SCH 8 Rates'!Q:Q,'HRZ SCH 8 Rates'!P:P,'AUC SCH 8 Accl CCA1.5multiplier'!A17)</f>
        <v>0</v>
      </c>
      <c r="F17" s="1">
        <f>SUMIFS('PRZ SCH 8 Rates'!Q:Q,'PRZ SCH 8 Rates'!P:P,'AUC SCH 8 Accl CCA1.5multiplier'!A17)</f>
        <v>0</v>
      </c>
      <c r="G17" s="1">
        <f t="shared" si="0"/>
        <v>2000000</v>
      </c>
      <c r="H17" s="60" t="s">
        <v>49</v>
      </c>
      <c r="I17" s="1"/>
      <c r="J17" s="1"/>
      <c r="K17" s="1"/>
      <c r="L17" s="12">
        <v>17</v>
      </c>
      <c r="M17" s="1"/>
      <c r="N17" s="1"/>
      <c r="O17" s="1"/>
      <c r="P17" s="52">
        <f t="shared" si="1"/>
        <v>0</v>
      </c>
      <c r="Q17" s="1">
        <f t="shared" si="2"/>
        <v>0</v>
      </c>
      <c r="R17" s="1">
        <f t="shared" si="3"/>
        <v>0</v>
      </c>
      <c r="S17" s="13">
        <v>0.08</v>
      </c>
      <c r="T17" s="1">
        <f t="shared" si="4"/>
        <v>0</v>
      </c>
      <c r="U17" s="1">
        <f t="shared" si="5"/>
        <v>0</v>
      </c>
      <c r="W17" s="12">
        <v>17</v>
      </c>
      <c r="X17" s="1">
        <f t="shared" si="6"/>
        <v>0</v>
      </c>
      <c r="Y17" s="1"/>
      <c r="Z17" s="1"/>
      <c r="AA17" s="52">
        <f t="shared" si="7"/>
        <v>0</v>
      </c>
      <c r="AB17" s="1">
        <f t="shared" si="8"/>
        <v>0</v>
      </c>
      <c r="AC17" s="1">
        <f t="shared" si="9"/>
        <v>0</v>
      </c>
      <c r="AD17" s="13">
        <v>0.08</v>
      </c>
      <c r="AE17" s="1">
        <f t="shared" si="10"/>
        <v>0</v>
      </c>
      <c r="AF17" s="1">
        <f t="shared" si="11"/>
        <v>0</v>
      </c>
      <c r="AH17" s="12">
        <v>17</v>
      </c>
      <c r="AI17" s="1">
        <f t="shared" si="12"/>
        <v>0</v>
      </c>
      <c r="AJ17" s="1"/>
      <c r="AK17" s="1"/>
      <c r="AL17" s="52">
        <f t="shared" si="13"/>
        <v>0</v>
      </c>
      <c r="AM17" s="1">
        <f t="shared" si="14"/>
        <v>0</v>
      </c>
      <c r="AN17" s="1">
        <f t="shared" si="15"/>
        <v>0</v>
      </c>
      <c r="AO17" s="13">
        <v>0.08</v>
      </c>
      <c r="AP17" s="1">
        <f t="shared" si="16"/>
        <v>0</v>
      </c>
      <c r="AQ17" s="1">
        <f t="shared" si="17"/>
        <v>0</v>
      </c>
      <c r="AS17" s="12">
        <v>17</v>
      </c>
      <c r="AT17" s="1">
        <f t="shared" si="18"/>
        <v>0</v>
      </c>
      <c r="AU17" s="1"/>
      <c r="AV17" s="1"/>
      <c r="AW17" s="52">
        <f t="shared" si="19"/>
        <v>0</v>
      </c>
      <c r="AX17" s="1">
        <f t="shared" si="20"/>
        <v>0</v>
      </c>
      <c r="AY17" s="1">
        <f t="shared" si="21"/>
        <v>0</v>
      </c>
      <c r="AZ17" s="13">
        <v>0.08</v>
      </c>
      <c r="BA17" s="1">
        <f t="shared" si="22"/>
        <v>0</v>
      </c>
      <c r="BB17" s="1">
        <f t="shared" si="23"/>
        <v>0</v>
      </c>
      <c r="BD17" s="12">
        <v>17</v>
      </c>
      <c r="BE17" s="1">
        <f t="shared" si="24"/>
        <v>0</v>
      </c>
      <c r="BF17" s="1"/>
      <c r="BG17" s="1"/>
      <c r="BH17" s="52">
        <f t="shared" si="25"/>
        <v>0</v>
      </c>
      <c r="BI17" s="1">
        <f t="shared" si="26"/>
        <v>0</v>
      </c>
      <c r="BJ17" s="1">
        <f t="shared" si="27"/>
        <v>0</v>
      </c>
      <c r="BK17" s="13">
        <v>0.08</v>
      </c>
      <c r="BL17" s="1">
        <f t="shared" si="28"/>
        <v>0</v>
      </c>
      <c r="BM17" s="1">
        <f t="shared" si="29"/>
        <v>0</v>
      </c>
      <c r="BN17" s="10"/>
      <c r="BO17" s="12">
        <v>17</v>
      </c>
      <c r="BP17" s="1">
        <f t="shared" si="30"/>
        <v>0</v>
      </c>
      <c r="BQ17" s="1"/>
      <c r="BR17" s="1"/>
      <c r="BS17" s="52">
        <f t="shared" si="31"/>
        <v>0</v>
      </c>
      <c r="BT17" s="1">
        <f t="shared" si="32"/>
        <v>0</v>
      </c>
      <c r="BU17" s="1">
        <f t="shared" si="33"/>
        <v>0</v>
      </c>
      <c r="BV17" s="13">
        <v>0.08</v>
      </c>
      <c r="BW17" s="1">
        <f t="shared" si="34"/>
        <v>0</v>
      </c>
      <c r="BX17" s="1">
        <f t="shared" si="35"/>
        <v>0</v>
      </c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</row>
    <row r="18" spans="1:93" ht="14.4" x14ac:dyDescent="0.3">
      <c r="A18" s="12">
        <v>42</v>
      </c>
      <c r="B18" s="1">
        <f>SUMIFS('BRZ SCH 8 Rates'!O:O,'BRZ SCH 8 Rates'!N:N,'AUC SCH 8 Accl CCA1.5multiplier'!A18)</f>
        <v>0</v>
      </c>
      <c r="C18" s="1">
        <f>SUMIFS('ERZ SCH 8 Rates '!Q:Q,'ERZ SCH 8 Rates '!P:P,'AUC SCH 8 Accl CCA1.5multiplier'!A18)</f>
        <v>0</v>
      </c>
      <c r="D18" s="1">
        <f>SUMIFS('GRZ SCH 8 Rates'!Q:Q,'GRZ SCH 8 Rates'!P:P,'AUC SCH 8 Accl CCA1.5multiplier'!A18)</f>
        <v>0</v>
      </c>
      <c r="E18" s="1">
        <f>SUMIFS('HRZ SCH 8 Rates'!Q:Q,'HRZ SCH 8 Rates'!P:P,'AUC SCH 8 Accl CCA1.5multiplier'!A18)</f>
        <v>0</v>
      </c>
      <c r="F18" s="1">
        <f>SUMIFS('PRZ SCH 8 Rates'!Q:Q,'PRZ SCH 8 Rates'!P:P,'AUC SCH 8 Accl CCA1.5multiplier'!A18)</f>
        <v>0</v>
      </c>
      <c r="G18" s="1">
        <f t="shared" si="0"/>
        <v>0</v>
      </c>
      <c r="H18" s="1"/>
      <c r="I18" s="1"/>
      <c r="J18" s="1"/>
      <c r="K18" s="1"/>
      <c r="L18" s="12">
        <v>42</v>
      </c>
      <c r="M18" s="1"/>
      <c r="N18" s="1"/>
      <c r="O18" s="1"/>
      <c r="P18" s="52">
        <f t="shared" si="1"/>
        <v>0</v>
      </c>
      <c r="Q18" s="1">
        <f t="shared" si="2"/>
        <v>0</v>
      </c>
      <c r="R18" s="1">
        <f t="shared" si="3"/>
        <v>0</v>
      </c>
      <c r="S18" s="13">
        <v>0.12</v>
      </c>
      <c r="T18" s="1">
        <f t="shared" si="4"/>
        <v>0</v>
      </c>
      <c r="U18" s="1">
        <f t="shared" si="5"/>
        <v>0</v>
      </c>
      <c r="W18" s="12">
        <v>42</v>
      </c>
      <c r="X18" s="1">
        <f t="shared" si="6"/>
        <v>0</v>
      </c>
      <c r="Y18" s="1"/>
      <c r="Z18" s="1"/>
      <c r="AA18" s="52">
        <f t="shared" si="7"/>
        <v>0</v>
      </c>
      <c r="AB18" s="1">
        <f t="shared" si="8"/>
        <v>0</v>
      </c>
      <c r="AC18" s="1">
        <f t="shared" si="9"/>
        <v>0</v>
      </c>
      <c r="AD18" s="13">
        <v>0.12</v>
      </c>
      <c r="AE18" s="1">
        <f t="shared" si="10"/>
        <v>0</v>
      </c>
      <c r="AF18" s="1">
        <f t="shared" si="11"/>
        <v>0</v>
      </c>
      <c r="AH18" s="12">
        <v>42</v>
      </c>
      <c r="AI18" s="1">
        <f t="shared" si="12"/>
        <v>0</v>
      </c>
      <c r="AJ18" s="1"/>
      <c r="AK18" s="1"/>
      <c r="AL18" s="52">
        <f t="shared" si="13"/>
        <v>0</v>
      </c>
      <c r="AM18" s="1">
        <f t="shared" si="14"/>
        <v>0</v>
      </c>
      <c r="AN18" s="1">
        <f t="shared" si="15"/>
        <v>0</v>
      </c>
      <c r="AO18" s="13">
        <v>0.12</v>
      </c>
      <c r="AP18" s="1">
        <f t="shared" si="16"/>
        <v>0</v>
      </c>
      <c r="AQ18" s="1">
        <f t="shared" si="17"/>
        <v>0</v>
      </c>
      <c r="AS18" s="12">
        <v>42</v>
      </c>
      <c r="AT18" s="1">
        <f t="shared" si="18"/>
        <v>0</v>
      </c>
      <c r="AU18" s="1"/>
      <c r="AV18" s="1"/>
      <c r="AW18" s="52">
        <f t="shared" si="19"/>
        <v>0</v>
      </c>
      <c r="AX18" s="1">
        <f t="shared" si="20"/>
        <v>0</v>
      </c>
      <c r="AY18" s="1">
        <f t="shared" si="21"/>
        <v>0</v>
      </c>
      <c r="AZ18" s="13">
        <v>0.12</v>
      </c>
      <c r="BA18" s="1">
        <f t="shared" si="22"/>
        <v>0</v>
      </c>
      <c r="BB18" s="1">
        <f t="shared" si="23"/>
        <v>0</v>
      </c>
      <c r="BD18" s="12">
        <v>42</v>
      </c>
      <c r="BE18" s="1">
        <f t="shared" si="24"/>
        <v>0</v>
      </c>
      <c r="BF18" s="1"/>
      <c r="BG18" s="1"/>
      <c r="BH18" s="52">
        <f t="shared" si="25"/>
        <v>0</v>
      </c>
      <c r="BI18" s="1">
        <f t="shared" si="26"/>
        <v>0</v>
      </c>
      <c r="BJ18" s="1">
        <f t="shared" si="27"/>
        <v>0</v>
      </c>
      <c r="BK18" s="13">
        <v>0.12</v>
      </c>
      <c r="BL18" s="1">
        <f t="shared" si="28"/>
        <v>0</v>
      </c>
      <c r="BM18" s="1">
        <f t="shared" si="29"/>
        <v>0</v>
      </c>
      <c r="BN18" s="10"/>
      <c r="BO18" s="12">
        <v>42</v>
      </c>
      <c r="BP18" s="1">
        <f t="shared" si="30"/>
        <v>0</v>
      </c>
      <c r="BQ18" s="1"/>
      <c r="BR18" s="1"/>
      <c r="BS18" s="52">
        <f t="shared" si="31"/>
        <v>0</v>
      </c>
      <c r="BT18" s="1">
        <f t="shared" si="32"/>
        <v>0</v>
      </c>
      <c r="BU18" s="1">
        <f t="shared" si="33"/>
        <v>0</v>
      </c>
      <c r="BV18" s="13">
        <v>0.12</v>
      </c>
      <c r="BW18" s="1">
        <f t="shared" si="34"/>
        <v>0</v>
      </c>
      <c r="BX18" s="1">
        <f t="shared" si="35"/>
        <v>0</v>
      </c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</row>
    <row r="19" spans="1:93" ht="14.4" x14ac:dyDescent="0.3">
      <c r="A19" s="12">
        <v>43.1</v>
      </c>
      <c r="B19" s="1">
        <f>SUMIFS('BRZ SCH 8 Rates'!O:O,'BRZ SCH 8 Rates'!N:N,'AUC SCH 8 Accl CCA1.5multiplier'!A19)</f>
        <v>0</v>
      </c>
      <c r="C19" s="1">
        <f>SUMIFS('ERZ SCH 8 Rates '!Q:Q,'ERZ SCH 8 Rates '!P:P,'AUC SCH 8 Accl CCA1.5multiplier'!A19)</f>
        <v>0</v>
      </c>
      <c r="D19" s="1">
        <f>SUMIFS('GRZ SCH 8 Rates'!Q:Q,'GRZ SCH 8 Rates'!P:P,'AUC SCH 8 Accl CCA1.5multiplier'!A19)</f>
        <v>0</v>
      </c>
      <c r="E19" s="1">
        <f>SUMIFS('HRZ SCH 8 Rates'!Q:Q,'HRZ SCH 8 Rates'!P:P,'AUC SCH 8 Accl CCA1.5multiplier'!A19)</f>
        <v>0</v>
      </c>
      <c r="F19" s="1">
        <f>SUMIFS('PRZ SCH 8 Rates'!Q:Q,'PRZ SCH 8 Rates'!P:P,'AUC SCH 8 Accl CCA1.5multiplier'!A19)</f>
        <v>0</v>
      </c>
      <c r="G19" s="1">
        <f t="shared" si="0"/>
        <v>0</v>
      </c>
      <c r="H19" s="1"/>
      <c r="I19" s="1"/>
      <c r="J19" s="1"/>
      <c r="K19" s="1"/>
      <c r="L19" s="12">
        <v>43.1</v>
      </c>
      <c r="M19" s="1"/>
      <c r="N19" s="1"/>
      <c r="O19" s="1"/>
      <c r="P19" s="52">
        <f t="shared" si="1"/>
        <v>0</v>
      </c>
      <c r="Q19" s="1">
        <f t="shared" si="2"/>
        <v>0</v>
      </c>
      <c r="R19" s="1">
        <f t="shared" si="3"/>
        <v>0</v>
      </c>
      <c r="S19" s="13">
        <v>0.3</v>
      </c>
      <c r="T19" s="1">
        <f t="shared" si="4"/>
        <v>0</v>
      </c>
      <c r="U19" s="1">
        <f t="shared" si="5"/>
        <v>0</v>
      </c>
      <c r="W19" s="12">
        <v>43.1</v>
      </c>
      <c r="X19" s="1">
        <f t="shared" si="6"/>
        <v>0</v>
      </c>
      <c r="Y19" s="1"/>
      <c r="Z19" s="1"/>
      <c r="AA19" s="52">
        <f t="shared" si="7"/>
        <v>0</v>
      </c>
      <c r="AB19" s="1">
        <f t="shared" si="8"/>
        <v>0</v>
      </c>
      <c r="AC19" s="1">
        <f t="shared" si="9"/>
        <v>0</v>
      </c>
      <c r="AD19" s="13">
        <v>0.3</v>
      </c>
      <c r="AE19" s="1">
        <f t="shared" si="10"/>
        <v>0</v>
      </c>
      <c r="AF19" s="1">
        <f t="shared" si="11"/>
        <v>0</v>
      </c>
      <c r="AH19" s="12">
        <v>43.1</v>
      </c>
      <c r="AI19" s="1">
        <f t="shared" si="12"/>
        <v>0</v>
      </c>
      <c r="AJ19" s="1"/>
      <c r="AK19" s="1"/>
      <c r="AL19" s="52">
        <f t="shared" si="13"/>
        <v>0</v>
      </c>
      <c r="AM19" s="1">
        <f t="shared" si="14"/>
        <v>0</v>
      </c>
      <c r="AN19" s="1">
        <f t="shared" si="15"/>
        <v>0</v>
      </c>
      <c r="AO19" s="13">
        <v>0.3</v>
      </c>
      <c r="AP19" s="1">
        <f t="shared" si="16"/>
        <v>0</v>
      </c>
      <c r="AQ19" s="1">
        <f t="shared" si="17"/>
        <v>0</v>
      </c>
      <c r="AS19" s="12">
        <v>43.1</v>
      </c>
      <c r="AT19" s="1">
        <f t="shared" si="18"/>
        <v>0</v>
      </c>
      <c r="AU19" s="1"/>
      <c r="AV19" s="1"/>
      <c r="AW19" s="52">
        <f t="shared" si="19"/>
        <v>0</v>
      </c>
      <c r="AX19" s="1">
        <f t="shared" si="20"/>
        <v>0</v>
      </c>
      <c r="AY19" s="1">
        <f t="shared" si="21"/>
        <v>0</v>
      </c>
      <c r="AZ19" s="13">
        <v>0.3</v>
      </c>
      <c r="BA19" s="1">
        <f t="shared" si="22"/>
        <v>0</v>
      </c>
      <c r="BB19" s="1">
        <f t="shared" si="23"/>
        <v>0</v>
      </c>
      <c r="BD19" s="12">
        <v>43.1</v>
      </c>
      <c r="BE19" s="1">
        <f t="shared" si="24"/>
        <v>0</v>
      </c>
      <c r="BF19" s="1"/>
      <c r="BG19" s="1"/>
      <c r="BH19" s="52">
        <f t="shared" si="25"/>
        <v>0</v>
      </c>
      <c r="BI19" s="1">
        <f t="shared" si="26"/>
        <v>0</v>
      </c>
      <c r="BJ19" s="1">
        <f t="shared" si="27"/>
        <v>0</v>
      </c>
      <c r="BK19" s="13">
        <v>0.3</v>
      </c>
      <c r="BL19" s="1">
        <f t="shared" si="28"/>
        <v>0</v>
      </c>
      <c r="BM19" s="1">
        <f t="shared" si="29"/>
        <v>0</v>
      </c>
      <c r="BN19" s="10"/>
      <c r="BO19" s="12">
        <v>43.1</v>
      </c>
      <c r="BP19" s="1">
        <f t="shared" si="30"/>
        <v>0</v>
      </c>
      <c r="BQ19" s="1"/>
      <c r="BR19" s="1"/>
      <c r="BS19" s="52">
        <f t="shared" si="31"/>
        <v>0</v>
      </c>
      <c r="BT19" s="1">
        <f t="shared" si="32"/>
        <v>0</v>
      </c>
      <c r="BU19" s="1">
        <f t="shared" si="33"/>
        <v>0</v>
      </c>
      <c r="BV19" s="13">
        <v>0.3</v>
      </c>
      <c r="BW19" s="1">
        <f t="shared" si="34"/>
        <v>0</v>
      </c>
      <c r="BX19" s="1">
        <f t="shared" si="35"/>
        <v>0</v>
      </c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</row>
    <row r="20" spans="1:93" ht="14.4" x14ac:dyDescent="0.3">
      <c r="A20" s="12">
        <v>43.2</v>
      </c>
      <c r="B20" s="1">
        <f>SUMIFS('BRZ SCH 8 Rates'!O:O,'BRZ SCH 8 Rates'!N:N,'AUC SCH 8 Accl CCA1.5multiplier'!A20)</f>
        <v>0</v>
      </c>
      <c r="C20" s="1">
        <f>SUMIFS('ERZ SCH 8 Rates '!Q:Q,'ERZ SCH 8 Rates '!P:P,'AUC SCH 8 Accl CCA1.5multiplier'!A20)</f>
        <v>0</v>
      </c>
      <c r="D20" s="1">
        <f>SUMIFS('GRZ SCH 8 Rates'!Q:Q,'GRZ SCH 8 Rates'!P:P,'AUC SCH 8 Accl CCA1.5multiplier'!A20)</f>
        <v>0</v>
      </c>
      <c r="E20" s="1">
        <f>SUMIFS('HRZ SCH 8 Rates'!Q:Q,'HRZ SCH 8 Rates'!P:P,'AUC SCH 8 Accl CCA1.5multiplier'!A20)</f>
        <v>0</v>
      </c>
      <c r="F20" s="1">
        <f>SUMIFS('PRZ SCH 8 Rates'!Q:Q,'PRZ SCH 8 Rates'!P:P,'AUC SCH 8 Accl CCA1.5multiplier'!A20)</f>
        <v>0</v>
      </c>
      <c r="G20" s="1">
        <f t="shared" si="0"/>
        <v>0</v>
      </c>
      <c r="H20" s="1"/>
      <c r="I20" s="1"/>
      <c r="J20" s="1"/>
      <c r="K20" s="1"/>
      <c r="L20" s="12">
        <v>43.2</v>
      </c>
      <c r="M20" s="1"/>
      <c r="N20" s="1"/>
      <c r="O20" s="1"/>
      <c r="P20" s="52">
        <f t="shared" si="1"/>
        <v>0</v>
      </c>
      <c r="Q20" s="1">
        <f t="shared" si="2"/>
        <v>0</v>
      </c>
      <c r="R20" s="1">
        <f t="shared" si="3"/>
        <v>0</v>
      </c>
      <c r="S20" s="13">
        <v>0.5</v>
      </c>
      <c r="T20" s="1">
        <f t="shared" si="4"/>
        <v>0</v>
      </c>
      <c r="U20" s="1">
        <f t="shared" si="5"/>
        <v>0</v>
      </c>
      <c r="W20" s="12">
        <v>43.2</v>
      </c>
      <c r="X20" s="1">
        <f t="shared" si="6"/>
        <v>0</v>
      </c>
      <c r="Y20" s="1"/>
      <c r="Z20" s="1"/>
      <c r="AA20" s="52">
        <f t="shared" si="7"/>
        <v>0</v>
      </c>
      <c r="AB20" s="1">
        <f t="shared" si="8"/>
        <v>0</v>
      </c>
      <c r="AC20" s="1">
        <f t="shared" si="9"/>
        <v>0</v>
      </c>
      <c r="AD20" s="13">
        <v>0.5</v>
      </c>
      <c r="AE20" s="1">
        <f t="shared" si="10"/>
        <v>0</v>
      </c>
      <c r="AF20" s="1">
        <f t="shared" si="11"/>
        <v>0</v>
      </c>
      <c r="AH20" s="12">
        <v>43.2</v>
      </c>
      <c r="AI20" s="1">
        <f t="shared" si="12"/>
        <v>0</v>
      </c>
      <c r="AJ20" s="1"/>
      <c r="AK20" s="1"/>
      <c r="AL20" s="52">
        <f t="shared" si="13"/>
        <v>0</v>
      </c>
      <c r="AM20" s="1">
        <f t="shared" si="14"/>
        <v>0</v>
      </c>
      <c r="AN20" s="1">
        <f t="shared" si="15"/>
        <v>0</v>
      </c>
      <c r="AO20" s="13">
        <v>0.5</v>
      </c>
      <c r="AP20" s="1">
        <f t="shared" si="16"/>
        <v>0</v>
      </c>
      <c r="AQ20" s="1">
        <f t="shared" si="17"/>
        <v>0</v>
      </c>
      <c r="AS20" s="12">
        <v>43.2</v>
      </c>
      <c r="AT20" s="1">
        <f t="shared" si="18"/>
        <v>0</v>
      </c>
      <c r="AU20" s="1"/>
      <c r="AV20" s="1"/>
      <c r="AW20" s="52">
        <f t="shared" si="19"/>
        <v>0</v>
      </c>
      <c r="AX20" s="1">
        <f t="shared" si="20"/>
        <v>0</v>
      </c>
      <c r="AY20" s="1">
        <f t="shared" si="21"/>
        <v>0</v>
      </c>
      <c r="AZ20" s="13">
        <v>0.5</v>
      </c>
      <c r="BA20" s="1">
        <f t="shared" si="22"/>
        <v>0</v>
      </c>
      <c r="BB20" s="1">
        <f t="shared" si="23"/>
        <v>0</v>
      </c>
      <c r="BD20" s="12">
        <v>43.2</v>
      </c>
      <c r="BE20" s="1">
        <f t="shared" si="24"/>
        <v>0</v>
      </c>
      <c r="BF20" s="1"/>
      <c r="BG20" s="1"/>
      <c r="BH20" s="52">
        <f t="shared" si="25"/>
        <v>0</v>
      </c>
      <c r="BI20" s="1">
        <f t="shared" si="26"/>
        <v>0</v>
      </c>
      <c r="BJ20" s="1">
        <f t="shared" si="27"/>
        <v>0</v>
      </c>
      <c r="BK20" s="13">
        <v>0.5</v>
      </c>
      <c r="BL20" s="1">
        <f t="shared" si="28"/>
        <v>0</v>
      </c>
      <c r="BM20" s="1">
        <f t="shared" si="29"/>
        <v>0</v>
      </c>
      <c r="BN20" s="10"/>
      <c r="BO20" s="12">
        <v>43.2</v>
      </c>
      <c r="BP20" s="1">
        <f t="shared" si="30"/>
        <v>0</v>
      </c>
      <c r="BQ20" s="1"/>
      <c r="BR20" s="1"/>
      <c r="BS20" s="52">
        <f t="shared" si="31"/>
        <v>0</v>
      </c>
      <c r="BT20" s="1">
        <f t="shared" si="32"/>
        <v>0</v>
      </c>
      <c r="BU20" s="1">
        <f t="shared" si="33"/>
        <v>0</v>
      </c>
      <c r="BV20" s="13">
        <v>0.5</v>
      </c>
      <c r="BW20" s="1">
        <f t="shared" si="34"/>
        <v>0</v>
      </c>
      <c r="BX20" s="1">
        <f t="shared" si="35"/>
        <v>0</v>
      </c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</row>
    <row r="21" spans="1:93" ht="14.4" x14ac:dyDescent="0.3">
      <c r="A21" s="12">
        <v>45</v>
      </c>
      <c r="B21" s="1">
        <f>SUMIFS('BRZ SCH 8 Rates'!O:O,'BRZ SCH 8 Rates'!N:N,'AUC SCH 8 Accl CCA1.5multiplier'!A21)</f>
        <v>148002.5983966488</v>
      </c>
      <c r="C21" s="1">
        <f>SUMIFS('ERZ SCH 8 Rates '!Q:Q,'ERZ SCH 8 Rates '!P:P,'AUC SCH 8 Accl CCA1.5multiplier'!A21)</f>
        <v>0</v>
      </c>
      <c r="D21" s="1">
        <f>SUMIFS('GRZ SCH 8 Rates'!Q:Q,'GRZ SCH 8 Rates'!P:P,'AUC SCH 8 Accl CCA1.5multiplier'!A21)</f>
        <v>0</v>
      </c>
      <c r="E21" s="1">
        <f>SUMIFS('HRZ SCH 8 Rates'!Q:Q,'HRZ SCH 8 Rates'!P:P,'AUC SCH 8 Accl CCA1.5multiplier'!A21)</f>
        <v>0</v>
      </c>
      <c r="F21" s="1">
        <f>SUMIFS('PRZ SCH 8 Rates'!Q:Q,'PRZ SCH 8 Rates'!P:P,'AUC SCH 8 Accl CCA1.5multiplier'!A21)</f>
        <v>0</v>
      </c>
      <c r="G21" s="1">
        <f t="shared" si="0"/>
        <v>148002.5983966488</v>
      </c>
      <c r="H21" s="60" t="s">
        <v>51</v>
      </c>
      <c r="I21" s="61">
        <v>0.45</v>
      </c>
      <c r="J21" s="1"/>
      <c r="K21" s="1"/>
      <c r="L21" s="12">
        <v>45</v>
      </c>
      <c r="M21" s="1"/>
      <c r="N21" s="1"/>
      <c r="O21" s="1"/>
      <c r="P21" s="52">
        <f t="shared" si="1"/>
        <v>0</v>
      </c>
      <c r="Q21" s="1">
        <f t="shared" si="2"/>
        <v>0</v>
      </c>
      <c r="R21" s="1">
        <f t="shared" si="3"/>
        <v>0</v>
      </c>
      <c r="S21" s="13">
        <v>0.45</v>
      </c>
      <c r="T21" s="1">
        <f t="shared" si="4"/>
        <v>0</v>
      </c>
      <c r="U21" s="1">
        <f t="shared" si="5"/>
        <v>0</v>
      </c>
      <c r="W21" s="12">
        <v>45</v>
      </c>
      <c r="X21" s="1">
        <f t="shared" si="6"/>
        <v>0</v>
      </c>
      <c r="Y21" s="1"/>
      <c r="Z21" s="1"/>
      <c r="AA21" s="52">
        <f t="shared" si="7"/>
        <v>0</v>
      </c>
      <c r="AB21" s="1">
        <f t="shared" si="8"/>
        <v>0</v>
      </c>
      <c r="AC21" s="1">
        <f t="shared" si="9"/>
        <v>0</v>
      </c>
      <c r="AD21" s="13">
        <v>0.45</v>
      </c>
      <c r="AE21" s="1">
        <f t="shared" si="10"/>
        <v>0</v>
      </c>
      <c r="AF21" s="1">
        <f t="shared" si="11"/>
        <v>0</v>
      </c>
      <c r="AH21" s="12">
        <v>45</v>
      </c>
      <c r="AI21" s="1">
        <f t="shared" si="12"/>
        <v>0</v>
      </c>
      <c r="AJ21" s="1"/>
      <c r="AK21" s="1"/>
      <c r="AL21" s="52">
        <f t="shared" si="13"/>
        <v>0</v>
      </c>
      <c r="AM21" s="1">
        <f t="shared" si="14"/>
        <v>0</v>
      </c>
      <c r="AN21" s="1">
        <f t="shared" si="15"/>
        <v>0</v>
      </c>
      <c r="AO21" s="13">
        <v>0.45</v>
      </c>
      <c r="AP21" s="1">
        <f t="shared" si="16"/>
        <v>0</v>
      </c>
      <c r="AQ21" s="1">
        <f t="shared" si="17"/>
        <v>0</v>
      </c>
      <c r="AS21" s="12">
        <v>45</v>
      </c>
      <c r="AT21" s="1">
        <f t="shared" si="18"/>
        <v>0</v>
      </c>
      <c r="AU21" s="1"/>
      <c r="AV21" s="1"/>
      <c r="AW21" s="52">
        <f t="shared" si="19"/>
        <v>0</v>
      </c>
      <c r="AX21" s="1">
        <f t="shared" si="20"/>
        <v>0</v>
      </c>
      <c r="AY21" s="1">
        <f t="shared" si="21"/>
        <v>0</v>
      </c>
      <c r="AZ21" s="13">
        <v>0.45</v>
      </c>
      <c r="BA21" s="1">
        <f t="shared" si="22"/>
        <v>0</v>
      </c>
      <c r="BB21" s="1">
        <f t="shared" si="23"/>
        <v>0</v>
      </c>
      <c r="BD21" s="12">
        <v>45</v>
      </c>
      <c r="BE21" s="1">
        <f t="shared" si="24"/>
        <v>0</v>
      </c>
      <c r="BF21" s="1"/>
      <c r="BG21" s="1"/>
      <c r="BH21" s="52">
        <f t="shared" si="25"/>
        <v>0</v>
      </c>
      <c r="BI21" s="1">
        <f t="shared" si="26"/>
        <v>0</v>
      </c>
      <c r="BJ21" s="1">
        <f t="shared" si="27"/>
        <v>0</v>
      </c>
      <c r="BK21" s="13">
        <v>0.45</v>
      </c>
      <c r="BL21" s="1">
        <f t="shared" si="28"/>
        <v>0</v>
      </c>
      <c r="BM21" s="1">
        <f t="shared" si="29"/>
        <v>0</v>
      </c>
      <c r="BN21" s="10"/>
      <c r="BO21" s="12">
        <v>45</v>
      </c>
      <c r="BP21" s="1">
        <f t="shared" si="30"/>
        <v>0</v>
      </c>
      <c r="BQ21" s="1"/>
      <c r="BR21" s="1"/>
      <c r="BS21" s="52">
        <f t="shared" si="31"/>
        <v>0</v>
      </c>
      <c r="BT21" s="1">
        <f t="shared" si="32"/>
        <v>0</v>
      </c>
      <c r="BU21" s="1">
        <f t="shared" si="33"/>
        <v>0</v>
      </c>
      <c r="BV21" s="13">
        <v>0.45</v>
      </c>
      <c r="BW21" s="1">
        <f t="shared" si="34"/>
        <v>0</v>
      </c>
      <c r="BX21" s="1">
        <f t="shared" si="35"/>
        <v>0</v>
      </c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</row>
    <row r="22" spans="1:93" ht="14.4" x14ac:dyDescent="0.3">
      <c r="A22" s="12">
        <v>46</v>
      </c>
      <c r="B22" s="1">
        <f>SUMIFS('BRZ SCH 8 Rates'!O:O,'BRZ SCH 8 Rates'!N:N,'AUC SCH 8 Accl CCA1.5multiplier'!A22)</f>
        <v>0</v>
      </c>
      <c r="C22" s="1">
        <f>SUMIFS('ERZ SCH 8 Rates '!Q:Q,'ERZ SCH 8 Rates '!P:P,'AUC SCH 8 Accl CCA1.5multiplier'!A22)</f>
        <v>0</v>
      </c>
      <c r="D22" s="1">
        <f>SUMIFS('GRZ SCH 8 Rates'!Q:Q,'GRZ SCH 8 Rates'!P:P,'AUC SCH 8 Accl CCA1.5multiplier'!A22)</f>
        <v>0</v>
      </c>
      <c r="E22" s="1">
        <f>SUMIFS('HRZ SCH 8 Rates'!Q:Q,'HRZ SCH 8 Rates'!P:P,'AUC SCH 8 Accl CCA1.5multiplier'!A22)</f>
        <v>0</v>
      </c>
      <c r="F22" s="1">
        <f>SUMIFS('PRZ SCH 8 Rates'!Q:Q,'PRZ SCH 8 Rates'!P:P,'AUC SCH 8 Accl CCA1.5multiplier'!A22)</f>
        <v>0</v>
      </c>
      <c r="G22" s="1">
        <f t="shared" si="0"/>
        <v>0</v>
      </c>
      <c r="H22" s="1"/>
      <c r="I22" s="1"/>
      <c r="J22" s="1"/>
      <c r="K22" s="1"/>
      <c r="L22" s="12">
        <v>46</v>
      </c>
      <c r="M22" s="1"/>
      <c r="N22" s="1"/>
      <c r="O22" s="1"/>
      <c r="P22" s="52">
        <f t="shared" si="1"/>
        <v>0</v>
      </c>
      <c r="Q22" s="1">
        <f t="shared" si="2"/>
        <v>0</v>
      </c>
      <c r="R22" s="1">
        <f t="shared" si="3"/>
        <v>0</v>
      </c>
      <c r="S22" s="13">
        <v>0.3</v>
      </c>
      <c r="T22" s="1">
        <f t="shared" si="4"/>
        <v>0</v>
      </c>
      <c r="U22" s="1">
        <f t="shared" si="5"/>
        <v>0</v>
      </c>
      <c r="W22" s="12">
        <v>46</v>
      </c>
      <c r="X22" s="1">
        <f t="shared" si="6"/>
        <v>0</v>
      </c>
      <c r="Y22" s="1"/>
      <c r="Z22" s="1"/>
      <c r="AA22" s="52">
        <f t="shared" si="7"/>
        <v>0</v>
      </c>
      <c r="AB22" s="1">
        <f t="shared" si="8"/>
        <v>0</v>
      </c>
      <c r="AC22" s="1">
        <f t="shared" si="9"/>
        <v>0</v>
      </c>
      <c r="AD22" s="13">
        <v>0.3</v>
      </c>
      <c r="AE22" s="1">
        <f t="shared" si="10"/>
        <v>0</v>
      </c>
      <c r="AF22" s="1">
        <f t="shared" si="11"/>
        <v>0</v>
      </c>
      <c r="AH22" s="12">
        <v>46</v>
      </c>
      <c r="AI22" s="1">
        <f t="shared" si="12"/>
        <v>0</v>
      </c>
      <c r="AJ22" s="1"/>
      <c r="AK22" s="1"/>
      <c r="AL22" s="52">
        <f t="shared" si="13"/>
        <v>0</v>
      </c>
      <c r="AM22" s="1">
        <f t="shared" si="14"/>
        <v>0</v>
      </c>
      <c r="AN22" s="1">
        <f t="shared" si="15"/>
        <v>0</v>
      </c>
      <c r="AO22" s="13">
        <v>0.3</v>
      </c>
      <c r="AP22" s="1">
        <f t="shared" si="16"/>
        <v>0</v>
      </c>
      <c r="AQ22" s="1">
        <f t="shared" si="17"/>
        <v>0</v>
      </c>
      <c r="AS22" s="12">
        <v>46</v>
      </c>
      <c r="AT22" s="1">
        <f t="shared" si="18"/>
        <v>0</v>
      </c>
      <c r="AU22" s="1"/>
      <c r="AV22" s="1"/>
      <c r="AW22" s="52">
        <f t="shared" si="19"/>
        <v>0</v>
      </c>
      <c r="AX22" s="1">
        <f t="shared" si="20"/>
        <v>0</v>
      </c>
      <c r="AY22" s="1">
        <f t="shared" si="21"/>
        <v>0</v>
      </c>
      <c r="AZ22" s="13">
        <v>0.3</v>
      </c>
      <c r="BA22" s="1">
        <f t="shared" si="22"/>
        <v>0</v>
      </c>
      <c r="BB22" s="1">
        <f t="shared" si="23"/>
        <v>0</v>
      </c>
      <c r="BD22" s="12">
        <v>46</v>
      </c>
      <c r="BE22" s="1">
        <f t="shared" si="24"/>
        <v>0</v>
      </c>
      <c r="BF22" s="1"/>
      <c r="BG22" s="1"/>
      <c r="BH22" s="52">
        <f t="shared" si="25"/>
        <v>0</v>
      </c>
      <c r="BI22" s="1">
        <f t="shared" si="26"/>
        <v>0</v>
      </c>
      <c r="BJ22" s="1">
        <f t="shared" si="27"/>
        <v>0</v>
      </c>
      <c r="BK22" s="13">
        <v>0.3</v>
      </c>
      <c r="BL22" s="1">
        <f t="shared" si="28"/>
        <v>0</v>
      </c>
      <c r="BM22" s="1">
        <f t="shared" si="29"/>
        <v>0</v>
      </c>
      <c r="BN22" s="10"/>
      <c r="BO22" s="12">
        <v>46</v>
      </c>
      <c r="BP22" s="1">
        <f t="shared" si="30"/>
        <v>0</v>
      </c>
      <c r="BQ22" s="1"/>
      <c r="BR22" s="1"/>
      <c r="BS22" s="52">
        <f t="shared" si="31"/>
        <v>0</v>
      </c>
      <c r="BT22" s="1">
        <f t="shared" si="32"/>
        <v>0</v>
      </c>
      <c r="BU22" s="1">
        <f t="shared" si="33"/>
        <v>0</v>
      </c>
      <c r="BV22" s="13">
        <v>0.3</v>
      </c>
      <c r="BW22" s="1">
        <f t="shared" si="34"/>
        <v>0</v>
      </c>
      <c r="BX22" s="1">
        <f t="shared" si="35"/>
        <v>0</v>
      </c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</row>
    <row r="23" spans="1:93" ht="14.4" x14ac:dyDescent="0.3">
      <c r="A23" s="12">
        <v>47</v>
      </c>
      <c r="B23" s="1">
        <f>SUMIFS('BRZ SCH 8 Rates'!O:O,'BRZ SCH 8 Rates'!N:N,'AUC SCH 8 Accl CCA1.5multiplier'!A23)</f>
        <v>23403775.27610033</v>
      </c>
      <c r="C23" s="1">
        <f>SUMIFS('ERZ SCH 8 Rates '!Q:Q,'ERZ SCH 8 Rates '!P:P,'AUC SCH 8 Accl CCA1.5multiplier'!A23)</f>
        <v>29719227</v>
      </c>
      <c r="D23" s="1">
        <f>SUMIFS('GRZ SCH 8 Rates'!Q:Q,'GRZ SCH 8 Rates'!P:P,'AUC SCH 8 Accl CCA1.5multiplier'!A23)</f>
        <v>8667000</v>
      </c>
      <c r="E23" s="1">
        <f>SUMIFS('HRZ SCH 8 Rates'!Q:Q,'HRZ SCH 8 Rates'!P:P,'AUC SCH 8 Accl CCA1.5multiplier'!A23)</f>
        <v>43879116.723806672</v>
      </c>
      <c r="F23" s="1">
        <f>SUMIFS('PRZ SCH 8 Rates'!Q:Q,'PRZ SCH 8 Rates'!P:P,'AUC SCH 8 Accl CCA1.5multiplier'!A23)</f>
        <v>115305305</v>
      </c>
      <c r="G23" s="1">
        <f t="shared" si="0"/>
        <v>220974423.99990702</v>
      </c>
      <c r="H23" s="60" t="s">
        <v>49</v>
      </c>
      <c r="I23" s="1"/>
      <c r="J23" s="1"/>
      <c r="K23" s="1"/>
      <c r="L23" s="12">
        <v>47</v>
      </c>
      <c r="M23" s="1"/>
      <c r="N23" s="1"/>
      <c r="O23" s="1"/>
      <c r="P23" s="52">
        <f t="shared" si="1"/>
        <v>0</v>
      </c>
      <c r="Q23" s="1">
        <f t="shared" si="2"/>
        <v>0</v>
      </c>
      <c r="R23" s="1">
        <f t="shared" si="3"/>
        <v>0</v>
      </c>
      <c r="S23" s="13">
        <v>0.08</v>
      </c>
      <c r="T23" s="1">
        <f t="shared" si="4"/>
        <v>0</v>
      </c>
      <c r="U23" s="1">
        <f t="shared" si="5"/>
        <v>0</v>
      </c>
      <c r="W23" s="12">
        <v>47</v>
      </c>
      <c r="X23" s="1">
        <f t="shared" si="6"/>
        <v>0</v>
      </c>
      <c r="Y23" s="1"/>
      <c r="Z23" s="1"/>
      <c r="AA23" s="52">
        <f t="shared" si="7"/>
        <v>0</v>
      </c>
      <c r="AB23" s="1">
        <f t="shared" si="8"/>
        <v>0</v>
      </c>
      <c r="AC23" s="1">
        <f t="shared" si="9"/>
        <v>0</v>
      </c>
      <c r="AD23" s="13">
        <v>0.08</v>
      </c>
      <c r="AE23" s="1">
        <f t="shared" si="10"/>
        <v>0</v>
      </c>
      <c r="AF23" s="1">
        <f t="shared" si="11"/>
        <v>0</v>
      </c>
      <c r="AH23" s="12">
        <v>47</v>
      </c>
      <c r="AI23" s="1">
        <f t="shared" si="12"/>
        <v>0</v>
      </c>
      <c r="AJ23" s="1"/>
      <c r="AK23" s="1"/>
      <c r="AL23" s="52">
        <f t="shared" si="13"/>
        <v>0</v>
      </c>
      <c r="AM23" s="1">
        <f t="shared" si="14"/>
        <v>0</v>
      </c>
      <c r="AN23" s="1">
        <f t="shared" si="15"/>
        <v>0</v>
      </c>
      <c r="AO23" s="13">
        <v>0.08</v>
      </c>
      <c r="AP23" s="1">
        <f t="shared" si="16"/>
        <v>0</v>
      </c>
      <c r="AQ23" s="1">
        <f t="shared" si="17"/>
        <v>0</v>
      </c>
      <c r="AS23" s="12">
        <v>47</v>
      </c>
      <c r="AT23" s="1">
        <f t="shared" si="18"/>
        <v>0</v>
      </c>
      <c r="AU23" s="1"/>
      <c r="AV23" s="1"/>
      <c r="AW23" s="52">
        <f t="shared" si="19"/>
        <v>0</v>
      </c>
      <c r="AX23" s="1">
        <f t="shared" si="20"/>
        <v>0</v>
      </c>
      <c r="AY23" s="1">
        <f t="shared" si="21"/>
        <v>0</v>
      </c>
      <c r="AZ23" s="13">
        <v>0.08</v>
      </c>
      <c r="BA23" s="1">
        <f t="shared" si="22"/>
        <v>0</v>
      </c>
      <c r="BB23" s="1">
        <f t="shared" si="23"/>
        <v>0</v>
      </c>
      <c r="BD23" s="12">
        <v>47</v>
      </c>
      <c r="BE23" s="1">
        <f t="shared" si="24"/>
        <v>0</v>
      </c>
      <c r="BF23" s="1"/>
      <c r="BG23" s="1"/>
      <c r="BH23" s="52">
        <f t="shared" si="25"/>
        <v>0</v>
      </c>
      <c r="BI23" s="1">
        <f t="shared" si="26"/>
        <v>0</v>
      </c>
      <c r="BJ23" s="1">
        <f t="shared" si="27"/>
        <v>0</v>
      </c>
      <c r="BK23" s="13">
        <v>0.08</v>
      </c>
      <c r="BL23" s="1">
        <f t="shared" si="28"/>
        <v>0</v>
      </c>
      <c r="BM23" s="1">
        <f t="shared" si="29"/>
        <v>0</v>
      </c>
      <c r="BN23" s="10"/>
      <c r="BO23" s="12">
        <v>47</v>
      </c>
      <c r="BP23" s="1">
        <f t="shared" si="30"/>
        <v>0</v>
      </c>
      <c r="BQ23" s="1"/>
      <c r="BR23" s="1"/>
      <c r="BS23" s="52">
        <f t="shared" si="31"/>
        <v>0</v>
      </c>
      <c r="BT23" s="1">
        <f t="shared" si="32"/>
        <v>0</v>
      </c>
      <c r="BU23" s="1">
        <f t="shared" si="33"/>
        <v>0</v>
      </c>
      <c r="BV23" s="13">
        <v>0.08</v>
      </c>
      <c r="BW23" s="1">
        <f t="shared" si="34"/>
        <v>0</v>
      </c>
      <c r="BX23" s="1">
        <f t="shared" si="35"/>
        <v>0</v>
      </c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</row>
    <row r="24" spans="1:93" ht="14.4" x14ac:dyDescent="0.3">
      <c r="A24" s="12">
        <v>50</v>
      </c>
      <c r="B24" s="1">
        <f>SUMIFS('BRZ SCH 8 Rates'!O:O,'BRZ SCH 8 Rates'!N:N,'AUC SCH 8 Accl CCA1.5multiplier'!A24)</f>
        <v>0</v>
      </c>
      <c r="C24" s="1">
        <f>SUMIFS('ERZ SCH 8 Rates '!Q:Q,'ERZ SCH 8 Rates '!P:P,'AUC SCH 8 Accl CCA1.5multiplier'!A24)</f>
        <v>769199</v>
      </c>
      <c r="D24" s="1">
        <f>SUMIFS('GRZ SCH 8 Rates'!Q:Q,'GRZ SCH 8 Rates'!P:P,'AUC SCH 8 Accl CCA1.5multiplier'!A24)</f>
        <v>497000</v>
      </c>
      <c r="E24" s="1">
        <f>SUMIFS('HRZ SCH 8 Rates'!Q:Q,'HRZ SCH 8 Rates'!P:P,'AUC SCH 8 Accl CCA1.5multiplier'!A24)</f>
        <v>0</v>
      </c>
      <c r="F24" s="1">
        <f>SUMIFS('PRZ SCH 8 Rates'!Q:Q,'PRZ SCH 8 Rates'!P:P,'AUC SCH 8 Accl CCA1.5multiplier'!A24)</f>
        <v>2601000</v>
      </c>
      <c r="G24" s="1">
        <f t="shared" si="0"/>
        <v>3867199</v>
      </c>
      <c r="H24" s="60" t="s">
        <v>51</v>
      </c>
      <c r="I24" s="61">
        <v>0.55000000000000004</v>
      </c>
      <c r="J24" s="1"/>
      <c r="K24" s="1"/>
      <c r="L24" s="12">
        <v>50</v>
      </c>
      <c r="M24" s="1"/>
      <c r="N24" s="1"/>
      <c r="O24" s="1"/>
      <c r="P24" s="52">
        <f t="shared" si="1"/>
        <v>0</v>
      </c>
      <c r="Q24" s="1">
        <f t="shared" si="2"/>
        <v>0</v>
      </c>
      <c r="R24" s="1">
        <f t="shared" si="3"/>
        <v>0</v>
      </c>
      <c r="S24" s="13">
        <v>0.55000000000000004</v>
      </c>
      <c r="T24" s="1">
        <f t="shared" si="4"/>
        <v>0</v>
      </c>
      <c r="U24" s="1">
        <f t="shared" si="5"/>
        <v>0</v>
      </c>
      <c r="W24" s="12">
        <v>50</v>
      </c>
      <c r="X24" s="1">
        <f t="shared" si="6"/>
        <v>0</v>
      </c>
      <c r="Y24" s="1"/>
      <c r="Z24" s="1"/>
      <c r="AA24" s="52">
        <f t="shared" si="7"/>
        <v>0</v>
      </c>
      <c r="AB24" s="1">
        <f t="shared" si="8"/>
        <v>0</v>
      </c>
      <c r="AC24" s="1">
        <f t="shared" si="9"/>
        <v>0</v>
      </c>
      <c r="AD24" s="13">
        <v>0.55000000000000004</v>
      </c>
      <c r="AE24" s="1">
        <f t="shared" si="10"/>
        <v>0</v>
      </c>
      <c r="AF24" s="1">
        <f t="shared" si="11"/>
        <v>0</v>
      </c>
      <c r="AH24" s="12">
        <v>50</v>
      </c>
      <c r="AI24" s="1">
        <f t="shared" si="12"/>
        <v>0</v>
      </c>
      <c r="AJ24" s="1"/>
      <c r="AK24" s="1"/>
      <c r="AL24" s="52">
        <f t="shared" si="13"/>
        <v>0</v>
      </c>
      <c r="AM24" s="1">
        <f t="shared" si="14"/>
        <v>0</v>
      </c>
      <c r="AN24" s="1">
        <f t="shared" si="15"/>
        <v>0</v>
      </c>
      <c r="AO24" s="13">
        <v>0.55000000000000004</v>
      </c>
      <c r="AP24" s="1">
        <f t="shared" si="16"/>
        <v>0</v>
      </c>
      <c r="AQ24" s="1">
        <f t="shared" si="17"/>
        <v>0</v>
      </c>
      <c r="AS24" s="12">
        <v>50</v>
      </c>
      <c r="AT24" s="1">
        <f t="shared" si="18"/>
        <v>0</v>
      </c>
      <c r="AU24" s="1"/>
      <c r="AV24" s="1"/>
      <c r="AW24" s="52">
        <f t="shared" si="19"/>
        <v>0</v>
      </c>
      <c r="AX24" s="1">
        <f t="shared" si="20"/>
        <v>0</v>
      </c>
      <c r="AY24" s="1">
        <f t="shared" si="21"/>
        <v>0</v>
      </c>
      <c r="AZ24" s="13">
        <v>0.55000000000000004</v>
      </c>
      <c r="BA24" s="1">
        <f t="shared" si="22"/>
        <v>0</v>
      </c>
      <c r="BB24" s="1">
        <f t="shared" si="23"/>
        <v>0</v>
      </c>
      <c r="BD24" s="12">
        <v>50</v>
      </c>
      <c r="BE24" s="1">
        <f t="shared" si="24"/>
        <v>0</v>
      </c>
      <c r="BF24" s="1"/>
      <c r="BG24" s="1"/>
      <c r="BH24" s="52">
        <f t="shared" si="25"/>
        <v>0</v>
      </c>
      <c r="BI24" s="1">
        <f t="shared" si="26"/>
        <v>0</v>
      </c>
      <c r="BJ24" s="1">
        <f t="shared" si="27"/>
        <v>0</v>
      </c>
      <c r="BK24" s="13">
        <v>0.55000000000000004</v>
      </c>
      <c r="BL24" s="1">
        <f t="shared" si="28"/>
        <v>0</v>
      </c>
      <c r="BM24" s="1">
        <f t="shared" si="29"/>
        <v>0</v>
      </c>
      <c r="BN24" s="10"/>
      <c r="BO24" s="12">
        <v>50</v>
      </c>
      <c r="BP24" s="1">
        <f t="shared" si="30"/>
        <v>0</v>
      </c>
      <c r="BQ24" s="1"/>
      <c r="BR24" s="1"/>
      <c r="BS24" s="52">
        <f t="shared" si="31"/>
        <v>0</v>
      </c>
      <c r="BT24" s="1">
        <f t="shared" si="32"/>
        <v>0</v>
      </c>
      <c r="BU24" s="1">
        <f t="shared" si="33"/>
        <v>0</v>
      </c>
      <c r="BV24" s="13">
        <v>0.55000000000000004</v>
      </c>
      <c r="BW24" s="1">
        <f t="shared" si="34"/>
        <v>0</v>
      </c>
      <c r="BX24" s="1">
        <f t="shared" si="35"/>
        <v>0</v>
      </c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1:93" ht="14.4" x14ac:dyDescent="0.3">
      <c r="A25" s="12">
        <v>52</v>
      </c>
      <c r="B25" s="1">
        <f>SUMIFS('BRZ SCH 8 Rates'!O:O,'BRZ SCH 8 Rates'!N:N,'AUC SCH 8 Accl CCA1.5multiplier'!A25)</f>
        <v>0</v>
      </c>
      <c r="C25" s="1">
        <f>SUMIFS('ERZ SCH 8 Rates '!Q:Q,'ERZ SCH 8 Rates '!P:P,'AUC SCH 8 Accl CCA1.5multiplier'!A25)</f>
        <v>0</v>
      </c>
      <c r="D25" s="1">
        <f>SUMIFS('GRZ SCH 8 Rates'!Q:Q,'GRZ SCH 8 Rates'!P:P,'AUC SCH 8 Accl CCA1.5multiplier'!A25)</f>
        <v>0</v>
      </c>
      <c r="E25" s="1">
        <f>SUMIFS('HRZ SCH 8 Rates'!Q:Q,'HRZ SCH 8 Rates'!P:P,'AUC SCH 8 Accl CCA1.5multiplier'!A25)</f>
        <v>1518199.9999999923</v>
      </c>
      <c r="F25" s="1">
        <f>SUMIFS('PRZ SCH 8 Rates'!Q:Q,'PRZ SCH 8 Rates'!P:P,'AUC SCH 8 Accl CCA1.5multiplier'!A25)</f>
        <v>0</v>
      </c>
      <c r="G25" s="1">
        <f t="shared" si="0"/>
        <v>1518199.9999999923</v>
      </c>
      <c r="H25" s="60" t="s">
        <v>51</v>
      </c>
      <c r="I25" s="61">
        <v>0.55000000000000004</v>
      </c>
      <c r="J25" s="1"/>
      <c r="K25" s="1"/>
      <c r="L25" s="12">
        <v>52</v>
      </c>
      <c r="M25" s="1"/>
      <c r="N25" s="1"/>
      <c r="O25" s="1"/>
      <c r="P25" s="52">
        <f t="shared" si="1"/>
        <v>0</v>
      </c>
      <c r="Q25" s="1">
        <f t="shared" si="2"/>
        <v>0</v>
      </c>
      <c r="R25" s="1">
        <f t="shared" si="3"/>
        <v>0</v>
      </c>
      <c r="S25" s="13">
        <v>0.55000000000000004</v>
      </c>
      <c r="T25" s="1">
        <f t="shared" si="4"/>
        <v>0</v>
      </c>
      <c r="U25" s="1">
        <f t="shared" si="5"/>
        <v>0</v>
      </c>
      <c r="W25" s="12">
        <v>52</v>
      </c>
      <c r="X25" s="1">
        <f t="shared" si="6"/>
        <v>0</v>
      </c>
      <c r="Y25" s="1"/>
      <c r="Z25" s="1"/>
      <c r="AA25" s="52">
        <f t="shared" si="7"/>
        <v>0</v>
      </c>
      <c r="AB25" s="1">
        <f t="shared" si="8"/>
        <v>0</v>
      </c>
      <c r="AC25" s="1">
        <f t="shared" si="9"/>
        <v>0</v>
      </c>
      <c r="AD25" s="13">
        <v>0.55000000000000004</v>
      </c>
      <c r="AE25" s="1">
        <f t="shared" si="10"/>
        <v>0</v>
      </c>
      <c r="AF25" s="1">
        <f t="shared" si="11"/>
        <v>0</v>
      </c>
      <c r="AH25" s="12">
        <v>52</v>
      </c>
      <c r="AI25" s="1">
        <f t="shared" si="12"/>
        <v>0</v>
      </c>
      <c r="AJ25" s="1"/>
      <c r="AK25" s="1"/>
      <c r="AL25" s="52">
        <f t="shared" si="13"/>
        <v>0</v>
      </c>
      <c r="AM25" s="1">
        <f t="shared" si="14"/>
        <v>0</v>
      </c>
      <c r="AN25" s="1">
        <f t="shared" si="15"/>
        <v>0</v>
      </c>
      <c r="AO25" s="13">
        <v>0.55000000000000004</v>
      </c>
      <c r="AP25" s="1">
        <f t="shared" si="16"/>
        <v>0</v>
      </c>
      <c r="AQ25" s="1">
        <f t="shared" si="17"/>
        <v>0</v>
      </c>
      <c r="AS25" s="12">
        <v>52</v>
      </c>
      <c r="AT25" s="1">
        <f t="shared" si="18"/>
        <v>0</v>
      </c>
      <c r="AU25" s="1"/>
      <c r="AV25" s="1"/>
      <c r="AW25" s="52">
        <f t="shared" si="19"/>
        <v>0</v>
      </c>
      <c r="AX25" s="1">
        <f t="shared" si="20"/>
        <v>0</v>
      </c>
      <c r="AY25" s="1">
        <f t="shared" si="21"/>
        <v>0</v>
      </c>
      <c r="AZ25" s="13">
        <v>0.55000000000000004</v>
      </c>
      <c r="BA25" s="1">
        <f t="shared" si="22"/>
        <v>0</v>
      </c>
      <c r="BB25" s="1">
        <f t="shared" si="23"/>
        <v>0</v>
      </c>
      <c r="BD25" s="12">
        <v>52</v>
      </c>
      <c r="BE25" s="1">
        <f t="shared" si="24"/>
        <v>0</v>
      </c>
      <c r="BF25" s="1"/>
      <c r="BG25" s="1"/>
      <c r="BH25" s="52">
        <f t="shared" si="25"/>
        <v>0</v>
      </c>
      <c r="BI25" s="1">
        <f t="shared" si="26"/>
        <v>0</v>
      </c>
      <c r="BJ25" s="1">
        <f t="shared" si="27"/>
        <v>0</v>
      </c>
      <c r="BK25" s="13">
        <v>0.55000000000000004</v>
      </c>
      <c r="BL25" s="1">
        <f t="shared" si="28"/>
        <v>0</v>
      </c>
      <c r="BM25" s="1">
        <f t="shared" si="29"/>
        <v>0</v>
      </c>
      <c r="BN25" s="10"/>
      <c r="BO25" s="12">
        <v>52</v>
      </c>
      <c r="BP25" s="1">
        <f t="shared" si="30"/>
        <v>0</v>
      </c>
      <c r="BQ25" s="1"/>
      <c r="BR25" s="1"/>
      <c r="BS25" s="52">
        <f t="shared" si="31"/>
        <v>0</v>
      </c>
      <c r="BT25" s="1">
        <f t="shared" si="32"/>
        <v>0</v>
      </c>
      <c r="BU25" s="1">
        <f t="shared" si="33"/>
        <v>0</v>
      </c>
      <c r="BV25" s="13">
        <v>0.55000000000000004</v>
      </c>
      <c r="BW25" s="1">
        <f t="shared" si="34"/>
        <v>0</v>
      </c>
      <c r="BX25" s="1">
        <f t="shared" si="35"/>
        <v>0</v>
      </c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1:93" ht="14.4" x14ac:dyDescent="0.3">
      <c r="A26" s="12">
        <v>95</v>
      </c>
      <c r="B26" s="1">
        <f>SUMIFS('BRZ SCH 8 Rates'!O:O,'BRZ SCH 8 Rates'!N:N,'AUC SCH 8 Accl CCA1.5multiplier'!A26)</f>
        <v>0</v>
      </c>
      <c r="C26" s="1">
        <f>SUMIFS('ERZ SCH 8 Rates '!Q:Q,'ERZ SCH 8 Rates '!P:P,'AUC SCH 8 Accl CCA1.5multiplier'!A26)</f>
        <v>0</v>
      </c>
      <c r="D26" s="1">
        <f>SUMIFS('GRZ SCH 8 Rates'!Q:Q,'GRZ SCH 8 Rates'!P:P,'AUC SCH 8 Accl CCA1.5multiplier'!A26)</f>
        <v>0</v>
      </c>
      <c r="E26" s="1">
        <f>SUMIFS('HRZ SCH 8 Rates'!Q:Q,'HRZ SCH 8 Rates'!P:P,'AUC SCH 8 Accl CCA1.5multiplier'!A26)</f>
        <v>0</v>
      </c>
      <c r="F26" s="1">
        <f>SUMIFS('PRZ SCH 8 Rates'!Q:Q,'PRZ SCH 8 Rates'!P:P,'AUC SCH 8 Accl CCA1.5multiplier'!A26)</f>
        <v>0</v>
      </c>
      <c r="G26" s="1">
        <f t="shared" si="0"/>
        <v>0</v>
      </c>
      <c r="H26" s="1"/>
      <c r="I26" s="1"/>
      <c r="J26" s="1"/>
      <c r="K26" s="1"/>
      <c r="L26" s="12">
        <v>95</v>
      </c>
      <c r="M26" s="1"/>
      <c r="N26" s="1"/>
      <c r="O26" s="1"/>
      <c r="P26" s="52">
        <f t="shared" si="1"/>
        <v>0</v>
      </c>
      <c r="Q26" s="1">
        <f t="shared" si="2"/>
        <v>0</v>
      </c>
      <c r="R26" s="1">
        <f t="shared" si="3"/>
        <v>0</v>
      </c>
      <c r="S26" s="13">
        <v>0</v>
      </c>
      <c r="T26" s="1">
        <f t="shared" si="4"/>
        <v>0</v>
      </c>
      <c r="U26" s="1">
        <f t="shared" si="5"/>
        <v>0</v>
      </c>
      <c r="W26" s="12">
        <v>95</v>
      </c>
      <c r="X26" s="1">
        <f t="shared" si="6"/>
        <v>0</v>
      </c>
      <c r="Y26" s="1"/>
      <c r="Z26" s="1"/>
      <c r="AA26" s="52">
        <f t="shared" si="7"/>
        <v>0</v>
      </c>
      <c r="AB26" s="1">
        <f t="shared" si="8"/>
        <v>0</v>
      </c>
      <c r="AC26" s="1">
        <f t="shared" si="9"/>
        <v>0</v>
      </c>
      <c r="AD26" s="13">
        <v>0</v>
      </c>
      <c r="AE26" s="1">
        <f t="shared" si="10"/>
        <v>0</v>
      </c>
      <c r="AF26" s="1">
        <f t="shared" si="11"/>
        <v>0</v>
      </c>
      <c r="AH26" s="12">
        <v>95</v>
      </c>
      <c r="AI26" s="1">
        <f t="shared" si="12"/>
        <v>0</v>
      </c>
      <c r="AJ26" s="1"/>
      <c r="AK26" s="1"/>
      <c r="AL26" s="52">
        <f t="shared" si="13"/>
        <v>0</v>
      </c>
      <c r="AM26" s="1">
        <f t="shared" si="14"/>
        <v>0</v>
      </c>
      <c r="AN26" s="1">
        <f t="shared" si="15"/>
        <v>0</v>
      </c>
      <c r="AO26" s="13">
        <v>0</v>
      </c>
      <c r="AP26" s="1">
        <f t="shared" si="16"/>
        <v>0</v>
      </c>
      <c r="AQ26" s="1">
        <f t="shared" si="17"/>
        <v>0</v>
      </c>
      <c r="AS26" s="12">
        <v>95</v>
      </c>
      <c r="AT26" s="1">
        <f t="shared" si="18"/>
        <v>0</v>
      </c>
      <c r="AU26" s="1"/>
      <c r="AV26" s="1"/>
      <c r="AW26" s="52">
        <f t="shared" si="19"/>
        <v>0</v>
      </c>
      <c r="AX26" s="1">
        <f t="shared" si="20"/>
        <v>0</v>
      </c>
      <c r="AY26" s="1">
        <f t="shared" si="21"/>
        <v>0</v>
      </c>
      <c r="AZ26" s="13">
        <v>0</v>
      </c>
      <c r="BA26" s="1">
        <f t="shared" si="22"/>
        <v>0</v>
      </c>
      <c r="BB26" s="1">
        <f t="shared" si="23"/>
        <v>0</v>
      </c>
      <c r="BD26" s="12">
        <v>95</v>
      </c>
      <c r="BE26" s="1">
        <f t="shared" si="24"/>
        <v>0</v>
      </c>
      <c r="BF26" s="1"/>
      <c r="BG26" s="1"/>
      <c r="BH26" s="52">
        <f t="shared" si="25"/>
        <v>0</v>
      </c>
      <c r="BI26" s="1">
        <f t="shared" si="26"/>
        <v>0</v>
      </c>
      <c r="BJ26" s="1">
        <f t="shared" si="27"/>
        <v>0</v>
      </c>
      <c r="BK26" s="13">
        <v>0</v>
      </c>
      <c r="BL26" s="1">
        <f t="shared" si="28"/>
        <v>0</v>
      </c>
      <c r="BM26" s="1">
        <f t="shared" si="29"/>
        <v>0</v>
      </c>
      <c r="BN26" s="10"/>
      <c r="BO26" s="12">
        <v>95</v>
      </c>
      <c r="BP26" s="1">
        <f t="shared" si="30"/>
        <v>0</v>
      </c>
      <c r="BQ26" s="1"/>
      <c r="BR26" s="1"/>
      <c r="BS26" s="52">
        <f t="shared" si="31"/>
        <v>0</v>
      </c>
      <c r="BT26" s="1">
        <f t="shared" si="32"/>
        <v>0</v>
      </c>
      <c r="BU26" s="1">
        <f t="shared" si="33"/>
        <v>0</v>
      </c>
      <c r="BV26" s="13">
        <v>0</v>
      </c>
      <c r="BW26" s="1">
        <f t="shared" si="34"/>
        <v>0</v>
      </c>
      <c r="BX26" s="1">
        <f t="shared" si="35"/>
        <v>0</v>
      </c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1:93" ht="14.4" x14ac:dyDescent="0.3"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52">
        <f t="shared" si="1"/>
        <v>0</v>
      </c>
      <c r="Q27" s="1">
        <f t="shared" si="2"/>
        <v>0</v>
      </c>
      <c r="R27" s="1">
        <f t="shared" si="3"/>
        <v>0</v>
      </c>
      <c r="S27" s="1"/>
      <c r="T27" s="1">
        <f t="shared" si="4"/>
        <v>0</v>
      </c>
      <c r="U27" s="1">
        <f t="shared" si="5"/>
        <v>0</v>
      </c>
      <c r="X27" s="1">
        <f t="shared" si="6"/>
        <v>0</v>
      </c>
      <c r="Y27" s="1"/>
      <c r="Z27" s="1"/>
      <c r="AA27" s="52">
        <f t="shared" si="7"/>
        <v>0</v>
      </c>
      <c r="AB27" s="1">
        <f t="shared" si="8"/>
        <v>0</v>
      </c>
      <c r="AC27" s="1">
        <f t="shared" si="9"/>
        <v>0</v>
      </c>
      <c r="AD27" s="1"/>
      <c r="AE27" s="1">
        <f t="shared" si="10"/>
        <v>0</v>
      </c>
      <c r="AF27" s="1">
        <f t="shared" si="11"/>
        <v>0</v>
      </c>
      <c r="AI27" s="1">
        <f t="shared" si="12"/>
        <v>0</v>
      </c>
      <c r="AJ27" s="1"/>
      <c r="AK27" s="1"/>
      <c r="AL27" s="52">
        <f t="shared" si="13"/>
        <v>0</v>
      </c>
      <c r="AM27" s="1">
        <f t="shared" si="14"/>
        <v>0</v>
      </c>
      <c r="AN27" s="1">
        <f t="shared" si="15"/>
        <v>0</v>
      </c>
      <c r="AO27" s="1"/>
      <c r="AP27" s="1">
        <f t="shared" si="16"/>
        <v>0</v>
      </c>
      <c r="AQ27" s="1">
        <f t="shared" si="17"/>
        <v>0</v>
      </c>
      <c r="AT27" s="1">
        <f t="shared" si="18"/>
        <v>0</v>
      </c>
      <c r="AU27" s="1"/>
      <c r="AV27" s="1"/>
      <c r="AW27" s="52">
        <f t="shared" si="19"/>
        <v>0</v>
      </c>
      <c r="AX27" s="1">
        <f t="shared" si="20"/>
        <v>0</v>
      </c>
      <c r="AY27" s="1">
        <f t="shared" si="21"/>
        <v>0</v>
      </c>
      <c r="AZ27" s="1"/>
      <c r="BA27" s="1">
        <f t="shared" si="22"/>
        <v>0</v>
      </c>
      <c r="BB27" s="1">
        <f t="shared" si="23"/>
        <v>0</v>
      </c>
      <c r="BE27" s="1">
        <f t="shared" si="24"/>
        <v>0</v>
      </c>
      <c r="BF27" s="1"/>
      <c r="BG27" s="1"/>
      <c r="BH27" s="52">
        <f t="shared" si="25"/>
        <v>0</v>
      </c>
      <c r="BI27" s="1">
        <f t="shared" si="26"/>
        <v>0</v>
      </c>
      <c r="BJ27" s="1">
        <f t="shared" si="27"/>
        <v>0</v>
      </c>
      <c r="BK27" s="1"/>
      <c r="BL27" s="1">
        <f t="shared" si="28"/>
        <v>0</v>
      </c>
      <c r="BM27" s="1">
        <f t="shared" si="29"/>
        <v>0</v>
      </c>
      <c r="BN27" s="10"/>
      <c r="BP27" s="1">
        <f t="shared" si="30"/>
        <v>0</v>
      </c>
      <c r="BQ27" s="1"/>
      <c r="BR27" s="1"/>
      <c r="BS27" s="52">
        <f t="shared" si="31"/>
        <v>0</v>
      </c>
      <c r="BT27" s="1">
        <f t="shared" si="32"/>
        <v>0</v>
      </c>
      <c r="BU27" s="1">
        <f t="shared" si="33"/>
        <v>0</v>
      </c>
      <c r="BV27" s="1"/>
      <c r="BW27" s="1">
        <f t="shared" si="34"/>
        <v>0</v>
      </c>
      <c r="BX27" s="1">
        <f t="shared" si="35"/>
        <v>0</v>
      </c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</row>
    <row r="28" spans="1:93" ht="14.4" x14ac:dyDescent="0.3"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52">
        <f t="shared" si="1"/>
        <v>0</v>
      </c>
      <c r="Q28" s="1">
        <f t="shared" si="2"/>
        <v>0</v>
      </c>
      <c r="R28" s="1">
        <f t="shared" si="3"/>
        <v>0</v>
      </c>
      <c r="S28" s="1"/>
      <c r="T28" s="1">
        <f t="shared" si="4"/>
        <v>0</v>
      </c>
      <c r="U28" s="1">
        <f t="shared" si="5"/>
        <v>0</v>
      </c>
      <c r="X28" s="1">
        <f t="shared" si="6"/>
        <v>0</v>
      </c>
      <c r="Y28" s="1"/>
      <c r="Z28" s="1"/>
      <c r="AA28" s="52">
        <f t="shared" si="7"/>
        <v>0</v>
      </c>
      <c r="AB28" s="1">
        <f t="shared" si="8"/>
        <v>0</v>
      </c>
      <c r="AC28" s="1">
        <f t="shared" si="9"/>
        <v>0</v>
      </c>
      <c r="AD28" s="1"/>
      <c r="AE28" s="1">
        <f t="shared" si="10"/>
        <v>0</v>
      </c>
      <c r="AF28" s="1">
        <f t="shared" si="11"/>
        <v>0</v>
      </c>
      <c r="AI28" s="1">
        <f t="shared" si="12"/>
        <v>0</v>
      </c>
      <c r="AJ28" s="1"/>
      <c r="AK28" s="1"/>
      <c r="AL28" s="52">
        <f t="shared" si="13"/>
        <v>0</v>
      </c>
      <c r="AM28" s="1">
        <f t="shared" si="14"/>
        <v>0</v>
      </c>
      <c r="AN28" s="1">
        <f t="shared" si="15"/>
        <v>0</v>
      </c>
      <c r="AO28" s="1"/>
      <c r="AP28" s="1">
        <f t="shared" si="16"/>
        <v>0</v>
      </c>
      <c r="AQ28" s="1">
        <f t="shared" si="17"/>
        <v>0</v>
      </c>
      <c r="AT28" s="1">
        <f t="shared" si="18"/>
        <v>0</v>
      </c>
      <c r="AU28" s="1"/>
      <c r="AV28" s="1"/>
      <c r="AW28" s="52">
        <f t="shared" si="19"/>
        <v>0</v>
      </c>
      <c r="AX28" s="1">
        <f t="shared" si="20"/>
        <v>0</v>
      </c>
      <c r="AY28" s="1">
        <f t="shared" si="21"/>
        <v>0</v>
      </c>
      <c r="AZ28" s="1"/>
      <c r="BA28" s="1">
        <f t="shared" si="22"/>
        <v>0</v>
      </c>
      <c r="BB28" s="1">
        <f t="shared" si="23"/>
        <v>0</v>
      </c>
      <c r="BE28" s="1">
        <f t="shared" si="24"/>
        <v>0</v>
      </c>
      <c r="BF28" s="1"/>
      <c r="BG28" s="1"/>
      <c r="BH28" s="52">
        <f t="shared" si="25"/>
        <v>0</v>
      </c>
      <c r="BI28" s="1">
        <f t="shared" si="26"/>
        <v>0</v>
      </c>
      <c r="BJ28" s="1">
        <f t="shared" si="27"/>
        <v>0</v>
      </c>
      <c r="BK28" s="1"/>
      <c r="BL28" s="1">
        <f t="shared" si="28"/>
        <v>0</v>
      </c>
      <c r="BM28" s="1">
        <f t="shared" si="29"/>
        <v>0</v>
      </c>
      <c r="BN28" s="10"/>
      <c r="BP28" s="1">
        <f t="shared" si="30"/>
        <v>0</v>
      </c>
      <c r="BQ28" s="1"/>
      <c r="BR28" s="1"/>
      <c r="BS28" s="52">
        <f t="shared" si="31"/>
        <v>0</v>
      </c>
      <c r="BT28" s="1">
        <f t="shared" si="32"/>
        <v>0</v>
      </c>
      <c r="BU28" s="1">
        <f t="shared" si="33"/>
        <v>0</v>
      </c>
      <c r="BV28" s="1"/>
      <c r="BW28" s="1">
        <f t="shared" si="34"/>
        <v>0</v>
      </c>
      <c r="BX28" s="1">
        <f t="shared" si="35"/>
        <v>0</v>
      </c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</row>
    <row r="29" spans="1:93" ht="14.4" x14ac:dyDescent="0.3">
      <c r="A29" t="s">
        <v>36</v>
      </c>
      <c r="B29" s="1">
        <f t="shared" ref="B29:G29" si="36">SUM(B5:B28)</f>
        <v>27805751.88783019</v>
      </c>
      <c r="C29" s="1">
        <f t="shared" si="36"/>
        <v>45801776</v>
      </c>
      <c r="D29" s="1">
        <f t="shared" si="36"/>
        <v>10863000</v>
      </c>
      <c r="E29" s="1">
        <f t="shared" si="36"/>
        <v>48915016.728606671</v>
      </c>
      <c r="F29" s="1">
        <f t="shared" si="36"/>
        <v>130707205</v>
      </c>
      <c r="G29" s="1">
        <f t="shared" si="36"/>
        <v>264092749.6164369</v>
      </c>
      <c r="H29" s="1"/>
      <c r="I29" s="1"/>
      <c r="J29" s="1"/>
      <c r="K29" s="1"/>
      <c r="M29" s="1"/>
      <c r="N29" s="1"/>
      <c r="O29" s="1"/>
      <c r="P29" s="52">
        <f t="shared" si="1"/>
        <v>0</v>
      </c>
      <c r="Q29" s="1">
        <f t="shared" si="2"/>
        <v>0</v>
      </c>
      <c r="R29" s="1">
        <f t="shared" si="3"/>
        <v>0</v>
      </c>
      <c r="S29" s="1"/>
      <c r="T29" s="1">
        <f t="shared" si="4"/>
        <v>0</v>
      </c>
      <c r="U29" s="1">
        <f t="shared" si="5"/>
        <v>0</v>
      </c>
      <c r="X29" s="1">
        <f t="shared" si="6"/>
        <v>0</v>
      </c>
      <c r="Y29" s="1"/>
      <c r="Z29" s="1"/>
      <c r="AA29" s="52">
        <f t="shared" si="7"/>
        <v>0</v>
      </c>
      <c r="AB29" s="1">
        <f t="shared" si="8"/>
        <v>0</v>
      </c>
      <c r="AC29" s="1">
        <f t="shared" si="9"/>
        <v>0</v>
      </c>
      <c r="AD29" s="1"/>
      <c r="AE29" s="1">
        <f t="shared" si="10"/>
        <v>0</v>
      </c>
      <c r="AF29" s="1">
        <f t="shared" si="11"/>
        <v>0</v>
      </c>
      <c r="AI29" s="1">
        <f t="shared" si="12"/>
        <v>0</v>
      </c>
      <c r="AJ29" s="1"/>
      <c r="AK29" s="1"/>
      <c r="AL29" s="52">
        <f t="shared" si="13"/>
        <v>0</v>
      </c>
      <c r="AM29" s="1">
        <f t="shared" si="14"/>
        <v>0</v>
      </c>
      <c r="AN29" s="1">
        <f t="shared" si="15"/>
        <v>0</v>
      </c>
      <c r="AO29" s="1"/>
      <c r="AP29" s="1">
        <f t="shared" si="16"/>
        <v>0</v>
      </c>
      <c r="AQ29" s="1">
        <f t="shared" si="17"/>
        <v>0</v>
      </c>
      <c r="AT29" s="1">
        <f t="shared" si="18"/>
        <v>0</v>
      </c>
      <c r="AU29" s="1"/>
      <c r="AV29" s="1"/>
      <c r="AW29" s="52">
        <f t="shared" si="19"/>
        <v>0</v>
      </c>
      <c r="AX29" s="1">
        <f t="shared" si="20"/>
        <v>0</v>
      </c>
      <c r="AY29" s="1">
        <f t="shared" si="21"/>
        <v>0</v>
      </c>
      <c r="AZ29" s="1"/>
      <c r="BA29" s="1">
        <f t="shared" si="22"/>
        <v>0</v>
      </c>
      <c r="BB29" s="1">
        <f t="shared" si="23"/>
        <v>0</v>
      </c>
      <c r="BE29" s="1">
        <f t="shared" si="24"/>
        <v>0</v>
      </c>
      <c r="BF29" s="1"/>
      <c r="BG29" s="1"/>
      <c r="BH29" s="52">
        <f t="shared" si="25"/>
        <v>0</v>
      </c>
      <c r="BI29" s="1">
        <f t="shared" si="26"/>
        <v>0</v>
      </c>
      <c r="BJ29" s="1">
        <f t="shared" si="27"/>
        <v>0</v>
      </c>
      <c r="BK29" s="1"/>
      <c r="BL29" s="1">
        <f t="shared" si="28"/>
        <v>0</v>
      </c>
      <c r="BM29" s="1">
        <f t="shared" si="29"/>
        <v>0</v>
      </c>
      <c r="BN29" s="10"/>
      <c r="BP29" s="1">
        <f t="shared" si="30"/>
        <v>0</v>
      </c>
      <c r="BQ29" s="1"/>
      <c r="BR29" s="1"/>
      <c r="BS29" s="52">
        <f t="shared" si="31"/>
        <v>0</v>
      </c>
      <c r="BT29" s="1">
        <f t="shared" si="32"/>
        <v>0</v>
      </c>
      <c r="BU29" s="1">
        <f t="shared" si="33"/>
        <v>0</v>
      </c>
      <c r="BV29" s="1"/>
      <c r="BW29" s="1">
        <f t="shared" si="34"/>
        <v>0</v>
      </c>
      <c r="BX29" s="1">
        <f t="shared" si="35"/>
        <v>0</v>
      </c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</row>
    <row r="30" spans="1:93" ht="15" thickBot="1" x14ac:dyDescent="0.35">
      <c r="B30" s="1">
        <f>+'BRZ SCH 8 Rates'!O29</f>
        <v>27805751.88783019</v>
      </c>
      <c r="C30" s="1">
        <f>+'ERZ SCH 8 Rates '!Q29</f>
        <v>45801776</v>
      </c>
      <c r="D30" s="1">
        <f>+'GRZ SCH 8 Rates'!Q29</f>
        <v>10863000</v>
      </c>
      <c r="E30" s="1">
        <f>+'HRZ SCH 8 Rates'!Q29</f>
        <v>48915016.728606671</v>
      </c>
      <c r="F30" s="1">
        <f>+'PRZ SCH 8 Rates'!Q29</f>
        <v>130707205</v>
      </c>
      <c r="G30" s="1"/>
      <c r="H30" s="1"/>
      <c r="I30" s="1"/>
      <c r="J30" s="1"/>
      <c r="K30" s="1"/>
      <c r="M30" s="3">
        <f>SUM(M5:M29)</f>
        <v>0</v>
      </c>
      <c r="N30" s="3">
        <f>SUM(N5:N29)</f>
        <v>1500000</v>
      </c>
      <c r="O30" s="3">
        <f t="shared" ref="O30:R30" si="37">SUM(O5:O29)</f>
        <v>0</v>
      </c>
      <c r="P30" s="3">
        <f t="shared" si="37"/>
        <v>1500000</v>
      </c>
      <c r="Q30" s="3">
        <f t="shared" si="37"/>
        <v>2250000</v>
      </c>
      <c r="R30" s="3">
        <f t="shared" si="37"/>
        <v>2250000</v>
      </c>
      <c r="S30" s="1"/>
      <c r="T30" s="3">
        <f t="shared" ref="T30:U30" si="38">SUM(T5:T29)</f>
        <v>-450000</v>
      </c>
      <c r="U30" s="3">
        <f t="shared" si="38"/>
        <v>1050000</v>
      </c>
      <c r="X30" s="3">
        <f>SUM(X5:X29)</f>
        <v>1050000</v>
      </c>
      <c r="Y30" s="3">
        <f>SUM(Y5:Y29)</f>
        <v>0</v>
      </c>
      <c r="Z30" s="3">
        <f t="shared" ref="Z30:AC30" si="39">SUM(Z5:Z29)</f>
        <v>0</v>
      </c>
      <c r="AA30" s="3">
        <f t="shared" si="39"/>
        <v>0</v>
      </c>
      <c r="AB30" s="3">
        <f t="shared" si="39"/>
        <v>0</v>
      </c>
      <c r="AC30" s="3">
        <f t="shared" si="39"/>
        <v>1050000</v>
      </c>
      <c r="AD30" s="1"/>
      <c r="AE30" s="3">
        <f t="shared" ref="AE30:AF30" si="40">SUM(AE5:AE29)</f>
        <v>-210000</v>
      </c>
      <c r="AF30" s="3">
        <f t="shared" si="40"/>
        <v>840000</v>
      </c>
      <c r="AI30" s="3">
        <f>SUM(AI5:AI29)</f>
        <v>840000</v>
      </c>
      <c r="AJ30" s="3">
        <f>SUM(AJ5:AJ29)</f>
        <v>0</v>
      </c>
      <c r="AK30" s="3">
        <f t="shared" ref="AK30:AN30" si="41">SUM(AK5:AK29)</f>
        <v>0</v>
      </c>
      <c r="AL30" s="3">
        <f t="shared" si="41"/>
        <v>0</v>
      </c>
      <c r="AM30" s="3">
        <f t="shared" si="41"/>
        <v>0</v>
      </c>
      <c r="AN30" s="3">
        <f t="shared" si="41"/>
        <v>840000</v>
      </c>
      <c r="AO30" s="1"/>
      <c r="AP30" s="3">
        <f t="shared" ref="AP30:AQ30" si="42">SUM(AP5:AP29)</f>
        <v>-168000</v>
      </c>
      <c r="AQ30" s="3">
        <f t="shared" si="42"/>
        <v>672000</v>
      </c>
      <c r="AT30" s="3">
        <f>SUM(AT5:AT29)</f>
        <v>672000</v>
      </c>
      <c r="AU30" s="3">
        <f>SUM(AU5:AU29)</f>
        <v>0</v>
      </c>
      <c r="AV30" s="3">
        <f t="shared" ref="AV30:AY30" si="43">SUM(AV5:AV29)</f>
        <v>0</v>
      </c>
      <c r="AW30" s="3">
        <f t="shared" si="43"/>
        <v>0</v>
      </c>
      <c r="AX30" s="3">
        <f t="shared" si="43"/>
        <v>0</v>
      </c>
      <c r="AY30" s="3">
        <f t="shared" si="43"/>
        <v>672000</v>
      </c>
      <c r="AZ30" s="1"/>
      <c r="BA30" s="3">
        <f t="shared" ref="BA30:BB30" si="44">SUM(BA5:BA29)</f>
        <v>-134400</v>
      </c>
      <c r="BB30" s="3">
        <f t="shared" si="44"/>
        <v>537600</v>
      </c>
      <c r="BE30" s="3">
        <f>SUM(BE5:BE29)</f>
        <v>537600</v>
      </c>
      <c r="BF30" s="3">
        <f>SUM(BF5:BF29)</f>
        <v>0</v>
      </c>
      <c r="BG30" s="3">
        <f t="shared" ref="BG30:BJ30" si="45">SUM(BG5:BG29)</f>
        <v>0</v>
      </c>
      <c r="BH30" s="3">
        <f t="shared" si="45"/>
        <v>0</v>
      </c>
      <c r="BI30" s="3">
        <f t="shared" si="45"/>
        <v>0</v>
      </c>
      <c r="BJ30" s="3">
        <f t="shared" si="45"/>
        <v>537600</v>
      </c>
      <c r="BK30" s="1"/>
      <c r="BL30" s="3">
        <f t="shared" ref="BL30:BM30" si="46">SUM(BL5:BL29)</f>
        <v>-107520</v>
      </c>
      <c r="BM30" s="3">
        <f t="shared" si="46"/>
        <v>430080</v>
      </c>
      <c r="BN30" s="10"/>
      <c r="BP30" s="3">
        <f>SUM(BP5:BP29)</f>
        <v>430080</v>
      </c>
      <c r="BQ30" s="3">
        <f>SUM(BQ5:BQ29)</f>
        <v>0</v>
      </c>
      <c r="BR30" s="3">
        <f t="shared" ref="BR30:BU30" si="47">SUM(BR5:BR29)</f>
        <v>0</v>
      </c>
      <c r="BS30" s="3">
        <f t="shared" si="47"/>
        <v>0</v>
      </c>
      <c r="BT30" s="3">
        <f t="shared" si="47"/>
        <v>0</v>
      </c>
      <c r="BU30" s="3">
        <f t="shared" si="47"/>
        <v>430080</v>
      </c>
      <c r="BV30" s="1"/>
      <c r="BW30" s="3">
        <f t="shared" ref="BW30:BX30" si="48">SUM(BW5:BW29)</f>
        <v>-86016</v>
      </c>
      <c r="BX30" s="3">
        <f t="shared" si="48"/>
        <v>344064</v>
      </c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</row>
    <row r="31" spans="1:93" ht="15" thickTop="1" x14ac:dyDescent="0.3">
      <c r="B31" s="9">
        <f>B29-B30</f>
        <v>0</v>
      </c>
      <c r="C31" s="9">
        <f>C29-C30</f>
        <v>0</v>
      </c>
      <c r="D31" s="9">
        <f>D29-D30</f>
        <v>0</v>
      </c>
      <c r="E31" s="9">
        <f>E29-E30</f>
        <v>0</v>
      </c>
      <c r="F31" s="9">
        <f>F29-F30</f>
        <v>0</v>
      </c>
      <c r="G31" s="1"/>
      <c r="H31" s="1"/>
      <c r="I31" s="1"/>
      <c r="J31" s="1"/>
      <c r="K31" s="1"/>
      <c r="BN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</row>
    <row r="32" spans="1:93" ht="14.4" x14ac:dyDescent="0.3">
      <c r="C32" s="1"/>
      <c r="D32" s="1"/>
      <c r="E32" s="1"/>
      <c r="F32" s="1"/>
      <c r="G32" s="1"/>
      <c r="H32" s="1"/>
      <c r="I32" s="1"/>
      <c r="J32" s="1"/>
      <c r="K32" s="1"/>
      <c r="BN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</row>
    <row r="33" spans="3:93" ht="14.4" x14ac:dyDescent="0.3">
      <c r="C33" s="1"/>
      <c r="D33" s="1"/>
      <c r="E33" s="1"/>
      <c r="F33" s="1"/>
      <c r="G33" s="1"/>
      <c r="H33" s="1"/>
      <c r="I33" s="1"/>
      <c r="J33" s="1"/>
      <c r="K33" s="1"/>
      <c r="BN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</row>
    <row r="34" spans="3:93" ht="14.4" x14ac:dyDescent="0.3">
      <c r="C34" s="1"/>
      <c r="D34" s="1"/>
      <c r="E34" s="1"/>
      <c r="F34" s="1"/>
      <c r="G34" s="1"/>
      <c r="H34" s="1"/>
      <c r="I34" s="1"/>
      <c r="J34" s="1"/>
      <c r="K34" s="1"/>
      <c r="BN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</row>
    <row r="35" spans="3:93" ht="14.4" x14ac:dyDescent="0.3">
      <c r="C35" s="1"/>
      <c r="D35" s="1"/>
      <c r="E35" s="1"/>
      <c r="F35" s="1"/>
      <c r="G35" s="1"/>
      <c r="H35" s="1"/>
      <c r="I35" s="1"/>
      <c r="J35" s="1"/>
      <c r="K35" s="1"/>
      <c r="L35" s="95" t="str">
        <f>LEFT(L3,4)&amp;" - NO ACCELERATED CCA"</f>
        <v>2021 - NO ACCELERATED CCA</v>
      </c>
      <c r="M35" s="95"/>
      <c r="N35" s="95"/>
      <c r="O35" s="95"/>
      <c r="P35" s="95"/>
      <c r="Q35" s="95"/>
      <c r="R35" s="95"/>
      <c r="S35" s="95"/>
      <c r="T35" s="95"/>
      <c r="U35" s="95"/>
      <c r="W35" s="95" t="str">
        <f>LEFT(W3,4)&amp;" - NO ACCELERATED CCA"</f>
        <v>2022 - NO ACCELERATED CCA</v>
      </c>
      <c r="X35" s="95"/>
      <c r="Y35" s="95"/>
      <c r="Z35" s="95"/>
      <c r="AA35" s="95"/>
      <c r="AB35" s="95"/>
      <c r="AC35" s="95"/>
      <c r="AD35" s="95"/>
      <c r="AE35" s="95"/>
      <c r="AF35" s="95"/>
      <c r="AH35" s="95" t="str">
        <f>LEFT(AH3,4)&amp;" - NO ACCELERATED CCA"</f>
        <v>2023 - NO ACCELERATED CCA</v>
      </c>
      <c r="AI35" s="95"/>
      <c r="AJ35" s="95"/>
      <c r="AK35" s="95"/>
      <c r="AL35" s="95"/>
      <c r="AM35" s="95"/>
      <c r="AN35" s="95"/>
      <c r="AO35" s="95"/>
      <c r="AP35" s="95"/>
      <c r="AQ35" s="95"/>
      <c r="AS35" s="95" t="str">
        <f>LEFT(AS3,4)&amp;" - NO ACCELERATED CCA"</f>
        <v>2024 - NO ACCELERATED CCA</v>
      </c>
      <c r="AT35" s="95"/>
      <c r="AU35" s="95"/>
      <c r="AV35" s="95"/>
      <c r="AW35" s="95"/>
      <c r="AX35" s="95"/>
      <c r="AY35" s="95"/>
      <c r="AZ35" s="95"/>
      <c r="BA35" s="95"/>
      <c r="BB35" s="95"/>
      <c r="BD35" s="95" t="str">
        <f>LEFT(BD3,4)&amp;" - NO ACCELERATED CCA"</f>
        <v>2025 - NO ACCELERATED CCA</v>
      </c>
      <c r="BE35" s="95"/>
      <c r="BF35" s="95"/>
      <c r="BG35" s="95"/>
      <c r="BH35" s="95"/>
      <c r="BI35" s="95"/>
      <c r="BJ35" s="95"/>
      <c r="BK35" s="95"/>
      <c r="BL35" s="95"/>
      <c r="BM35" s="95"/>
      <c r="BN35" s="10"/>
      <c r="BO35" s="95" t="str">
        <f>LEFT(BO3,4)&amp;" - NO ACCELERATED CCA"</f>
        <v>2026 - NO ACCELERATED CCA</v>
      </c>
      <c r="BP35" s="95"/>
      <c r="BQ35" s="95"/>
      <c r="BR35" s="95"/>
      <c r="BS35" s="95"/>
      <c r="BT35" s="95"/>
      <c r="BU35" s="95"/>
      <c r="BV35" s="95"/>
      <c r="BW35" s="95"/>
      <c r="BX35" s="95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</row>
    <row r="36" spans="3:93" ht="58.2" thickBot="1" x14ac:dyDescent="0.35">
      <c r="L36" s="11" t="s">
        <v>38</v>
      </c>
      <c r="M36" s="11" t="s">
        <v>42</v>
      </c>
      <c r="N36" s="11" t="s">
        <v>43</v>
      </c>
      <c r="O36" s="11"/>
      <c r="P36" s="11" t="s">
        <v>39</v>
      </c>
      <c r="Q36" s="53" t="s">
        <v>57</v>
      </c>
      <c r="R36" s="11" t="s">
        <v>58</v>
      </c>
      <c r="S36" s="11" t="s">
        <v>46</v>
      </c>
      <c r="T36" s="11" t="s">
        <v>47</v>
      </c>
      <c r="U36" s="11" t="s">
        <v>48</v>
      </c>
      <c r="W36" s="11" t="s">
        <v>38</v>
      </c>
      <c r="X36" s="11" t="s">
        <v>42</v>
      </c>
      <c r="Y36" s="11" t="s">
        <v>43</v>
      </c>
      <c r="Z36" s="11"/>
      <c r="AA36" s="11" t="s">
        <v>39</v>
      </c>
      <c r="AB36" s="53" t="s">
        <v>57</v>
      </c>
      <c r="AC36" s="11" t="s">
        <v>58</v>
      </c>
      <c r="AD36" s="11" t="s">
        <v>46</v>
      </c>
      <c r="AE36" s="11" t="s">
        <v>47</v>
      </c>
      <c r="AF36" s="11" t="s">
        <v>48</v>
      </c>
      <c r="AH36" s="11" t="s">
        <v>38</v>
      </c>
      <c r="AI36" s="11" t="s">
        <v>42</v>
      </c>
      <c r="AJ36" s="11" t="s">
        <v>43</v>
      </c>
      <c r="AK36" s="11"/>
      <c r="AL36" s="11" t="s">
        <v>39</v>
      </c>
      <c r="AM36" s="53" t="s">
        <v>57</v>
      </c>
      <c r="AN36" s="11" t="s">
        <v>58</v>
      </c>
      <c r="AO36" s="11" t="s">
        <v>46</v>
      </c>
      <c r="AP36" s="11" t="s">
        <v>47</v>
      </c>
      <c r="AQ36" s="11" t="s">
        <v>48</v>
      </c>
      <c r="AS36" s="11" t="s">
        <v>38</v>
      </c>
      <c r="AT36" s="11" t="s">
        <v>42</v>
      </c>
      <c r="AU36" s="11" t="s">
        <v>43</v>
      </c>
      <c r="AV36" s="11"/>
      <c r="AW36" s="11" t="s">
        <v>39</v>
      </c>
      <c r="AX36" s="53" t="s">
        <v>57</v>
      </c>
      <c r="AY36" s="11" t="s">
        <v>58</v>
      </c>
      <c r="AZ36" s="11" t="s">
        <v>46</v>
      </c>
      <c r="BA36" s="11" t="s">
        <v>47</v>
      </c>
      <c r="BB36" s="11" t="s">
        <v>48</v>
      </c>
      <c r="BD36" s="11" t="s">
        <v>38</v>
      </c>
      <c r="BE36" s="11" t="s">
        <v>42</v>
      </c>
      <c r="BF36" s="11" t="s">
        <v>43</v>
      </c>
      <c r="BG36" s="11"/>
      <c r="BH36" s="11" t="s">
        <v>39</v>
      </c>
      <c r="BI36" s="53" t="s">
        <v>57</v>
      </c>
      <c r="BJ36" s="11" t="s">
        <v>58</v>
      </c>
      <c r="BK36" s="11" t="s">
        <v>46</v>
      </c>
      <c r="BL36" s="11" t="s">
        <v>47</v>
      </c>
      <c r="BM36" s="11" t="s">
        <v>48</v>
      </c>
      <c r="BN36" s="10"/>
      <c r="BO36" s="11" t="s">
        <v>38</v>
      </c>
      <c r="BP36" s="11" t="s">
        <v>42</v>
      </c>
      <c r="BQ36" s="11" t="s">
        <v>43</v>
      </c>
      <c r="BR36" s="11"/>
      <c r="BS36" s="11" t="s">
        <v>39</v>
      </c>
      <c r="BT36" s="53" t="s">
        <v>57</v>
      </c>
      <c r="BU36" s="11" t="s">
        <v>58</v>
      </c>
      <c r="BV36" s="11" t="s">
        <v>46</v>
      </c>
      <c r="BW36" s="11" t="s">
        <v>47</v>
      </c>
      <c r="BX36" s="11" t="s">
        <v>48</v>
      </c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</row>
    <row r="37" spans="3:93" ht="14.4" x14ac:dyDescent="0.3">
      <c r="L37" s="12">
        <v>1</v>
      </c>
      <c r="M37" s="1"/>
      <c r="N37" s="1">
        <f>+N5</f>
        <v>0</v>
      </c>
      <c r="O37" s="1"/>
      <c r="P37" s="52">
        <f>IF(N37+O37&lt;0,0,N37+O37)</f>
        <v>0</v>
      </c>
      <c r="Q37" s="1">
        <f>P37*0.5</f>
        <v>0</v>
      </c>
      <c r="R37" s="1">
        <f>+M37+Q37</f>
        <v>0</v>
      </c>
      <c r="S37" s="13">
        <v>0.04</v>
      </c>
      <c r="T37" s="1">
        <f>-R37*S37</f>
        <v>0</v>
      </c>
      <c r="U37" s="1">
        <f>+M37+P37+T37</f>
        <v>0</v>
      </c>
      <c r="W37" s="12">
        <v>1</v>
      </c>
      <c r="X37" s="1">
        <f>+U37</f>
        <v>0</v>
      </c>
      <c r="Y37" s="1"/>
      <c r="Z37" s="1"/>
      <c r="AA37" s="52">
        <f>IF(Y37+Z37&lt;0,0,Y37+Z37)</f>
        <v>0</v>
      </c>
      <c r="AB37" s="1">
        <f>AA37*0.5</f>
        <v>0</v>
      </c>
      <c r="AC37" s="1">
        <f>+X37+AB37</f>
        <v>0</v>
      </c>
      <c r="AD37" s="13">
        <v>0.04</v>
      </c>
      <c r="AE37" s="1">
        <f>-AC37*AD37</f>
        <v>0</v>
      </c>
      <c r="AF37" s="1">
        <f>+X37+AA37+AE37</f>
        <v>0</v>
      </c>
      <c r="AH37" s="12">
        <v>1</v>
      </c>
      <c r="AI37" s="1">
        <f>AF37</f>
        <v>0</v>
      </c>
      <c r="AJ37" s="1"/>
      <c r="AK37" s="1"/>
      <c r="AL37" s="52">
        <f>IF(AJ37+AK37&lt;0,0,AJ37+AK37)</f>
        <v>0</v>
      </c>
      <c r="AM37" s="1">
        <f>AL37*0.5</f>
        <v>0</v>
      </c>
      <c r="AN37" s="1">
        <f>+AI37+AM37</f>
        <v>0</v>
      </c>
      <c r="AO37" s="13">
        <v>0.04</v>
      </c>
      <c r="AP37" s="1">
        <f>-AN37*AO37</f>
        <v>0</v>
      </c>
      <c r="AQ37" s="1">
        <f>+AI37+AL37+AP37</f>
        <v>0</v>
      </c>
      <c r="AS37" s="12">
        <v>1</v>
      </c>
      <c r="AT37" s="1">
        <f>+AQ37</f>
        <v>0</v>
      </c>
      <c r="AU37" s="1"/>
      <c r="AV37" s="1"/>
      <c r="AW37" s="52">
        <f>IF(AU37+AV37&lt;0,0,AU37+AV37)</f>
        <v>0</v>
      </c>
      <c r="AX37" s="1">
        <f>AW37*0.5</f>
        <v>0</v>
      </c>
      <c r="AY37" s="1">
        <f>+AT37+AX37</f>
        <v>0</v>
      </c>
      <c r="AZ37" s="13">
        <v>0.04</v>
      </c>
      <c r="BA37" s="1">
        <f>-AY37*AZ37</f>
        <v>0</v>
      </c>
      <c r="BB37" s="1">
        <f>+AT37+AW37+BA37</f>
        <v>0</v>
      </c>
      <c r="BD37" s="12">
        <v>1</v>
      </c>
      <c r="BE37" s="1">
        <f>+BB37</f>
        <v>0</v>
      </c>
      <c r="BF37" s="1"/>
      <c r="BG37" s="1"/>
      <c r="BH37" s="52">
        <f>IF(BF37+BG37&lt;0,0,BF37+BG37)</f>
        <v>0</v>
      </c>
      <c r="BI37" s="1">
        <f>BH37*0.5</f>
        <v>0</v>
      </c>
      <c r="BJ37" s="1">
        <f>+BE37+BI37</f>
        <v>0</v>
      </c>
      <c r="BK37" s="13">
        <v>0.04</v>
      </c>
      <c r="BL37" s="1">
        <f>-BJ37*BK37</f>
        <v>0</v>
      </c>
      <c r="BM37" s="1">
        <f>+BE37+BH37+BL37</f>
        <v>0</v>
      </c>
      <c r="BN37" s="10"/>
      <c r="BO37" s="12">
        <v>1</v>
      </c>
      <c r="BP37" s="1">
        <f>+BM37</f>
        <v>0</v>
      </c>
      <c r="BQ37" s="1"/>
      <c r="BR37" s="1"/>
      <c r="BS37" s="52">
        <f>IF(BQ37+BR37&lt;0,0,BQ37+BR37)</f>
        <v>0</v>
      </c>
      <c r="BT37" s="1">
        <f>BS37*0.5</f>
        <v>0</v>
      </c>
      <c r="BU37" s="1">
        <f>+BP37+BT37</f>
        <v>0</v>
      </c>
      <c r="BV37" s="13">
        <v>0.04</v>
      </c>
      <c r="BW37" s="1">
        <f>-BU37*BV37</f>
        <v>0</v>
      </c>
      <c r="BX37" s="1">
        <f>+BP37+BS37+BW37</f>
        <v>0</v>
      </c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</row>
    <row r="38" spans="3:93" ht="14.4" x14ac:dyDescent="0.3">
      <c r="L38" s="12" t="s">
        <v>50</v>
      </c>
      <c r="M38" s="1"/>
      <c r="N38" s="1">
        <f t="shared" ref="N38:N61" si="49">+N6</f>
        <v>0</v>
      </c>
      <c r="O38" s="1"/>
      <c r="P38" s="52">
        <f t="shared" ref="P38:P61" si="50">IF(N38+O38&lt;0,0,N38+O38)</f>
        <v>0</v>
      </c>
      <c r="Q38" s="1">
        <f t="shared" ref="Q38:Q61" si="51">P38*0.5</f>
        <v>0</v>
      </c>
      <c r="R38" s="1">
        <f t="shared" ref="R38:R61" si="52">+M38+Q38</f>
        <v>0</v>
      </c>
      <c r="S38" s="13">
        <v>0.06</v>
      </c>
      <c r="T38" s="1">
        <f t="shared" ref="T38:T61" si="53">-R38*S38</f>
        <v>0</v>
      </c>
      <c r="U38" s="1">
        <f t="shared" ref="U38:U61" si="54">+M38+P38+T38</f>
        <v>0</v>
      </c>
      <c r="W38" s="12" t="s">
        <v>50</v>
      </c>
      <c r="X38" s="1">
        <f t="shared" ref="X38:X61" si="55">+U38</f>
        <v>0</v>
      </c>
      <c r="Y38" s="1"/>
      <c r="Z38" s="1"/>
      <c r="AA38" s="52">
        <f t="shared" ref="AA38:AA61" si="56">IF(Y38+Z38&lt;0,0,Y38+Z38)</f>
        <v>0</v>
      </c>
      <c r="AB38" s="1">
        <f t="shared" ref="AB38:AB61" si="57">AA38*0.5</f>
        <v>0</v>
      </c>
      <c r="AC38" s="1">
        <f t="shared" ref="AC38:AC61" si="58">+X38+AB38</f>
        <v>0</v>
      </c>
      <c r="AD38" s="13">
        <v>0.06</v>
      </c>
      <c r="AE38" s="1">
        <f t="shared" ref="AE38:AE61" si="59">-AC38*AD38</f>
        <v>0</v>
      </c>
      <c r="AF38" s="1">
        <f t="shared" ref="AF38:AF61" si="60">+X38+AA38+AE38</f>
        <v>0</v>
      </c>
      <c r="AH38" s="12" t="s">
        <v>50</v>
      </c>
      <c r="AI38" s="1">
        <f t="shared" ref="AI38:AI61" si="61">AF38</f>
        <v>0</v>
      </c>
      <c r="AJ38" s="1"/>
      <c r="AK38" s="1"/>
      <c r="AL38" s="52">
        <f t="shared" ref="AL38:AL61" si="62">IF(AJ38+AK38&lt;0,0,AJ38+AK38)</f>
        <v>0</v>
      </c>
      <c r="AM38" s="1">
        <f t="shared" ref="AM38:AM61" si="63">AL38*0.5</f>
        <v>0</v>
      </c>
      <c r="AN38" s="1">
        <f t="shared" ref="AN38:AN61" si="64">+AI38+AM38</f>
        <v>0</v>
      </c>
      <c r="AO38" s="13">
        <v>0.06</v>
      </c>
      <c r="AP38" s="1">
        <f t="shared" ref="AP38:AP61" si="65">-AN38*AO38</f>
        <v>0</v>
      </c>
      <c r="AQ38" s="1">
        <f t="shared" ref="AQ38:AQ61" si="66">+AI38+AL38+AP38</f>
        <v>0</v>
      </c>
      <c r="AS38" s="12" t="s">
        <v>50</v>
      </c>
      <c r="AT38" s="1">
        <f t="shared" ref="AT38:AT61" si="67">+AQ38</f>
        <v>0</v>
      </c>
      <c r="AU38" s="1"/>
      <c r="AV38" s="1"/>
      <c r="AW38" s="52">
        <f t="shared" ref="AW38:AW61" si="68">IF(AU38+AV38&lt;0,0,AU38+AV38)</f>
        <v>0</v>
      </c>
      <c r="AX38" s="1">
        <f t="shared" ref="AX38:AX61" si="69">AW38*0.5</f>
        <v>0</v>
      </c>
      <c r="AY38" s="1">
        <f t="shared" ref="AY38:AY61" si="70">+AT38+AX38</f>
        <v>0</v>
      </c>
      <c r="AZ38" s="13">
        <v>0.06</v>
      </c>
      <c r="BA38" s="1">
        <f t="shared" ref="BA38:BA61" si="71">-AY38*AZ38</f>
        <v>0</v>
      </c>
      <c r="BB38" s="1">
        <f t="shared" ref="BB38:BB61" si="72">+AT38+AW38+BA38</f>
        <v>0</v>
      </c>
      <c r="BD38" s="12" t="s">
        <v>50</v>
      </c>
      <c r="BE38" s="1">
        <f t="shared" ref="BE38:BE61" si="73">+BB38</f>
        <v>0</v>
      </c>
      <c r="BF38" s="1"/>
      <c r="BG38" s="1"/>
      <c r="BH38" s="52">
        <f t="shared" ref="BH38:BH61" si="74">IF(BF38+BG38&lt;0,0,BF38+BG38)</f>
        <v>0</v>
      </c>
      <c r="BI38" s="1">
        <f t="shared" ref="BI38:BI61" si="75">BH38*0.5</f>
        <v>0</v>
      </c>
      <c r="BJ38" s="1">
        <f t="shared" ref="BJ38:BJ61" si="76">+BE38+BI38</f>
        <v>0</v>
      </c>
      <c r="BK38" s="13">
        <v>0.06</v>
      </c>
      <c r="BL38" s="1">
        <f t="shared" ref="BL38:BL61" si="77">-BJ38*BK38</f>
        <v>0</v>
      </c>
      <c r="BM38" s="1">
        <f t="shared" ref="BM38:BM61" si="78">+BE38+BH38+BL38</f>
        <v>0</v>
      </c>
      <c r="BN38" s="10"/>
      <c r="BO38" s="12" t="s">
        <v>50</v>
      </c>
      <c r="BP38" s="1">
        <f t="shared" ref="BP38:BP61" si="79">+BM38</f>
        <v>0</v>
      </c>
      <c r="BQ38" s="1"/>
      <c r="BR38" s="1"/>
      <c r="BS38" s="52">
        <f t="shared" ref="BS38:BS61" si="80">IF(BQ38+BR38&lt;0,0,BQ38+BR38)</f>
        <v>0</v>
      </c>
      <c r="BT38" s="1">
        <f t="shared" ref="BT38:BT61" si="81">BS38*0.5</f>
        <v>0</v>
      </c>
      <c r="BU38" s="1">
        <f t="shared" ref="BU38:BU61" si="82">+BP38+BT38</f>
        <v>0</v>
      </c>
      <c r="BV38" s="13">
        <v>0.06</v>
      </c>
      <c r="BW38" s="1">
        <f t="shared" ref="BW38:BW61" si="83">-BU38*BV38</f>
        <v>0</v>
      </c>
      <c r="BX38" s="1">
        <f t="shared" ref="BX38:BX61" si="84">+BP38+BS38+BW38</f>
        <v>0</v>
      </c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</row>
    <row r="39" spans="3:93" ht="14.4" x14ac:dyDescent="0.3">
      <c r="L39" s="12">
        <v>2</v>
      </c>
      <c r="M39" s="1"/>
      <c r="N39" s="1">
        <f t="shared" si="49"/>
        <v>0</v>
      </c>
      <c r="O39" s="1"/>
      <c r="P39" s="52">
        <f t="shared" si="50"/>
        <v>0</v>
      </c>
      <c r="Q39" s="1">
        <f t="shared" si="51"/>
        <v>0</v>
      </c>
      <c r="R39" s="1">
        <f t="shared" si="52"/>
        <v>0</v>
      </c>
      <c r="S39" s="13">
        <v>0.06</v>
      </c>
      <c r="T39" s="1">
        <f t="shared" si="53"/>
        <v>0</v>
      </c>
      <c r="U39" s="1">
        <f t="shared" si="54"/>
        <v>0</v>
      </c>
      <c r="W39" s="12">
        <v>2</v>
      </c>
      <c r="X39" s="1">
        <f t="shared" si="55"/>
        <v>0</v>
      </c>
      <c r="Y39" s="1"/>
      <c r="Z39" s="1"/>
      <c r="AA39" s="52">
        <f t="shared" si="56"/>
        <v>0</v>
      </c>
      <c r="AB39" s="1">
        <f t="shared" si="57"/>
        <v>0</v>
      </c>
      <c r="AC39" s="1">
        <f t="shared" si="58"/>
        <v>0</v>
      </c>
      <c r="AD39" s="13">
        <v>0.06</v>
      </c>
      <c r="AE39" s="1">
        <f t="shared" si="59"/>
        <v>0</v>
      </c>
      <c r="AF39" s="1">
        <f t="shared" si="60"/>
        <v>0</v>
      </c>
      <c r="AH39" s="12">
        <v>2</v>
      </c>
      <c r="AI39" s="1">
        <f t="shared" si="61"/>
        <v>0</v>
      </c>
      <c r="AJ39" s="1"/>
      <c r="AK39" s="1"/>
      <c r="AL39" s="52">
        <f t="shared" si="62"/>
        <v>0</v>
      </c>
      <c r="AM39" s="1">
        <f t="shared" si="63"/>
        <v>0</v>
      </c>
      <c r="AN39" s="1">
        <f t="shared" si="64"/>
        <v>0</v>
      </c>
      <c r="AO39" s="13">
        <v>0.06</v>
      </c>
      <c r="AP39" s="1">
        <f t="shared" si="65"/>
        <v>0</v>
      </c>
      <c r="AQ39" s="1">
        <f t="shared" si="66"/>
        <v>0</v>
      </c>
      <c r="AS39" s="12">
        <v>2</v>
      </c>
      <c r="AT39" s="1">
        <f t="shared" si="67"/>
        <v>0</v>
      </c>
      <c r="AU39" s="1"/>
      <c r="AV39" s="1"/>
      <c r="AW39" s="52">
        <f t="shared" si="68"/>
        <v>0</v>
      </c>
      <c r="AX39" s="1">
        <f t="shared" si="69"/>
        <v>0</v>
      </c>
      <c r="AY39" s="1">
        <f t="shared" si="70"/>
        <v>0</v>
      </c>
      <c r="AZ39" s="13">
        <v>0.06</v>
      </c>
      <c r="BA39" s="1">
        <f t="shared" si="71"/>
        <v>0</v>
      </c>
      <c r="BB39" s="1">
        <f t="shared" si="72"/>
        <v>0</v>
      </c>
      <c r="BD39" s="12">
        <v>2</v>
      </c>
      <c r="BE39" s="1">
        <f t="shared" si="73"/>
        <v>0</v>
      </c>
      <c r="BF39" s="1"/>
      <c r="BG39" s="1"/>
      <c r="BH39" s="52">
        <f t="shared" si="74"/>
        <v>0</v>
      </c>
      <c r="BI39" s="1">
        <f t="shared" si="75"/>
        <v>0</v>
      </c>
      <c r="BJ39" s="1">
        <f t="shared" si="76"/>
        <v>0</v>
      </c>
      <c r="BK39" s="13">
        <v>0.06</v>
      </c>
      <c r="BL39" s="1">
        <f t="shared" si="77"/>
        <v>0</v>
      </c>
      <c r="BM39" s="1">
        <f t="shared" si="78"/>
        <v>0</v>
      </c>
      <c r="BN39" s="10"/>
      <c r="BO39" s="12">
        <v>2</v>
      </c>
      <c r="BP39" s="1">
        <f t="shared" si="79"/>
        <v>0</v>
      </c>
      <c r="BQ39" s="1"/>
      <c r="BR39" s="1"/>
      <c r="BS39" s="52">
        <f t="shared" si="80"/>
        <v>0</v>
      </c>
      <c r="BT39" s="1">
        <f t="shared" si="81"/>
        <v>0</v>
      </c>
      <c r="BU39" s="1">
        <f t="shared" si="82"/>
        <v>0</v>
      </c>
      <c r="BV39" s="13">
        <v>0.06</v>
      </c>
      <c r="BW39" s="1">
        <f t="shared" si="83"/>
        <v>0</v>
      </c>
      <c r="BX39" s="1">
        <f t="shared" si="84"/>
        <v>0</v>
      </c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</row>
    <row r="40" spans="3:93" ht="14.4" x14ac:dyDescent="0.3">
      <c r="L40" s="12">
        <v>8</v>
      </c>
      <c r="M40" s="1"/>
      <c r="N40" s="1">
        <f t="shared" si="49"/>
        <v>1500000</v>
      </c>
      <c r="O40" s="1"/>
      <c r="P40" s="52">
        <f t="shared" si="50"/>
        <v>1500000</v>
      </c>
      <c r="Q40" s="1">
        <f t="shared" si="51"/>
        <v>750000</v>
      </c>
      <c r="R40" s="1">
        <f t="shared" si="52"/>
        <v>750000</v>
      </c>
      <c r="S40" s="13">
        <v>0.2</v>
      </c>
      <c r="T40" s="1">
        <f t="shared" si="53"/>
        <v>-150000</v>
      </c>
      <c r="U40" s="1">
        <f t="shared" si="54"/>
        <v>1350000</v>
      </c>
      <c r="W40" s="12">
        <v>8</v>
      </c>
      <c r="X40" s="1">
        <f t="shared" si="55"/>
        <v>1350000</v>
      </c>
      <c r="Y40" s="1"/>
      <c r="Z40" s="1"/>
      <c r="AA40" s="52">
        <f t="shared" si="56"/>
        <v>0</v>
      </c>
      <c r="AB40" s="1">
        <f t="shared" si="57"/>
        <v>0</v>
      </c>
      <c r="AC40" s="1">
        <f t="shared" si="58"/>
        <v>1350000</v>
      </c>
      <c r="AD40" s="13">
        <v>0.2</v>
      </c>
      <c r="AE40" s="1">
        <f t="shared" si="59"/>
        <v>-270000</v>
      </c>
      <c r="AF40" s="1">
        <f t="shared" si="60"/>
        <v>1080000</v>
      </c>
      <c r="AH40" s="12">
        <v>8</v>
      </c>
      <c r="AI40" s="1">
        <f t="shared" si="61"/>
        <v>1080000</v>
      </c>
      <c r="AJ40" s="1"/>
      <c r="AK40" s="1"/>
      <c r="AL40" s="52">
        <f t="shared" si="62"/>
        <v>0</v>
      </c>
      <c r="AM40" s="1">
        <f t="shared" si="63"/>
        <v>0</v>
      </c>
      <c r="AN40" s="1">
        <f t="shared" si="64"/>
        <v>1080000</v>
      </c>
      <c r="AO40" s="13">
        <v>0.2</v>
      </c>
      <c r="AP40" s="1">
        <f t="shared" si="65"/>
        <v>-216000</v>
      </c>
      <c r="AQ40" s="1">
        <f t="shared" si="66"/>
        <v>864000</v>
      </c>
      <c r="AS40" s="12">
        <v>8</v>
      </c>
      <c r="AT40" s="1">
        <f t="shared" si="67"/>
        <v>864000</v>
      </c>
      <c r="AU40" s="1"/>
      <c r="AV40" s="1"/>
      <c r="AW40" s="52">
        <f t="shared" si="68"/>
        <v>0</v>
      </c>
      <c r="AX40" s="1">
        <f t="shared" si="69"/>
        <v>0</v>
      </c>
      <c r="AY40" s="1">
        <f t="shared" si="70"/>
        <v>864000</v>
      </c>
      <c r="AZ40" s="13">
        <v>0.2</v>
      </c>
      <c r="BA40" s="1">
        <f t="shared" si="71"/>
        <v>-172800</v>
      </c>
      <c r="BB40" s="1">
        <f t="shared" si="72"/>
        <v>691200</v>
      </c>
      <c r="BD40" s="12">
        <v>8</v>
      </c>
      <c r="BE40" s="1">
        <f t="shared" si="73"/>
        <v>691200</v>
      </c>
      <c r="BF40" s="1"/>
      <c r="BG40" s="1"/>
      <c r="BH40" s="52">
        <f t="shared" si="74"/>
        <v>0</v>
      </c>
      <c r="BI40" s="1">
        <f t="shared" si="75"/>
        <v>0</v>
      </c>
      <c r="BJ40" s="1">
        <f t="shared" si="76"/>
        <v>691200</v>
      </c>
      <c r="BK40" s="13">
        <v>0.2</v>
      </c>
      <c r="BL40" s="1">
        <f t="shared" si="77"/>
        <v>-138240</v>
      </c>
      <c r="BM40" s="1">
        <f t="shared" si="78"/>
        <v>552960</v>
      </c>
      <c r="BN40" s="10"/>
      <c r="BO40" s="12">
        <v>8</v>
      </c>
      <c r="BP40" s="1">
        <f t="shared" si="79"/>
        <v>552960</v>
      </c>
      <c r="BQ40" s="1"/>
      <c r="BR40" s="1"/>
      <c r="BS40" s="52">
        <f t="shared" si="80"/>
        <v>0</v>
      </c>
      <c r="BT40" s="1">
        <f t="shared" si="81"/>
        <v>0</v>
      </c>
      <c r="BU40" s="1">
        <f t="shared" si="82"/>
        <v>552960</v>
      </c>
      <c r="BV40" s="13">
        <v>0.2</v>
      </c>
      <c r="BW40" s="1">
        <f t="shared" si="83"/>
        <v>-110592</v>
      </c>
      <c r="BX40" s="1">
        <f t="shared" si="84"/>
        <v>442368</v>
      </c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</row>
    <row r="41" spans="3:93" ht="14.4" x14ac:dyDescent="0.3">
      <c r="L41" s="12">
        <v>10</v>
      </c>
      <c r="M41" s="1"/>
      <c r="N41" s="1">
        <f t="shared" si="49"/>
        <v>0</v>
      </c>
      <c r="O41" s="1"/>
      <c r="P41" s="52">
        <f t="shared" si="50"/>
        <v>0</v>
      </c>
      <c r="Q41" s="1">
        <f t="shared" si="51"/>
        <v>0</v>
      </c>
      <c r="R41" s="1">
        <f t="shared" si="52"/>
        <v>0</v>
      </c>
      <c r="S41" s="13">
        <v>0.3</v>
      </c>
      <c r="T41" s="1">
        <f t="shared" si="53"/>
        <v>0</v>
      </c>
      <c r="U41" s="1">
        <f t="shared" si="54"/>
        <v>0</v>
      </c>
      <c r="W41" s="12">
        <v>10</v>
      </c>
      <c r="X41" s="1">
        <f t="shared" si="55"/>
        <v>0</v>
      </c>
      <c r="Y41" s="1"/>
      <c r="Z41" s="1"/>
      <c r="AA41" s="52">
        <f t="shared" si="56"/>
        <v>0</v>
      </c>
      <c r="AB41" s="1">
        <f t="shared" si="57"/>
        <v>0</v>
      </c>
      <c r="AC41" s="1">
        <f t="shared" si="58"/>
        <v>0</v>
      </c>
      <c r="AD41" s="13">
        <v>0.3</v>
      </c>
      <c r="AE41" s="1">
        <f t="shared" si="59"/>
        <v>0</v>
      </c>
      <c r="AF41" s="1">
        <f t="shared" si="60"/>
        <v>0</v>
      </c>
      <c r="AH41" s="12">
        <v>10</v>
      </c>
      <c r="AI41" s="1">
        <f t="shared" si="61"/>
        <v>0</v>
      </c>
      <c r="AJ41" s="1"/>
      <c r="AK41" s="1"/>
      <c r="AL41" s="52">
        <f t="shared" si="62"/>
        <v>0</v>
      </c>
      <c r="AM41" s="1">
        <f t="shared" si="63"/>
        <v>0</v>
      </c>
      <c r="AN41" s="1">
        <f t="shared" si="64"/>
        <v>0</v>
      </c>
      <c r="AO41" s="13">
        <v>0.3</v>
      </c>
      <c r="AP41" s="1">
        <f t="shared" si="65"/>
        <v>0</v>
      </c>
      <c r="AQ41" s="1">
        <f t="shared" si="66"/>
        <v>0</v>
      </c>
      <c r="AS41" s="12">
        <v>10</v>
      </c>
      <c r="AT41" s="1">
        <f t="shared" si="67"/>
        <v>0</v>
      </c>
      <c r="AU41" s="1"/>
      <c r="AV41" s="1"/>
      <c r="AW41" s="52">
        <f t="shared" si="68"/>
        <v>0</v>
      </c>
      <c r="AX41" s="1">
        <f t="shared" si="69"/>
        <v>0</v>
      </c>
      <c r="AY41" s="1">
        <f t="shared" si="70"/>
        <v>0</v>
      </c>
      <c r="AZ41" s="13">
        <v>0.3</v>
      </c>
      <c r="BA41" s="1">
        <f t="shared" si="71"/>
        <v>0</v>
      </c>
      <c r="BB41" s="1">
        <f t="shared" si="72"/>
        <v>0</v>
      </c>
      <c r="BD41" s="12">
        <v>10</v>
      </c>
      <c r="BE41" s="1">
        <f t="shared" si="73"/>
        <v>0</v>
      </c>
      <c r="BF41" s="1"/>
      <c r="BG41" s="1"/>
      <c r="BH41" s="52">
        <f t="shared" si="74"/>
        <v>0</v>
      </c>
      <c r="BI41" s="1">
        <f t="shared" si="75"/>
        <v>0</v>
      </c>
      <c r="BJ41" s="1">
        <f t="shared" si="76"/>
        <v>0</v>
      </c>
      <c r="BK41" s="13">
        <v>0.3</v>
      </c>
      <c r="BL41" s="1">
        <f t="shared" si="77"/>
        <v>0</v>
      </c>
      <c r="BM41" s="1">
        <f t="shared" si="78"/>
        <v>0</v>
      </c>
      <c r="BN41" s="10"/>
      <c r="BO41" s="12">
        <v>10</v>
      </c>
      <c r="BP41" s="1">
        <f t="shared" si="79"/>
        <v>0</v>
      </c>
      <c r="BQ41" s="1"/>
      <c r="BR41" s="1"/>
      <c r="BS41" s="52">
        <f t="shared" si="80"/>
        <v>0</v>
      </c>
      <c r="BT41" s="1">
        <f t="shared" si="81"/>
        <v>0</v>
      </c>
      <c r="BU41" s="1">
        <f t="shared" si="82"/>
        <v>0</v>
      </c>
      <c r="BV41" s="13">
        <v>0.3</v>
      </c>
      <c r="BW41" s="1">
        <f t="shared" si="83"/>
        <v>0</v>
      </c>
      <c r="BX41" s="1">
        <f t="shared" si="84"/>
        <v>0</v>
      </c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</row>
    <row r="42" spans="3:93" ht="14.4" x14ac:dyDescent="0.3">
      <c r="L42" s="12">
        <v>10.1</v>
      </c>
      <c r="M42" s="1"/>
      <c r="N42" s="1">
        <f t="shared" si="49"/>
        <v>0</v>
      </c>
      <c r="O42" s="1"/>
      <c r="P42" s="52">
        <f t="shared" si="50"/>
        <v>0</v>
      </c>
      <c r="Q42" s="1">
        <f t="shared" si="51"/>
        <v>0</v>
      </c>
      <c r="R42" s="1">
        <f t="shared" si="52"/>
        <v>0</v>
      </c>
      <c r="S42" s="13">
        <v>0.3</v>
      </c>
      <c r="T42" s="1">
        <f t="shared" si="53"/>
        <v>0</v>
      </c>
      <c r="U42" s="1">
        <f t="shared" si="54"/>
        <v>0</v>
      </c>
      <c r="W42" s="12">
        <v>10.1</v>
      </c>
      <c r="X42" s="1">
        <f t="shared" si="55"/>
        <v>0</v>
      </c>
      <c r="Y42" s="1"/>
      <c r="Z42" s="1"/>
      <c r="AA42" s="52">
        <f t="shared" si="56"/>
        <v>0</v>
      </c>
      <c r="AB42" s="1">
        <f t="shared" si="57"/>
        <v>0</v>
      </c>
      <c r="AC42" s="1">
        <f t="shared" si="58"/>
        <v>0</v>
      </c>
      <c r="AD42" s="13">
        <v>0.3</v>
      </c>
      <c r="AE42" s="1">
        <f t="shared" si="59"/>
        <v>0</v>
      </c>
      <c r="AF42" s="1">
        <f t="shared" si="60"/>
        <v>0</v>
      </c>
      <c r="AH42" s="12">
        <v>10.1</v>
      </c>
      <c r="AI42" s="1">
        <f t="shared" si="61"/>
        <v>0</v>
      </c>
      <c r="AJ42" s="1"/>
      <c r="AK42" s="1"/>
      <c r="AL42" s="52">
        <f t="shared" si="62"/>
        <v>0</v>
      </c>
      <c r="AM42" s="1">
        <f t="shared" si="63"/>
        <v>0</v>
      </c>
      <c r="AN42" s="1">
        <f t="shared" si="64"/>
        <v>0</v>
      </c>
      <c r="AO42" s="13">
        <v>0.3</v>
      </c>
      <c r="AP42" s="1">
        <f t="shared" si="65"/>
        <v>0</v>
      </c>
      <c r="AQ42" s="1">
        <f t="shared" si="66"/>
        <v>0</v>
      </c>
      <c r="AS42" s="12">
        <v>10.1</v>
      </c>
      <c r="AT42" s="1">
        <f t="shared" si="67"/>
        <v>0</v>
      </c>
      <c r="AU42" s="1"/>
      <c r="AV42" s="1"/>
      <c r="AW42" s="52">
        <f t="shared" si="68"/>
        <v>0</v>
      </c>
      <c r="AX42" s="1">
        <f t="shared" si="69"/>
        <v>0</v>
      </c>
      <c r="AY42" s="1">
        <f t="shared" si="70"/>
        <v>0</v>
      </c>
      <c r="AZ42" s="13">
        <v>0.3</v>
      </c>
      <c r="BA42" s="1">
        <f t="shared" si="71"/>
        <v>0</v>
      </c>
      <c r="BB42" s="1">
        <f t="shared" si="72"/>
        <v>0</v>
      </c>
      <c r="BD42" s="12">
        <v>10.1</v>
      </c>
      <c r="BE42" s="1">
        <f t="shared" si="73"/>
        <v>0</v>
      </c>
      <c r="BF42" s="1"/>
      <c r="BG42" s="1"/>
      <c r="BH42" s="52">
        <f t="shared" si="74"/>
        <v>0</v>
      </c>
      <c r="BI42" s="1">
        <f t="shared" si="75"/>
        <v>0</v>
      </c>
      <c r="BJ42" s="1">
        <f t="shared" si="76"/>
        <v>0</v>
      </c>
      <c r="BK42" s="13">
        <v>0.3</v>
      </c>
      <c r="BL42" s="1">
        <f t="shared" si="77"/>
        <v>0</v>
      </c>
      <c r="BM42" s="1">
        <f t="shared" si="78"/>
        <v>0</v>
      </c>
      <c r="BN42" s="10"/>
      <c r="BO42" s="12">
        <v>10.1</v>
      </c>
      <c r="BP42" s="1">
        <f t="shared" si="79"/>
        <v>0</v>
      </c>
      <c r="BQ42" s="1"/>
      <c r="BR42" s="1"/>
      <c r="BS42" s="52">
        <f t="shared" si="80"/>
        <v>0</v>
      </c>
      <c r="BT42" s="1">
        <f t="shared" si="81"/>
        <v>0</v>
      </c>
      <c r="BU42" s="1">
        <f t="shared" si="82"/>
        <v>0</v>
      </c>
      <c r="BV42" s="13">
        <v>0.3</v>
      </c>
      <c r="BW42" s="1">
        <f t="shared" si="83"/>
        <v>0</v>
      </c>
      <c r="BX42" s="1">
        <f t="shared" si="84"/>
        <v>0</v>
      </c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</row>
    <row r="43" spans="3:93" ht="14.4" x14ac:dyDescent="0.3">
      <c r="L43" s="12">
        <v>12</v>
      </c>
      <c r="M43" s="1"/>
      <c r="N43" s="1">
        <f t="shared" si="49"/>
        <v>0</v>
      </c>
      <c r="O43" s="1"/>
      <c r="P43" s="52">
        <f t="shared" si="50"/>
        <v>0</v>
      </c>
      <c r="Q43" s="1">
        <f t="shared" si="51"/>
        <v>0</v>
      </c>
      <c r="R43" s="1">
        <f t="shared" si="52"/>
        <v>0</v>
      </c>
      <c r="S43" s="13">
        <v>1</v>
      </c>
      <c r="T43" s="1">
        <f t="shared" si="53"/>
        <v>0</v>
      </c>
      <c r="U43" s="1">
        <f t="shared" si="54"/>
        <v>0</v>
      </c>
      <c r="W43" s="12">
        <v>12</v>
      </c>
      <c r="X43" s="1">
        <f t="shared" si="55"/>
        <v>0</v>
      </c>
      <c r="Y43" s="1"/>
      <c r="Z43" s="1"/>
      <c r="AA43" s="52">
        <f t="shared" si="56"/>
        <v>0</v>
      </c>
      <c r="AB43" s="1">
        <f t="shared" si="57"/>
        <v>0</v>
      </c>
      <c r="AC43" s="1">
        <f t="shared" si="58"/>
        <v>0</v>
      </c>
      <c r="AD43" s="13">
        <v>1</v>
      </c>
      <c r="AE43" s="1">
        <f t="shared" si="59"/>
        <v>0</v>
      </c>
      <c r="AF43" s="1">
        <f t="shared" si="60"/>
        <v>0</v>
      </c>
      <c r="AH43" s="12">
        <v>12</v>
      </c>
      <c r="AI43" s="1">
        <f t="shared" si="61"/>
        <v>0</v>
      </c>
      <c r="AJ43" s="1"/>
      <c r="AK43" s="1"/>
      <c r="AL43" s="52">
        <f t="shared" si="62"/>
        <v>0</v>
      </c>
      <c r="AM43" s="1">
        <f t="shared" si="63"/>
        <v>0</v>
      </c>
      <c r="AN43" s="1">
        <f t="shared" si="64"/>
        <v>0</v>
      </c>
      <c r="AO43" s="13">
        <v>1</v>
      </c>
      <c r="AP43" s="1">
        <f t="shared" si="65"/>
        <v>0</v>
      </c>
      <c r="AQ43" s="1">
        <f t="shared" si="66"/>
        <v>0</v>
      </c>
      <c r="AS43" s="12">
        <v>12</v>
      </c>
      <c r="AT43" s="1">
        <f t="shared" si="67"/>
        <v>0</v>
      </c>
      <c r="AU43" s="1"/>
      <c r="AV43" s="1"/>
      <c r="AW43" s="52">
        <f t="shared" si="68"/>
        <v>0</v>
      </c>
      <c r="AX43" s="1">
        <f t="shared" si="69"/>
        <v>0</v>
      </c>
      <c r="AY43" s="1">
        <f t="shared" si="70"/>
        <v>0</v>
      </c>
      <c r="AZ43" s="13">
        <v>1</v>
      </c>
      <c r="BA43" s="1">
        <f t="shared" si="71"/>
        <v>0</v>
      </c>
      <c r="BB43" s="1">
        <f t="shared" si="72"/>
        <v>0</v>
      </c>
      <c r="BD43" s="12">
        <v>12</v>
      </c>
      <c r="BE43" s="1">
        <f t="shared" si="73"/>
        <v>0</v>
      </c>
      <c r="BF43" s="1"/>
      <c r="BG43" s="1"/>
      <c r="BH43" s="52">
        <f t="shared" si="74"/>
        <v>0</v>
      </c>
      <c r="BI43" s="1">
        <f t="shared" si="75"/>
        <v>0</v>
      </c>
      <c r="BJ43" s="1">
        <f t="shared" si="76"/>
        <v>0</v>
      </c>
      <c r="BK43" s="13">
        <v>1</v>
      </c>
      <c r="BL43" s="1">
        <f t="shared" si="77"/>
        <v>0</v>
      </c>
      <c r="BM43" s="1">
        <f t="shared" si="78"/>
        <v>0</v>
      </c>
      <c r="BN43" s="10"/>
      <c r="BO43" s="12">
        <v>12</v>
      </c>
      <c r="BP43" s="1">
        <f t="shared" si="79"/>
        <v>0</v>
      </c>
      <c r="BQ43" s="1"/>
      <c r="BR43" s="1"/>
      <c r="BS43" s="52">
        <f t="shared" si="80"/>
        <v>0</v>
      </c>
      <c r="BT43" s="1">
        <f t="shared" si="81"/>
        <v>0</v>
      </c>
      <c r="BU43" s="1">
        <f t="shared" si="82"/>
        <v>0</v>
      </c>
      <c r="BV43" s="13">
        <v>1</v>
      </c>
      <c r="BW43" s="1">
        <f t="shared" si="83"/>
        <v>0</v>
      </c>
      <c r="BX43" s="1">
        <f t="shared" si="84"/>
        <v>0</v>
      </c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</row>
    <row r="44" spans="3:93" ht="14.4" x14ac:dyDescent="0.3">
      <c r="L44" s="12" t="s">
        <v>52</v>
      </c>
      <c r="M44" s="1"/>
      <c r="N44" s="1">
        <f t="shared" si="49"/>
        <v>0</v>
      </c>
      <c r="O44" s="1"/>
      <c r="P44" s="52">
        <f t="shared" si="50"/>
        <v>0</v>
      </c>
      <c r="Q44" s="1">
        <f t="shared" si="51"/>
        <v>0</v>
      </c>
      <c r="R44" s="1">
        <f t="shared" si="52"/>
        <v>0</v>
      </c>
      <c r="S44" s="13"/>
      <c r="T44" s="1">
        <f t="shared" si="53"/>
        <v>0</v>
      </c>
      <c r="U44" s="1">
        <f t="shared" si="54"/>
        <v>0</v>
      </c>
      <c r="W44" s="12" t="s">
        <v>52</v>
      </c>
      <c r="X44" s="1">
        <f t="shared" si="55"/>
        <v>0</v>
      </c>
      <c r="Y44" s="1"/>
      <c r="Z44" s="1"/>
      <c r="AA44" s="52">
        <f t="shared" si="56"/>
        <v>0</v>
      </c>
      <c r="AB44" s="1">
        <f t="shared" si="57"/>
        <v>0</v>
      </c>
      <c r="AC44" s="1">
        <f t="shared" si="58"/>
        <v>0</v>
      </c>
      <c r="AD44" s="13"/>
      <c r="AE44" s="1">
        <f t="shared" si="59"/>
        <v>0</v>
      </c>
      <c r="AF44" s="1">
        <f t="shared" si="60"/>
        <v>0</v>
      </c>
      <c r="AH44" s="12" t="s">
        <v>52</v>
      </c>
      <c r="AI44" s="1">
        <f t="shared" si="61"/>
        <v>0</v>
      </c>
      <c r="AJ44" s="1"/>
      <c r="AK44" s="1"/>
      <c r="AL44" s="52">
        <f t="shared" si="62"/>
        <v>0</v>
      </c>
      <c r="AM44" s="1">
        <f t="shared" si="63"/>
        <v>0</v>
      </c>
      <c r="AN44" s="1">
        <f t="shared" si="64"/>
        <v>0</v>
      </c>
      <c r="AO44" s="13"/>
      <c r="AP44" s="1">
        <f t="shared" si="65"/>
        <v>0</v>
      </c>
      <c r="AQ44" s="1">
        <f t="shared" si="66"/>
        <v>0</v>
      </c>
      <c r="AS44" s="12" t="s">
        <v>52</v>
      </c>
      <c r="AT44" s="1">
        <f t="shared" si="67"/>
        <v>0</v>
      </c>
      <c r="AU44" s="1"/>
      <c r="AV44" s="1"/>
      <c r="AW44" s="52">
        <f t="shared" si="68"/>
        <v>0</v>
      </c>
      <c r="AX44" s="1">
        <f t="shared" si="69"/>
        <v>0</v>
      </c>
      <c r="AY44" s="1">
        <f t="shared" si="70"/>
        <v>0</v>
      </c>
      <c r="AZ44" s="13"/>
      <c r="BA44" s="1">
        <f t="shared" si="71"/>
        <v>0</v>
      </c>
      <c r="BB44" s="1">
        <f t="shared" si="72"/>
        <v>0</v>
      </c>
      <c r="BD44" s="12" t="s">
        <v>52</v>
      </c>
      <c r="BE44" s="1">
        <f t="shared" si="73"/>
        <v>0</v>
      </c>
      <c r="BF44" s="1"/>
      <c r="BG44" s="1"/>
      <c r="BH44" s="52">
        <f t="shared" si="74"/>
        <v>0</v>
      </c>
      <c r="BI44" s="1">
        <f t="shared" si="75"/>
        <v>0</v>
      </c>
      <c r="BJ44" s="1">
        <f t="shared" si="76"/>
        <v>0</v>
      </c>
      <c r="BK44" s="13"/>
      <c r="BL44" s="1">
        <f t="shared" si="77"/>
        <v>0</v>
      </c>
      <c r="BM44" s="1">
        <f t="shared" si="78"/>
        <v>0</v>
      </c>
      <c r="BN44" s="10"/>
      <c r="BO44" s="12" t="s">
        <v>52</v>
      </c>
      <c r="BP44" s="1">
        <f t="shared" si="79"/>
        <v>0</v>
      </c>
      <c r="BQ44" s="1"/>
      <c r="BR44" s="1"/>
      <c r="BS44" s="52">
        <f t="shared" si="80"/>
        <v>0</v>
      </c>
      <c r="BT44" s="1">
        <f t="shared" si="81"/>
        <v>0</v>
      </c>
      <c r="BU44" s="1">
        <f t="shared" si="82"/>
        <v>0</v>
      </c>
      <c r="BV44" s="13"/>
      <c r="BW44" s="1">
        <f t="shared" si="83"/>
        <v>0</v>
      </c>
      <c r="BX44" s="1">
        <f t="shared" si="84"/>
        <v>0</v>
      </c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</row>
    <row r="45" spans="3:93" ht="14.4" x14ac:dyDescent="0.3">
      <c r="L45" s="12" t="s">
        <v>53</v>
      </c>
      <c r="M45" s="1"/>
      <c r="N45" s="1">
        <f t="shared" si="49"/>
        <v>0</v>
      </c>
      <c r="O45" s="1"/>
      <c r="P45" s="52">
        <f t="shared" si="50"/>
        <v>0</v>
      </c>
      <c r="Q45" s="1">
        <f t="shared" si="51"/>
        <v>0</v>
      </c>
      <c r="R45" s="1">
        <f t="shared" si="52"/>
        <v>0</v>
      </c>
      <c r="S45" s="13"/>
      <c r="T45" s="1">
        <f t="shared" si="53"/>
        <v>0</v>
      </c>
      <c r="U45" s="1">
        <f t="shared" si="54"/>
        <v>0</v>
      </c>
      <c r="W45" s="12" t="s">
        <v>53</v>
      </c>
      <c r="X45" s="1">
        <f t="shared" si="55"/>
        <v>0</v>
      </c>
      <c r="Y45" s="1"/>
      <c r="Z45" s="1"/>
      <c r="AA45" s="52">
        <f t="shared" si="56"/>
        <v>0</v>
      </c>
      <c r="AB45" s="1">
        <f t="shared" si="57"/>
        <v>0</v>
      </c>
      <c r="AC45" s="1">
        <f t="shared" si="58"/>
        <v>0</v>
      </c>
      <c r="AD45" s="13"/>
      <c r="AE45" s="1">
        <f t="shared" si="59"/>
        <v>0</v>
      </c>
      <c r="AF45" s="1">
        <f t="shared" si="60"/>
        <v>0</v>
      </c>
      <c r="AH45" s="12" t="s">
        <v>53</v>
      </c>
      <c r="AI45" s="1">
        <f t="shared" si="61"/>
        <v>0</v>
      </c>
      <c r="AJ45" s="1"/>
      <c r="AK45" s="1"/>
      <c r="AL45" s="52">
        <f t="shared" si="62"/>
        <v>0</v>
      </c>
      <c r="AM45" s="1">
        <f t="shared" si="63"/>
        <v>0</v>
      </c>
      <c r="AN45" s="1">
        <f t="shared" si="64"/>
        <v>0</v>
      </c>
      <c r="AO45" s="13"/>
      <c r="AP45" s="1">
        <f t="shared" si="65"/>
        <v>0</v>
      </c>
      <c r="AQ45" s="1">
        <f t="shared" si="66"/>
        <v>0</v>
      </c>
      <c r="AS45" s="12" t="s">
        <v>53</v>
      </c>
      <c r="AT45" s="1">
        <f t="shared" si="67"/>
        <v>0</v>
      </c>
      <c r="AU45" s="1"/>
      <c r="AV45" s="1"/>
      <c r="AW45" s="52">
        <f t="shared" si="68"/>
        <v>0</v>
      </c>
      <c r="AX45" s="1">
        <f t="shared" si="69"/>
        <v>0</v>
      </c>
      <c r="AY45" s="1">
        <f t="shared" si="70"/>
        <v>0</v>
      </c>
      <c r="AZ45" s="13"/>
      <c r="BA45" s="1">
        <f t="shared" si="71"/>
        <v>0</v>
      </c>
      <c r="BB45" s="1">
        <f t="shared" si="72"/>
        <v>0</v>
      </c>
      <c r="BD45" s="12" t="s">
        <v>53</v>
      </c>
      <c r="BE45" s="1">
        <f t="shared" si="73"/>
        <v>0</v>
      </c>
      <c r="BF45" s="1"/>
      <c r="BG45" s="1"/>
      <c r="BH45" s="52">
        <f t="shared" si="74"/>
        <v>0</v>
      </c>
      <c r="BI45" s="1">
        <f t="shared" si="75"/>
        <v>0</v>
      </c>
      <c r="BJ45" s="1">
        <f t="shared" si="76"/>
        <v>0</v>
      </c>
      <c r="BK45" s="13"/>
      <c r="BL45" s="1">
        <f t="shared" si="77"/>
        <v>0</v>
      </c>
      <c r="BM45" s="1">
        <f t="shared" si="78"/>
        <v>0</v>
      </c>
      <c r="BN45" s="10"/>
      <c r="BO45" s="12" t="s">
        <v>53</v>
      </c>
      <c r="BP45" s="1">
        <f t="shared" si="79"/>
        <v>0</v>
      </c>
      <c r="BQ45" s="1"/>
      <c r="BR45" s="1"/>
      <c r="BS45" s="52">
        <f t="shared" si="80"/>
        <v>0</v>
      </c>
      <c r="BT45" s="1">
        <f t="shared" si="81"/>
        <v>0</v>
      </c>
      <c r="BU45" s="1">
        <f t="shared" si="82"/>
        <v>0</v>
      </c>
      <c r="BV45" s="13"/>
      <c r="BW45" s="1">
        <f t="shared" si="83"/>
        <v>0</v>
      </c>
      <c r="BX45" s="1">
        <f t="shared" si="84"/>
        <v>0</v>
      </c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</row>
    <row r="46" spans="3:93" ht="14.4" x14ac:dyDescent="0.3">
      <c r="L46" s="12" t="s">
        <v>54</v>
      </c>
      <c r="M46" s="1"/>
      <c r="N46" s="1">
        <f t="shared" si="49"/>
        <v>0</v>
      </c>
      <c r="O46" s="1"/>
      <c r="P46" s="52">
        <f t="shared" si="50"/>
        <v>0</v>
      </c>
      <c r="Q46" s="1">
        <f t="shared" si="51"/>
        <v>0</v>
      </c>
      <c r="R46" s="1">
        <f t="shared" si="52"/>
        <v>0</v>
      </c>
      <c r="S46" s="13"/>
      <c r="T46" s="1">
        <f t="shared" si="53"/>
        <v>0</v>
      </c>
      <c r="U46" s="1">
        <f t="shared" si="54"/>
        <v>0</v>
      </c>
      <c r="W46" s="12" t="s">
        <v>54</v>
      </c>
      <c r="X46" s="1">
        <f t="shared" si="55"/>
        <v>0</v>
      </c>
      <c r="Y46" s="1"/>
      <c r="Z46" s="1"/>
      <c r="AA46" s="52">
        <f t="shared" si="56"/>
        <v>0</v>
      </c>
      <c r="AB46" s="1">
        <f t="shared" si="57"/>
        <v>0</v>
      </c>
      <c r="AC46" s="1">
        <f t="shared" si="58"/>
        <v>0</v>
      </c>
      <c r="AD46" s="13"/>
      <c r="AE46" s="1">
        <f t="shared" si="59"/>
        <v>0</v>
      </c>
      <c r="AF46" s="1">
        <f t="shared" si="60"/>
        <v>0</v>
      </c>
      <c r="AH46" s="12" t="s">
        <v>54</v>
      </c>
      <c r="AI46" s="1">
        <f t="shared" si="61"/>
        <v>0</v>
      </c>
      <c r="AJ46" s="1"/>
      <c r="AK46" s="1"/>
      <c r="AL46" s="52">
        <f t="shared" si="62"/>
        <v>0</v>
      </c>
      <c r="AM46" s="1">
        <f t="shared" si="63"/>
        <v>0</v>
      </c>
      <c r="AN46" s="1">
        <f t="shared" si="64"/>
        <v>0</v>
      </c>
      <c r="AO46" s="13"/>
      <c r="AP46" s="1">
        <f t="shared" si="65"/>
        <v>0</v>
      </c>
      <c r="AQ46" s="1">
        <f t="shared" si="66"/>
        <v>0</v>
      </c>
      <c r="AS46" s="12" t="s">
        <v>54</v>
      </c>
      <c r="AT46" s="1">
        <f t="shared" si="67"/>
        <v>0</v>
      </c>
      <c r="AU46" s="1"/>
      <c r="AV46" s="1"/>
      <c r="AW46" s="52">
        <f t="shared" si="68"/>
        <v>0</v>
      </c>
      <c r="AX46" s="1">
        <f t="shared" si="69"/>
        <v>0</v>
      </c>
      <c r="AY46" s="1">
        <f t="shared" si="70"/>
        <v>0</v>
      </c>
      <c r="AZ46" s="13"/>
      <c r="BA46" s="1">
        <f t="shared" si="71"/>
        <v>0</v>
      </c>
      <c r="BB46" s="1">
        <f t="shared" si="72"/>
        <v>0</v>
      </c>
      <c r="BD46" s="12" t="s">
        <v>54</v>
      </c>
      <c r="BE46" s="1">
        <f t="shared" si="73"/>
        <v>0</v>
      </c>
      <c r="BF46" s="1"/>
      <c r="BG46" s="1"/>
      <c r="BH46" s="52">
        <f t="shared" si="74"/>
        <v>0</v>
      </c>
      <c r="BI46" s="1">
        <f t="shared" si="75"/>
        <v>0</v>
      </c>
      <c r="BJ46" s="1">
        <f t="shared" si="76"/>
        <v>0</v>
      </c>
      <c r="BK46" s="13"/>
      <c r="BL46" s="1">
        <f t="shared" si="77"/>
        <v>0</v>
      </c>
      <c r="BM46" s="1">
        <f t="shared" si="78"/>
        <v>0</v>
      </c>
      <c r="BN46" s="10"/>
      <c r="BO46" s="12" t="s">
        <v>54</v>
      </c>
      <c r="BP46" s="1">
        <f t="shared" si="79"/>
        <v>0</v>
      </c>
      <c r="BQ46" s="1"/>
      <c r="BR46" s="1"/>
      <c r="BS46" s="52">
        <f t="shared" si="80"/>
        <v>0</v>
      </c>
      <c r="BT46" s="1">
        <f t="shared" si="81"/>
        <v>0</v>
      </c>
      <c r="BU46" s="1">
        <f t="shared" si="82"/>
        <v>0</v>
      </c>
      <c r="BV46" s="13"/>
      <c r="BW46" s="1">
        <f t="shared" si="83"/>
        <v>0</v>
      </c>
      <c r="BX46" s="1">
        <f t="shared" si="84"/>
        <v>0</v>
      </c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</row>
    <row r="47" spans="3:93" ht="14.4" x14ac:dyDescent="0.3">
      <c r="L47" s="12" t="s">
        <v>55</v>
      </c>
      <c r="M47" s="1"/>
      <c r="N47" s="1">
        <f t="shared" si="49"/>
        <v>0</v>
      </c>
      <c r="O47" s="1"/>
      <c r="P47" s="52">
        <f t="shared" si="50"/>
        <v>0</v>
      </c>
      <c r="Q47" s="1">
        <f t="shared" si="51"/>
        <v>0</v>
      </c>
      <c r="R47" s="1">
        <f t="shared" si="52"/>
        <v>0</v>
      </c>
      <c r="S47" s="13"/>
      <c r="T47" s="1">
        <f t="shared" si="53"/>
        <v>0</v>
      </c>
      <c r="U47" s="1">
        <f t="shared" si="54"/>
        <v>0</v>
      </c>
      <c r="W47" s="12" t="s">
        <v>55</v>
      </c>
      <c r="X47" s="1">
        <f t="shared" si="55"/>
        <v>0</v>
      </c>
      <c r="Y47" s="1"/>
      <c r="Z47" s="1"/>
      <c r="AA47" s="52">
        <f t="shared" si="56"/>
        <v>0</v>
      </c>
      <c r="AB47" s="1">
        <f t="shared" si="57"/>
        <v>0</v>
      </c>
      <c r="AC47" s="1">
        <f t="shared" si="58"/>
        <v>0</v>
      </c>
      <c r="AD47" s="13"/>
      <c r="AE47" s="1">
        <f t="shared" si="59"/>
        <v>0</v>
      </c>
      <c r="AF47" s="1">
        <f t="shared" si="60"/>
        <v>0</v>
      </c>
      <c r="AH47" s="12" t="s">
        <v>55</v>
      </c>
      <c r="AI47" s="1">
        <f t="shared" si="61"/>
        <v>0</v>
      </c>
      <c r="AJ47" s="1"/>
      <c r="AK47" s="1"/>
      <c r="AL47" s="52">
        <f t="shared" si="62"/>
        <v>0</v>
      </c>
      <c r="AM47" s="1">
        <f t="shared" si="63"/>
        <v>0</v>
      </c>
      <c r="AN47" s="1">
        <f t="shared" si="64"/>
        <v>0</v>
      </c>
      <c r="AO47" s="13"/>
      <c r="AP47" s="1">
        <f t="shared" si="65"/>
        <v>0</v>
      </c>
      <c r="AQ47" s="1">
        <f t="shared" si="66"/>
        <v>0</v>
      </c>
      <c r="AS47" s="12" t="s">
        <v>55</v>
      </c>
      <c r="AT47" s="1">
        <f t="shared" si="67"/>
        <v>0</v>
      </c>
      <c r="AU47" s="1"/>
      <c r="AV47" s="1"/>
      <c r="AW47" s="52">
        <f t="shared" si="68"/>
        <v>0</v>
      </c>
      <c r="AX47" s="1">
        <f t="shared" si="69"/>
        <v>0</v>
      </c>
      <c r="AY47" s="1">
        <f t="shared" si="70"/>
        <v>0</v>
      </c>
      <c r="AZ47" s="13"/>
      <c r="BA47" s="1">
        <f t="shared" si="71"/>
        <v>0</v>
      </c>
      <c r="BB47" s="1">
        <f t="shared" si="72"/>
        <v>0</v>
      </c>
      <c r="BD47" s="12" t="s">
        <v>55</v>
      </c>
      <c r="BE47" s="1">
        <f t="shared" si="73"/>
        <v>0</v>
      </c>
      <c r="BF47" s="1"/>
      <c r="BG47" s="1"/>
      <c r="BH47" s="52">
        <f t="shared" si="74"/>
        <v>0</v>
      </c>
      <c r="BI47" s="1">
        <f t="shared" si="75"/>
        <v>0</v>
      </c>
      <c r="BJ47" s="1">
        <f t="shared" si="76"/>
        <v>0</v>
      </c>
      <c r="BK47" s="13"/>
      <c r="BL47" s="1">
        <f t="shared" si="77"/>
        <v>0</v>
      </c>
      <c r="BM47" s="1">
        <f t="shared" si="78"/>
        <v>0</v>
      </c>
      <c r="BN47" s="10"/>
      <c r="BO47" s="12" t="s">
        <v>55</v>
      </c>
      <c r="BP47" s="1">
        <f t="shared" si="79"/>
        <v>0</v>
      </c>
      <c r="BQ47" s="1"/>
      <c r="BR47" s="1"/>
      <c r="BS47" s="52">
        <f t="shared" si="80"/>
        <v>0</v>
      </c>
      <c r="BT47" s="1">
        <f t="shared" si="81"/>
        <v>0</v>
      </c>
      <c r="BU47" s="1">
        <f t="shared" si="82"/>
        <v>0</v>
      </c>
      <c r="BV47" s="13"/>
      <c r="BW47" s="1">
        <f t="shared" si="83"/>
        <v>0</v>
      </c>
      <c r="BX47" s="1">
        <f t="shared" si="84"/>
        <v>0</v>
      </c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</row>
    <row r="48" spans="3:93" ht="14.4" x14ac:dyDescent="0.3">
      <c r="L48" s="12">
        <v>14</v>
      </c>
      <c r="M48" s="1"/>
      <c r="N48" s="1">
        <f t="shared" si="49"/>
        <v>0</v>
      </c>
      <c r="O48" s="1"/>
      <c r="P48" s="52">
        <f t="shared" si="50"/>
        <v>0</v>
      </c>
      <c r="Q48" s="1">
        <f t="shared" si="51"/>
        <v>0</v>
      </c>
      <c r="R48" s="1">
        <f t="shared" si="52"/>
        <v>0</v>
      </c>
      <c r="S48" s="13"/>
      <c r="T48" s="1">
        <f t="shared" si="53"/>
        <v>0</v>
      </c>
      <c r="U48" s="1">
        <f t="shared" si="54"/>
        <v>0</v>
      </c>
      <c r="W48" s="12">
        <v>14</v>
      </c>
      <c r="X48" s="1">
        <f t="shared" si="55"/>
        <v>0</v>
      </c>
      <c r="Y48" s="1"/>
      <c r="Z48" s="1"/>
      <c r="AA48" s="52">
        <f t="shared" si="56"/>
        <v>0</v>
      </c>
      <c r="AB48" s="1">
        <f t="shared" si="57"/>
        <v>0</v>
      </c>
      <c r="AC48" s="1">
        <f t="shared" si="58"/>
        <v>0</v>
      </c>
      <c r="AD48" s="13"/>
      <c r="AE48" s="1">
        <f t="shared" si="59"/>
        <v>0</v>
      </c>
      <c r="AF48" s="1">
        <f t="shared" si="60"/>
        <v>0</v>
      </c>
      <c r="AH48" s="12">
        <v>14</v>
      </c>
      <c r="AI48" s="1">
        <f t="shared" si="61"/>
        <v>0</v>
      </c>
      <c r="AJ48" s="1"/>
      <c r="AK48" s="1"/>
      <c r="AL48" s="52">
        <f t="shared" si="62"/>
        <v>0</v>
      </c>
      <c r="AM48" s="1">
        <f t="shared" si="63"/>
        <v>0</v>
      </c>
      <c r="AN48" s="1">
        <f t="shared" si="64"/>
        <v>0</v>
      </c>
      <c r="AO48" s="13"/>
      <c r="AP48" s="1">
        <f t="shared" si="65"/>
        <v>0</v>
      </c>
      <c r="AQ48" s="1">
        <f t="shared" si="66"/>
        <v>0</v>
      </c>
      <c r="AS48" s="12">
        <v>14</v>
      </c>
      <c r="AT48" s="1">
        <f t="shared" si="67"/>
        <v>0</v>
      </c>
      <c r="AU48" s="1"/>
      <c r="AV48" s="1"/>
      <c r="AW48" s="52">
        <f t="shared" si="68"/>
        <v>0</v>
      </c>
      <c r="AX48" s="1">
        <f t="shared" si="69"/>
        <v>0</v>
      </c>
      <c r="AY48" s="1">
        <f t="shared" si="70"/>
        <v>0</v>
      </c>
      <c r="AZ48" s="13"/>
      <c r="BA48" s="1">
        <f t="shared" si="71"/>
        <v>0</v>
      </c>
      <c r="BB48" s="1">
        <f t="shared" si="72"/>
        <v>0</v>
      </c>
      <c r="BD48" s="12">
        <v>14</v>
      </c>
      <c r="BE48" s="1">
        <f t="shared" si="73"/>
        <v>0</v>
      </c>
      <c r="BF48" s="1"/>
      <c r="BG48" s="1"/>
      <c r="BH48" s="52">
        <f t="shared" si="74"/>
        <v>0</v>
      </c>
      <c r="BI48" s="1">
        <f t="shared" si="75"/>
        <v>0</v>
      </c>
      <c r="BJ48" s="1">
        <f t="shared" si="76"/>
        <v>0</v>
      </c>
      <c r="BK48" s="13"/>
      <c r="BL48" s="1">
        <f t="shared" si="77"/>
        <v>0</v>
      </c>
      <c r="BM48" s="1">
        <f t="shared" si="78"/>
        <v>0</v>
      </c>
      <c r="BN48" s="10"/>
      <c r="BO48" s="12">
        <v>14</v>
      </c>
      <c r="BP48" s="1">
        <f t="shared" si="79"/>
        <v>0</v>
      </c>
      <c r="BQ48" s="1"/>
      <c r="BR48" s="1"/>
      <c r="BS48" s="52">
        <f t="shared" si="80"/>
        <v>0</v>
      </c>
      <c r="BT48" s="1">
        <f t="shared" si="81"/>
        <v>0</v>
      </c>
      <c r="BU48" s="1">
        <f t="shared" si="82"/>
        <v>0</v>
      </c>
      <c r="BV48" s="13"/>
      <c r="BW48" s="1">
        <f t="shared" si="83"/>
        <v>0</v>
      </c>
      <c r="BX48" s="1">
        <f t="shared" si="84"/>
        <v>0</v>
      </c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</row>
    <row r="49" spans="12:93" ht="14.4" x14ac:dyDescent="0.3">
      <c r="L49" s="12">
        <v>17</v>
      </c>
      <c r="M49" s="1"/>
      <c r="N49" s="1">
        <f t="shared" si="49"/>
        <v>0</v>
      </c>
      <c r="O49" s="1"/>
      <c r="P49" s="52">
        <f t="shared" si="50"/>
        <v>0</v>
      </c>
      <c r="Q49" s="1">
        <f t="shared" si="51"/>
        <v>0</v>
      </c>
      <c r="R49" s="1">
        <f t="shared" si="52"/>
        <v>0</v>
      </c>
      <c r="S49" s="13">
        <v>0.08</v>
      </c>
      <c r="T49" s="1">
        <f t="shared" si="53"/>
        <v>0</v>
      </c>
      <c r="U49" s="1">
        <f t="shared" si="54"/>
        <v>0</v>
      </c>
      <c r="W49" s="12">
        <v>17</v>
      </c>
      <c r="X49" s="1">
        <f t="shared" si="55"/>
        <v>0</v>
      </c>
      <c r="Y49" s="1"/>
      <c r="Z49" s="1"/>
      <c r="AA49" s="52">
        <f t="shared" si="56"/>
        <v>0</v>
      </c>
      <c r="AB49" s="1">
        <f t="shared" si="57"/>
        <v>0</v>
      </c>
      <c r="AC49" s="1">
        <f t="shared" si="58"/>
        <v>0</v>
      </c>
      <c r="AD49" s="13">
        <v>0.08</v>
      </c>
      <c r="AE49" s="1">
        <f t="shared" si="59"/>
        <v>0</v>
      </c>
      <c r="AF49" s="1">
        <f t="shared" si="60"/>
        <v>0</v>
      </c>
      <c r="AH49" s="12">
        <v>17</v>
      </c>
      <c r="AI49" s="1">
        <f t="shared" si="61"/>
        <v>0</v>
      </c>
      <c r="AJ49" s="1"/>
      <c r="AK49" s="1"/>
      <c r="AL49" s="52">
        <f t="shared" si="62"/>
        <v>0</v>
      </c>
      <c r="AM49" s="1">
        <f t="shared" si="63"/>
        <v>0</v>
      </c>
      <c r="AN49" s="1">
        <f t="shared" si="64"/>
        <v>0</v>
      </c>
      <c r="AO49" s="13">
        <v>0.08</v>
      </c>
      <c r="AP49" s="1">
        <f t="shared" si="65"/>
        <v>0</v>
      </c>
      <c r="AQ49" s="1">
        <f t="shared" si="66"/>
        <v>0</v>
      </c>
      <c r="AS49" s="12">
        <v>17</v>
      </c>
      <c r="AT49" s="1">
        <f t="shared" si="67"/>
        <v>0</v>
      </c>
      <c r="AU49" s="1"/>
      <c r="AV49" s="1"/>
      <c r="AW49" s="52">
        <f t="shared" si="68"/>
        <v>0</v>
      </c>
      <c r="AX49" s="1">
        <f t="shared" si="69"/>
        <v>0</v>
      </c>
      <c r="AY49" s="1">
        <f t="shared" si="70"/>
        <v>0</v>
      </c>
      <c r="AZ49" s="13">
        <v>0.08</v>
      </c>
      <c r="BA49" s="1">
        <f t="shared" si="71"/>
        <v>0</v>
      </c>
      <c r="BB49" s="1">
        <f t="shared" si="72"/>
        <v>0</v>
      </c>
      <c r="BD49" s="12">
        <v>17</v>
      </c>
      <c r="BE49" s="1">
        <f t="shared" si="73"/>
        <v>0</v>
      </c>
      <c r="BF49" s="1"/>
      <c r="BG49" s="1"/>
      <c r="BH49" s="52">
        <f t="shared" si="74"/>
        <v>0</v>
      </c>
      <c r="BI49" s="1">
        <f t="shared" si="75"/>
        <v>0</v>
      </c>
      <c r="BJ49" s="1">
        <f t="shared" si="76"/>
        <v>0</v>
      </c>
      <c r="BK49" s="13">
        <v>0.08</v>
      </c>
      <c r="BL49" s="1">
        <f t="shared" si="77"/>
        <v>0</v>
      </c>
      <c r="BM49" s="1">
        <f t="shared" si="78"/>
        <v>0</v>
      </c>
      <c r="BN49" s="10"/>
      <c r="BO49" s="12">
        <v>17</v>
      </c>
      <c r="BP49" s="1">
        <f t="shared" si="79"/>
        <v>0</v>
      </c>
      <c r="BQ49" s="1"/>
      <c r="BR49" s="1"/>
      <c r="BS49" s="52">
        <f t="shared" si="80"/>
        <v>0</v>
      </c>
      <c r="BT49" s="1">
        <f t="shared" si="81"/>
        <v>0</v>
      </c>
      <c r="BU49" s="1">
        <f t="shared" si="82"/>
        <v>0</v>
      </c>
      <c r="BV49" s="13">
        <v>0.08</v>
      </c>
      <c r="BW49" s="1">
        <f t="shared" si="83"/>
        <v>0</v>
      </c>
      <c r="BX49" s="1">
        <f t="shared" si="84"/>
        <v>0</v>
      </c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</row>
    <row r="50" spans="12:93" ht="14.4" x14ac:dyDescent="0.3">
      <c r="L50" s="12">
        <v>42</v>
      </c>
      <c r="M50" s="1"/>
      <c r="N50" s="1">
        <f t="shared" si="49"/>
        <v>0</v>
      </c>
      <c r="O50" s="1"/>
      <c r="P50" s="52">
        <f t="shared" si="50"/>
        <v>0</v>
      </c>
      <c r="Q50" s="1">
        <f t="shared" si="51"/>
        <v>0</v>
      </c>
      <c r="R50" s="1">
        <f t="shared" si="52"/>
        <v>0</v>
      </c>
      <c r="S50" s="13">
        <v>0.12</v>
      </c>
      <c r="T50" s="1">
        <f t="shared" si="53"/>
        <v>0</v>
      </c>
      <c r="U50" s="1">
        <f t="shared" si="54"/>
        <v>0</v>
      </c>
      <c r="W50" s="12">
        <v>42</v>
      </c>
      <c r="X50" s="1">
        <f t="shared" si="55"/>
        <v>0</v>
      </c>
      <c r="Y50" s="1"/>
      <c r="Z50" s="1"/>
      <c r="AA50" s="52">
        <f t="shared" si="56"/>
        <v>0</v>
      </c>
      <c r="AB50" s="1">
        <f t="shared" si="57"/>
        <v>0</v>
      </c>
      <c r="AC50" s="1">
        <f t="shared" si="58"/>
        <v>0</v>
      </c>
      <c r="AD50" s="13">
        <v>0.12</v>
      </c>
      <c r="AE50" s="1">
        <f t="shared" si="59"/>
        <v>0</v>
      </c>
      <c r="AF50" s="1">
        <f t="shared" si="60"/>
        <v>0</v>
      </c>
      <c r="AH50" s="12">
        <v>42</v>
      </c>
      <c r="AI50" s="1">
        <f t="shared" si="61"/>
        <v>0</v>
      </c>
      <c r="AJ50" s="1"/>
      <c r="AK50" s="1"/>
      <c r="AL50" s="52">
        <f t="shared" si="62"/>
        <v>0</v>
      </c>
      <c r="AM50" s="1">
        <f t="shared" si="63"/>
        <v>0</v>
      </c>
      <c r="AN50" s="1">
        <f t="shared" si="64"/>
        <v>0</v>
      </c>
      <c r="AO50" s="13">
        <v>0.12</v>
      </c>
      <c r="AP50" s="1">
        <f t="shared" si="65"/>
        <v>0</v>
      </c>
      <c r="AQ50" s="1">
        <f t="shared" si="66"/>
        <v>0</v>
      </c>
      <c r="AS50" s="12">
        <v>42</v>
      </c>
      <c r="AT50" s="1">
        <f t="shared" si="67"/>
        <v>0</v>
      </c>
      <c r="AU50" s="1"/>
      <c r="AV50" s="1"/>
      <c r="AW50" s="52">
        <f t="shared" si="68"/>
        <v>0</v>
      </c>
      <c r="AX50" s="1">
        <f t="shared" si="69"/>
        <v>0</v>
      </c>
      <c r="AY50" s="1">
        <f t="shared" si="70"/>
        <v>0</v>
      </c>
      <c r="AZ50" s="13">
        <v>0.12</v>
      </c>
      <c r="BA50" s="1">
        <f t="shared" si="71"/>
        <v>0</v>
      </c>
      <c r="BB50" s="1">
        <f t="shared" si="72"/>
        <v>0</v>
      </c>
      <c r="BD50" s="12">
        <v>42</v>
      </c>
      <c r="BE50" s="1">
        <f t="shared" si="73"/>
        <v>0</v>
      </c>
      <c r="BF50" s="1"/>
      <c r="BG50" s="1"/>
      <c r="BH50" s="52">
        <f t="shared" si="74"/>
        <v>0</v>
      </c>
      <c r="BI50" s="1">
        <f t="shared" si="75"/>
        <v>0</v>
      </c>
      <c r="BJ50" s="1">
        <f t="shared" si="76"/>
        <v>0</v>
      </c>
      <c r="BK50" s="13">
        <v>0.12</v>
      </c>
      <c r="BL50" s="1">
        <f t="shared" si="77"/>
        <v>0</v>
      </c>
      <c r="BM50" s="1">
        <f t="shared" si="78"/>
        <v>0</v>
      </c>
      <c r="BN50" s="10"/>
      <c r="BO50" s="12">
        <v>42</v>
      </c>
      <c r="BP50" s="1">
        <f t="shared" si="79"/>
        <v>0</v>
      </c>
      <c r="BQ50" s="1"/>
      <c r="BR50" s="1"/>
      <c r="BS50" s="52">
        <f t="shared" si="80"/>
        <v>0</v>
      </c>
      <c r="BT50" s="1">
        <f t="shared" si="81"/>
        <v>0</v>
      </c>
      <c r="BU50" s="1">
        <f t="shared" si="82"/>
        <v>0</v>
      </c>
      <c r="BV50" s="13">
        <v>0.12</v>
      </c>
      <c r="BW50" s="1">
        <f t="shared" si="83"/>
        <v>0</v>
      </c>
      <c r="BX50" s="1">
        <f t="shared" si="84"/>
        <v>0</v>
      </c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</row>
    <row r="51" spans="12:93" ht="14.4" x14ac:dyDescent="0.3">
      <c r="L51" s="12">
        <v>43.1</v>
      </c>
      <c r="M51" s="1"/>
      <c r="N51" s="1">
        <f t="shared" si="49"/>
        <v>0</v>
      </c>
      <c r="O51" s="1"/>
      <c r="P51" s="52">
        <f t="shared" si="50"/>
        <v>0</v>
      </c>
      <c r="Q51" s="1">
        <f t="shared" si="51"/>
        <v>0</v>
      </c>
      <c r="R51" s="1">
        <f t="shared" si="52"/>
        <v>0</v>
      </c>
      <c r="S51" s="13">
        <v>0.3</v>
      </c>
      <c r="T51" s="1">
        <f t="shared" si="53"/>
        <v>0</v>
      </c>
      <c r="U51" s="1">
        <f t="shared" si="54"/>
        <v>0</v>
      </c>
      <c r="W51" s="12">
        <v>43.1</v>
      </c>
      <c r="X51" s="1">
        <f t="shared" si="55"/>
        <v>0</v>
      </c>
      <c r="Y51" s="1"/>
      <c r="Z51" s="1"/>
      <c r="AA51" s="52">
        <f t="shared" si="56"/>
        <v>0</v>
      </c>
      <c r="AB51" s="1">
        <f t="shared" si="57"/>
        <v>0</v>
      </c>
      <c r="AC51" s="1">
        <f t="shared" si="58"/>
        <v>0</v>
      </c>
      <c r="AD51" s="13">
        <v>0.3</v>
      </c>
      <c r="AE51" s="1">
        <f t="shared" si="59"/>
        <v>0</v>
      </c>
      <c r="AF51" s="1">
        <f t="shared" si="60"/>
        <v>0</v>
      </c>
      <c r="AH51" s="12">
        <v>43.1</v>
      </c>
      <c r="AI51" s="1">
        <f t="shared" si="61"/>
        <v>0</v>
      </c>
      <c r="AJ51" s="1"/>
      <c r="AK51" s="1"/>
      <c r="AL51" s="52">
        <f t="shared" si="62"/>
        <v>0</v>
      </c>
      <c r="AM51" s="1">
        <f t="shared" si="63"/>
        <v>0</v>
      </c>
      <c r="AN51" s="1">
        <f t="shared" si="64"/>
        <v>0</v>
      </c>
      <c r="AO51" s="13">
        <v>0.3</v>
      </c>
      <c r="AP51" s="1">
        <f t="shared" si="65"/>
        <v>0</v>
      </c>
      <c r="AQ51" s="1">
        <f t="shared" si="66"/>
        <v>0</v>
      </c>
      <c r="AS51" s="12">
        <v>43.1</v>
      </c>
      <c r="AT51" s="1">
        <f t="shared" si="67"/>
        <v>0</v>
      </c>
      <c r="AU51" s="1"/>
      <c r="AV51" s="1"/>
      <c r="AW51" s="52">
        <f t="shared" si="68"/>
        <v>0</v>
      </c>
      <c r="AX51" s="1">
        <f t="shared" si="69"/>
        <v>0</v>
      </c>
      <c r="AY51" s="1">
        <f t="shared" si="70"/>
        <v>0</v>
      </c>
      <c r="AZ51" s="13">
        <v>0.3</v>
      </c>
      <c r="BA51" s="1">
        <f t="shared" si="71"/>
        <v>0</v>
      </c>
      <c r="BB51" s="1">
        <f t="shared" si="72"/>
        <v>0</v>
      </c>
      <c r="BD51" s="12">
        <v>43.1</v>
      </c>
      <c r="BE51" s="1">
        <f t="shared" si="73"/>
        <v>0</v>
      </c>
      <c r="BF51" s="1"/>
      <c r="BG51" s="1"/>
      <c r="BH51" s="52">
        <f t="shared" si="74"/>
        <v>0</v>
      </c>
      <c r="BI51" s="1">
        <f t="shared" si="75"/>
        <v>0</v>
      </c>
      <c r="BJ51" s="1">
        <f t="shared" si="76"/>
        <v>0</v>
      </c>
      <c r="BK51" s="13">
        <v>0.3</v>
      </c>
      <c r="BL51" s="1">
        <f t="shared" si="77"/>
        <v>0</v>
      </c>
      <c r="BM51" s="1">
        <f t="shared" si="78"/>
        <v>0</v>
      </c>
      <c r="BN51" s="10"/>
      <c r="BO51" s="12">
        <v>43.1</v>
      </c>
      <c r="BP51" s="1">
        <f t="shared" si="79"/>
        <v>0</v>
      </c>
      <c r="BQ51" s="1"/>
      <c r="BR51" s="1"/>
      <c r="BS51" s="52">
        <f t="shared" si="80"/>
        <v>0</v>
      </c>
      <c r="BT51" s="1">
        <f t="shared" si="81"/>
        <v>0</v>
      </c>
      <c r="BU51" s="1">
        <f t="shared" si="82"/>
        <v>0</v>
      </c>
      <c r="BV51" s="13">
        <v>0.3</v>
      </c>
      <c r="BW51" s="1">
        <f t="shared" si="83"/>
        <v>0</v>
      </c>
      <c r="BX51" s="1">
        <f t="shared" si="84"/>
        <v>0</v>
      </c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</row>
    <row r="52" spans="12:93" ht="14.4" x14ac:dyDescent="0.3">
      <c r="L52" s="12">
        <v>43.2</v>
      </c>
      <c r="M52" s="1"/>
      <c r="N52" s="1">
        <f t="shared" si="49"/>
        <v>0</v>
      </c>
      <c r="O52" s="1"/>
      <c r="P52" s="52">
        <f t="shared" si="50"/>
        <v>0</v>
      </c>
      <c r="Q52" s="1">
        <f t="shared" si="51"/>
        <v>0</v>
      </c>
      <c r="R52" s="1">
        <f t="shared" si="52"/>
        <v>0</v>
      </c>
      <c r="S52" s="13">
        <v>0.5</v>
      </c>
      <c r="T52" s="1">
        <f t="shared" si="53"/>
        <v>0</v>
      </c>
      <c r="U52" s="1">
        <f t="shared" si="54"/>
        <v>0</v>
      </c>
      <c r="W52" s="12">
        <v>43.2</v>
      </c>
      <c r="X52" s="1">
        <f t="shared" si="55"/>
        <v>0</v>
      </c>
      <c r="Y52" s="1"/>
      <c r="Z52" s="1"/>
      <c r="AA52" s="52">
        <f t="shared" si="56"/>
        <v>0</v>
      </c>
      <c r="AB52" s="1">
        <f t="shared" si="57"/>
        <v>0</v>
      </c>
      <c r="AC52" s="1">
        <f t="shared" si="58"/>
        <v>0</v>
      </c>
      <c r="AD52" s="13">
        <v>0.5</v>
      </c>
      <c r="AE52" s="1">
        <f t="shared" si="59"/>
        <v>0</v>
      </c>
      <c r="AF52" s="1">
        <f t="shared" si="60"/>
        <v>0</v>
      </c>
      <c r="AH52" s="12">
        <v>43.2</v>
      </c>
      <c r="AI52" s="1">
        <f t="shared" si="61"/>
        <v>0</v>
      </c>
      <c r="AJ52" s="1"/>
      <c r="AK52" s="1"/>
      <c r="AL52" s="52">
        <f t="shared" si="62"/>
        <v>0</v>
      </c>
      <c r="AM52" s="1">
        <f t="shared" si="63"/>
        <v>0</v>
      </c>
      <c r="AN52" s="1">
        <f t="shared" si="64"/>
        <v>0</v>
      </c>
      <c r="AO52" s="13">
        <v>0.5</v>
      </c>
      <c r="AP52" s="1">
        <f t="shared" si="65"/>
        <v>0</v>
      </c>
      <c r="AQ52" s="1">
        <f t="shared" si="66"/>
        <v>0</v>
      </c>
      <c r="AS52" s="12">
        <v>43.2</v>
      </c>
      <c r="AT52" s="1">
        <f t="shared" si="67"/>
        <v>0</v>
      </c>
      <c r="AU52" s="1"/>
      <c r="AV52" s="1"/>
      <c r="AW52" s="52">
        <f t="shared" si="68"/>
        <v>0</v>
      </c>
      <c r="AX52" s="1">
        <f t="shared" si="69"/>
        <v>0</v>
      </c>
      <c r="AY52" s="1">
        <f t="shared" si="70"/>
        <v>0</v>
      </c>
      <c r="AZ52" s="13">
        <v>0.5</v>
      </c>
      <c r="BA52" s="1">
        <f t="shared" si="71"/>
        <v>0</v>
      </c>
      <c r="BB52" s="1">
        <f t="shared" si="72"/>
        <v>0</v>
      </c>
      <c r="BD52" s="12">
        <v>43.2</v>
      </c>
      <c r="BE52" s="1">
        <f t="shared" si="73"/>
        <v>0</v>
      </c>
      <c r="BF52" s="1"/>
      <c r="BG52" s="1"/>
      <c r="BH52" s="52">
        <f t="shared" si="74"/>
        <v>0</v>
      </c>
      <c r="BI52" s="1">
        <f t="shared" si="75"/>
        <v>0</v>
      </c>
      <c r="BJ52" s="1">
        <f t="shared" si="76"/>
        <v>0</v>
      </c>
      <c r="BK52" s="13">
        <v>0.5</v>
      </c>
      <c r="BL52" s="1">
        <f t="shared" si="77"/>
        <v>0</v>
      </c>
      <c r="BM52" s="1">
        <f t="shared" si="78"/>
        <v>0</v>
      </c>
      <c r="BN52" s="10"/>
      <c r="BO52" s="12">
        <v>43.2</v>
      </c>
      <c r="BP52" s="1">
        <f t="shared" si="79"/>
        <v>0</v>
      </c>
      <c r="BQ52" s="1"/>
      <c r="BR52" s="1"/>
      <c r="BS52" s="52">
        <f t="shared" si="80"/>
        <v>0</v>
      </c>
      <c r="BT52" s="1">
        <f t="shared" si="81"/>
        <v>0</v>
      </c>
      <c r="BU52" s="1">
        <f t="shared" si="82"/>
        <v>0</v>
      </c>
      <c r="BV52" s="13">
        <v>0.5</v>
      </c>
      <c r="BW52" s="1">
        <f t="shared" si="83"/>
        <v>0</v>
      </c>
      <c r="BX52" s="1">
        <f t="shared" si="84"/>
        <v>0</v>
      </c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</row>
    <row r="53" spans="12:93" ht="14.4" x14ac:dyDescent="0.3">
      <c r="L53" s="12">
        <v>45</v>
      </c>
      <c r="M53" s="1"/>
      <c r="N53" s="1">
        <f t="shared" si="49"/>
        <v>0</v>
      </c>
      <c r="O53" s="1"/>
      <c r="P53" s="52">
        <f t="shared" si="50"/>
        <v>0</v>
      </c>
      <c r="Q53" s="1">
        <f t="shared" si="51"/>
        <v>0</v>
      </c>
      <c r="R53" s="1">
        <f t="shared" si="52"/>
        <v>0</v>
      </c>
      <c r="S53" s="13">
        <v>0.45</v>
      </c>
      <c r="T53" s="1">
        <f t="shared" si="53"/>
        <v>0</v>
      </c>
      <c r="U53" s="1">
        <f t="shared" si="54"/>
        <v>0</v>
      </c>
      <c r="W53" s="12">
        <v>45</v>
      </c>
      <c r="X53" s="1">
        <f t="shared" si="55"/>
        <v>0</v>
      </c>
      <c r="Y53" s="1"/>
      <c r="Z53" s="1"/>
      <c r="AA53" s="52">
        <f t="shared" si="56"/>
        <v>0</v>
      </c>
      <c r="AB53" s="1">
        <f t="shared" si="57"/>
        <v>0</v>
      </c>
      <c r="AC53" s="1">
        <f t="shared" si="58"/>
        <v>0</v>
      </c>
      <c r="AD53" s="13">
        <v>0.45</v>
      </c>
      <c r="AE53" s="1">
        <f t="shared" si="59"/>
        <v>0</v>
      </c>
      <c r="AF53" s="1">
        <f t="shared" si="60"/>
        <v>0</v>
      </c>
      <c r="AH53" s="12">
        <v>45</v>
      </c>
      <c r="AI53" s="1">
        <f t="shared" si="61"/>
        <v>0</v>
      </c>
      <c r="AJ53" s="1"/>
      <c r="AK53" s="1"/>
      <c r="AL53" s="52">
        <f t="shared" si="62"/>
        <v>0</v>
      </c>
      <c r="AM53" s="1">
        <f t="shared" si="63"/>
        <v>0</v>
      </c>
      <c r="AN53" s="1">
        <f t="shared" si="64"/>
        <v>0</v>
      </c>
      <c r="AO53" s="13">
        <v>0.45</v>
      </c>
      <c r="AP53" s="1">
        <f t="shared" si="65"/>
        <v>0</v>
      </c>
      <c r="AQ53" s="1">
        <f t="shared" si="66"/>
        <v>0</v>
      </c>
      <c r="AS53" s="12">
        <v>45</v>
      </c>
      <c r="AT53" s="1">
        <f t="shared" si="67"/>
        <v>0</v>
      </c>
      <c r="AU53" s="1"/>
      <c r="AV53" s="1"/>
      <c r="AW53" s="52">
        <f t="shared" si="68"/>
        <v>0</v>
      </c>
      <c r="AX53" s="1">
        <f t="shared" si="69"/>
        <v>0</v>
      </c>
      <c r="AY53" s="1">
        <f t="shared" si="70"/>
        <v>0</v>
      </c>
      <c r="AZ53" s="13">
        <v>0.45</v>
      </c>
      <c r="BA53" s="1">
        <f t="shared" si="71"/>
        <v>0</v>
      </c>
      <c r="BB53" s="1">
        <f t="shared" si="72"/>
        <v>0</v>
      </c>
      <c r="BD53" s="12">
        <v>45</v>
      </c>
      <c r="BE53" s="1">
        <f t="shared" si="73"/>
        <v>0</v>
      </c>
      <c r="BF53" s="1"/>
      <c r="BG53" s="1"/>
      <c r="BH53" s="52">
        <f t="shared" si="74"/>
        <v>0</v>
      </c>
      <c r="BI53" s="1">
        <f t="shared" si="75"/>
        <v>0</v>
      </c>
      <c r="BJ53" s="1">
        <f t="shared" si="76"/>
        <v>0</v>
      </c>
      <c r="BK53" s="13">
        <v>0.45</v>
      </c>
      <c r="BL53" s="1">
        <f t="shared" si="77"/>
        <v>0</v>
      </c>
      <c r="BM53" s="1">
        <f t="shared" si="78"/>
        <v>0</v>
      </c>
      <c r="BN53" s="10"/>
      <c r="BO53" s="12">
        <v>45</v>
      </c>
      <c r="BP53" s="1">
        <f t="shared" si="79"/>
        <v>0</v>
      </c>
      <c r="BQ53" s="1"/>
      <c r="BR53" s="1"/>
      <c r="BS53" s="52">
        <f t="shared" si="80"/>
        <v>0</v>
      </c>
      <c r="BT53" s="1">
        <f t="shared" si="81"/>
        <v>0</v>
      </c>
      <c r="BU53" s="1">
        <f t="shared" si="82"/>
        <v>0</v>
      </c>
      <c r="BV53" s="13">
        <v>0.45</v>
      </c>
      <c r="BW53" s="1">
        <f t="shared" si="83"/>
        <v>0</v>
      </c>
      <c r="BX53" s="1">
        <f t="shared" si="84"/>
        <v>0</v>
      </c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</row>
    <row r="54" spans="12:93" ht="14.4" x14ac:dyDescent="0.3">
      <c r="L54" s="12">
        <v>46</v>
      </c>
      <c r="M54" s="1"/>
      <c r="N54" s="1">
        <f t="shared" si="49"/>
        <v>0</v>
      </c>
      <c r="O54" s="1"/>
      <c r="P54" s="52">
        <f t="shared" si="50"/>
        <v>0</v>
      </c>
      <c r="Q54" s="1">
        <f t="shared" si="51"/>
        <v>0</v>
      </c>
      <c r="R54" s="1">
        <f t="shared" si="52"/>
        <v>0</v>
      </c>
      <c r="S54" s="13">
        <v>0.3</v>
      </c>
      <c r="T54" s="1">
        <f t="shared" si="53"/>
        <v>0</v>
      </c>
      <c r="U54" s="1">
        <f t="shared" si="54"/>
        <v>0</v>
      </c>
      <c r="W54" s="12">
        <v>46</v>
      </c>
      <c r="X54" s="1">
        <f t="shared" si="55"/>
        <v>0</v>
      </c>
      <c r="Y54" s="1"/>
      <c r="Z54" s="1"/>
      <c r="AA54" s="52">
        <f t="shared" si="56"/>
        <v>0</v>
      </c>
      <c r="AB54" s="1">
        <f t="shared" si="57"/>
        <v>0</v>
      </c>
      <c r="AC54" s="1">
        <f t="shared" si="58"/>
        <v>0</v>
      </c>
      <c r="AD54" s="13">
        <v>0.3</v>
      </c>
      <c r="AE54" s="1">
        <f t="shared" si="59"/>
        <v>0</v>
      </c>
      <c r="AF54" s="1">
        <f t="shared" si="60"/>
        <v>0</v>
      </c>
      <c r="AH54" s="12">
        <v>46</v>
      </c>
      <c r="AI54" s="1">
        <f t="shared" si="61"/>
        <v>0</v>
      </c>
      <c r="AJ54" s="1"/>
      <c r="AK54" s="1"/>
      <c r="AL54" s="52">
        <f t="shared" si="62"/>
        <v>0</v>
      </c>
      <c r="AM54" s="1">
        <f t="shared" si="63"/>
        <v>0</v>
      </c>
      <c r="AN54" s="1">
        <f t="shared" si="64"/>
        <v>0</v>
      </c>
      <c r="AO54" s="13">
        <v>0.3</v>
      </c>
      <c r="AP54" s="1">
        <f t="shared" si="65"/>
        <v>0</v>
      </c>
      <c r="AQ54" s="1">
        <f t="shared" si="66"/>
        <v>0</v>
      </c>
      <c r="AS54" s="12">
        <v>46</v>
      </c>
      <c r="AT54" s="1">
        <f t="shared" si="67"/>
        <v>0</v>
      </c>
      <c r="AU54" s="1"/>
      <c r="AV54" s="1"/>
      <c r="AW54" s="52">
        <f t="shared" si="68"/>
        <v>0</v>
      </c>
      <c r="AX54" s="1">
        <f t="shared" si="69"/>
        <v>0</v>
      </c>
      <c r="AY54" s="1">
        <f t="shared" si="70"/>
        <v>0</v>
      </c>
      <c r="AZ54" s="13">
        <v>0.3</v>
      </c>
      <c r="BA54" s="1">
        <f t="shared" si="71"/>
        <v>0</v>
      </c>
      <c r="BB54" s="1">
        <f t="shared" si="72"/>
        <v>0</v>
      </c>
      <c r="BD54" s="12">
        <v>46</v>
      </c>
      <c r="BE54" s="1">
        <f t="shared" si="73"/>
        <v>0</v>
      </c>
      <c r="BF54" s="1"/>
      <c r="BG54" s="1"/>
      <c r="BH54" s="52">
        <f t="shared" si="74"/>
        <v>0</v>
      </c>
      <c r="BI54" s="1">
        <f t="shared" si="75"/>
        <v>0</v>
      </c>
      <c r="BJ54" s="1">
        <f t="shared" si="76"/>
        <v>0</v>
      </c>
      <c r="BK54" s="13">
        <v>0.3</v>
      </c>
      <c r="BL54" s="1">
        <f t="shared" si="77"/>
        <v>0</v>
      </c>
      <c r="BM54" s="1">
        <f t="shared" si="78"/>
        <v>0</v>
      </c>
      <c r="BN54" s="10"/>
      <c r="BO54" s="12">
        <v>46</v>
      </c>
      <c r="BP54" s="1">
        <f t="shared" si="79"/>
        <v>0</v>
      </c>
      <c r="BQ54" s="1"/>
      <c r="BR54" s="1"/>
      <c r="BS54" s="52">
        <f t="shared" si="80"/>
        <v>0</v>
      </c>
      <c r="BT54" s="1">
        <f t="shared" si="81"/>
        <v>0</v>
      </c>
      <c r="BU54" s="1">
        <f t="shared" si="82"/>
        <v>0</v>
      </c>
      <c r="BV54" s="13">
        <v>0.3</v>
      </c>
      <c r="BW54" s="1">
        <f t="shared" si="83"/>
        <v>0</v>
      </c>
      <c r="BX54" s="1">
        <f t="shared" si="84"/>
        <v>0</v>
      </c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</row>
    <row r="55" spans="12:93" ht="14.4" x14ac:dyDescent="0.3">
      <c r="L55" s="12">
        <v>47</v>
      </c>
      <c r="M55" s="1"/>
      <c r="N55" s="1">
        <f t="shared" si="49"/>
        <v>0</v>
      </c>
      <c r="O55" s="1"/>
      <c r="P55" s="52">
        <f t="shared" si="50"/>
        <v>0</v>
      </c>
      <c r="Q55" s="1">
        <f t="shared" si="51"/>
        <v>0</v>
      </c>
      <c r="R55" s="1">
        <f t="shared" si="52"/>
        <v>0</v>
      </c>
      <c r="S55" s="13">
        <v>0.08</v>
      </c>
      <c r="T55" s="1">
        <f t="shared" si="53"/>
        <v>0</v>
      </c>
      <c r="U55" s="1">
        <f t="shared" si="54"/>
        <v>0</v>
      </c>
      <c r="W55" s="12">
        <v>47</v>
      </c>
      <c r="X55" s="1">
        <f t="shared" si="55"/>
        <v>0</v>
      </c>
      <c r="Y55" s="1"/>
      <c r="Z55" s="1"/>
      <c r="AA55" s="52">
        <f t="shared" si="56"/>
        <v>0</v>
      </c>
      <c r="AB55" s="1">
        <f t="shared" si="57"/>
        <v>0</v>
      </c>
      <c r="AC55" s="1">
        <f t="shared" si="58"/>
        <v>0</v>
      </c>
      <c r="AD55" s="13">
        <v>0.08</v>
      </c>
      <c r="AE55" s="1">
        <f t="shared" si="59"/>
        <v>0</v>
      </c>
      <c r="AF55" s="1">
        <f t="shared" si="60"/>
        <v>0</v>
      </c>
      <c r="AH55" s="12">
        <v>47</v>
      </c>
      <c r="AI55" s="1">
        <f t="shared" si="61"/>
        <v>0</v>
      </c>
      <c r="AJ55" s="1"/>
      <c r="AK55" s="1"/>
      <c r="AL55" s="52">
        <f t="shared" si="62"/>
        <v>0</v>
      </c>
      <c r="AM55" s="1">
        <f t="shared" si="63"/>
        <v>0</v>
      </c>
      <c r="AN55" s="1">
        <f t="shared" si="64"/>
        <v>0</v>
      </c>
      <c r="AO55" s="13">
        <v>0.08</v>
      </c>
      <c r="AP55" s="1">
        <f t="shared" si="65"/>
        <v>0</v>
      </c>
      <c r="AQ55" s="1">
        <f t="shared" si="66"/>
        <v>0</v>
      </c>
      <c r="AS55" s="12">
        <v>47</v>
      </c>
      <c r="AT55" s="1">
        <f t="shared" si="67"/>
        <v>0</v>
      </c>
      <c r="AU55" s="1"/>
      <c r="AV55" s="1"/>
      <c r="AW55" s="52">
        <f t="shared" si="68"/>
        <v>0</v>
      </c>
      <c r="AX55" s="1">
        <f t="shared" si="69"/>
        <v>0</v>
      </c>
      <c r="AY55" s="1">
        <f t="shared" si="70"/>
        <v>0</v>
      </c>
      <c r="AZ55" s="13">
        <v>0.08</v>
      </c>
      <c r="BA55" s="1">
        <f t="shared" si="71"/>
        <v>0</v>
      </c>
      <c r="BB55" s="1">
        <f t="shared" si="72"/>
        <v>0</v>
      </c>
      <c r="BD55" s="12">
        <v>47</v>
      </c>
      <c r="BE55" s="1">
        <f t="shared" si="73"/>
        <v>0</v>
      </c>
      <c r="BF55" s="1"/>
      <c r="BG55" s="1"/>
      <c r="BH55" s="52">
        <f t="shared" si="74"/>
        <v>0</v>
      </c>
      <c r="BI55" s="1">
        <f t="shared" si="75"/>
        <v>0</v>
      </c>
      <c r="BJ55" s="1">
        <f t="shared" si="76"/>
        <v>0</v>
      </c>
      <c r="BK55" s="13">
        <v>0.08</v>
      </c>
      <c r="BL55" s="1">
        <f t="shared" si="77"/>
        <v>0</v>
      </c>
      <c r="BM55" s="1">
        <f t="shared" si="78"/>
        <v>0</v>
      </c>
      <c r="BN55" s="10"/>
      <c r="BO55" s="12">
        <v>47</v>
      </c>
      <c r="BP55" s="1">
        <f t="shared" si="79"/>
        <v>0</v>
      </c>
      <c r="BQ55" s="1"/>
      <c r="BR55" s="1"/>
      <c r="BS55" s="52">
        <f t="shared" si="80"/>
        <v>0</v>
      </c>
      <c r="BT55" s="1">
        <f t="shared" si="81"/>
        <v>0</v>
      </c>
      <c r="BU55" s="1">
        <f t="shared" si="82"/>
        <v>0</v>
      </c>
      <c r="BV55" s="13">
        <v>0.08</v>
      </c>
      <c r="BW55" s="1">
        <f t="shared" si="83"/>
        <v>0</v>
      </c>
      <c r="BX55" s="1">
        <f t="shared" si="84"/>
        <v>0</v>
      </c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</row>
    <row r="56" spans="12:93" ht="14.4" x14ac:dyDescent="0.3">
      <c r="L56" s="12">
        <v>50</v>
      </c>
      <c r="M56" s="1"/>
      <c r="N56" s="1">
        <f t="shared" si="49"/>
        <v>0</v>
      </c>
      <c r="O56" s="1"/>
      <c r="P56" s="52">
        <f t="shared" si="50"/>
        <v>0</v>
      </c>
      <c r="Q56" s="1">
        <f t="shared" si="51"/>
        <v>0</v>
      </c>
      <c r="R56" s="1">
        <f t="shared" si="52"/>
        <v>0</v>
      </c>
      <c r="S56" s="13">
        <v>0.55000000000000004</v>
      </c>
      <c r="T56" s="1">
        <f t="shared" si="53"/>
        <v>0</v>
      </c>
      <c r="U56" s="1">
        <f t="shared" si="54"/>
        <v>0</v>
      </c>
      <c r="W56" s="12">
        <v>50</v>
      </c>
      <c r="X56" s="1">
        <f t="shared" si="55"/>
        <v>0</v>
      </c>
      <c r="Y56" s="1"/>
      <c r="Z56" s="1"/>
      <c r="AA56" s="52">
        <f t="shared" si="56"/>
        <v>0</v>
      </c>
      <c r="AB56" s="1">
        <f t="shared" si="57"/>
        <v>0</v>
      </c>
      <c r="AC56" s="1">
        <f t="shared" si="58"/>
        <v>0</v>
      </c>
      <c r="AD56" s="13">
        <v>0.55000000000000004</v>
      </c>
      <c r="AE56" s="1">
        <f t="shared" si="59"/>
        <v>0</v>
      </c>
      <c r="AF56" s="1">
        <f t="shared" si="60"/>
        <v>0</v>
      </c>
      <c r="AH56" s="12">
        <v>50</v>
      </c>
      <c r="AI56" s="1">
        <f t="shared" si="61"/>
        <v>0</v>
      </c>
      <c r="AJ56" s="1"/>
      <c r="AK56" s="1"/>
      <c r="AL56" s="52">
        <f t="shared" si="62"/>
        <v>0</v>
      </c>
      <c r="AM56" s="1">
        <f t="shared" si="63"/>
        <v>0</v>
      </c>
      <c r="AN56" s="1">
        <f t="shared" si="64"/>
        <v>0</v>
      </c>
      <c r="AO56" s="13">
        <v>0.55000000000000004</v>
      </c>
      <c r="AP56" s="1">
        <f t="shared" si="65"/>
        <v>0</v>
      </c>
      <c r="AQ56" s="1">
        <f t="shared" si="66"/>
        <v>0</v>
      </c>
      <c r="AS56" s="12">
        <v>50</v>
      </c>
      <c r="AT56" s="1">
        <f t="shared" si="67"/>
        <v>0</v>
      </c>
      <c r="AU56" s="1"/>
      <c r="AV56" s="1"/>
      <c r="AW56" s="52">
        <f t="shared" si="68"/>
        <v>0</v>
      </c>
      <c r="AX56" s="1">
        <f t="shared" si="69"/>
        <v>0</v>
      </c>
      <c r="AY56" s="1">
        <f t="shared" si="70"/>
        <v>0</v>
      </c>
      <c r="AZ56" s="13">
        <v>0.55000000000000004</v>
      </c>
      <c r="BA56" s="1">
        <f t="shared" si="71"/>
        <v>0</v>
      </c>
      <c r="BB56" s="1">
        <f t="shared" si="72"/>
        <v>0</v>
      </c>
      <c r="BD56" s="12">
        <v>50</v>
      </c>
      <c r="BE56" s="1">
        <f t="shared" si="73"/>
        <v>0</v>
      </c>
      <c r="BF56" s="1"/>
      <c r="BG56" s="1"/>
      <c r="BH56" s="52">
        <f t="shared" si="74"/>
        <v>0</v>
      </c>
      <c r="BI56" s="1">
        <f t="shared" si="75"/>
        <v>0</v>
      </c>
      <c r="BJ56" s="1">
        <f t="shared" si="76"/>
        <v>0</v>
      </c>
      <c r="BK56" s="13">
        <v>0.55000000000000004</v>
      </c>
      <c r="BL56" s="1">
        <f t="shared" si="77"/>
        <v>0</v>
      </c>
      <c r="BM56" s="1">
        <f t="shared" si="78"/>
        <v>0</v>
      </c>
      <c r="BN56" s="10"/>
      <c r="BO56" s="12">
        <v>50</v>
      </c>
      <c r="BP56" s="1">
        <f t="shared" si="79"/>
        <v>0</v>
      </c>
      <c r="BQ56" s="1"/>
      <c r="BR56" s="1"/>
      <c r="BS56" s="52">
        <f t="shared" si="80"/>
        <v>0</v>
      </c>
      <c r="BT56" s="1">
        <f t="shared" si="81"/>
        <v>0</v>
      </c>
      <c r="BU56" s="1">
        <f t="shared" si="82"/>
        <v>0</v>
      </c>
      <c r="BV56" s="13">
        <v>0.55000000000000004</v>
      </c>
      <c r="BW56" s="1">
        <f t="shared" si="83"/>
        <v>0</v>
      </c>
      <c r="BX56" s="1">
        <f t="shared" si="84"/>
        <v>0</v>
      </c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</row>
    <row r="57" spans="12:93" ht="14.4" x14ac:dyDescent="0.3">
      <c r="L57" s="12">
        <v>52</v>
      </c>
      <c r="M57" s="1"/>
      <c r="N57" s="1">
        <f t="shared" si="49"/>
        <v>0</v>
      </c>
      <c r="O57" s="1"/>
      <c r="P57" s="52">
        <f t="shared" si="50"/>
        <v>0</v>
      </c>
      <c r="Q57" s="1">
        <f t="shared" si="51"/>
        <v>0</v>
      </c>
      <c r="R57" s="1">
        <f t="shared" si="52"/>
        <v>0</v>
      </c>
      <c r="S57" s="13">
        <v>0.55000000000000004</v>
      </c>
      <c r="T57" s="1">
        <f t="shared" si="53"/>
        <v>0</v>
      </c>
      <c r="U57" s="1">
        <f t="shared" si="54"/>
        <v>0</v>
      </c>
      <c r="W57" s="12">
        <v>52</v>
      </c>
      <c r="X57" s="1">
        <f t="shared" si="55"/>
        <v>0</v>
      </c>
      <c r="Y57" s="1"/>
      <c r="Z57" s="1"/>
      <c r="AA57" s="52">
        <f t="shared" si="56"/>
        <v>0</v>
      </c>
      <c r="AB57" s="1">
        <f t="shared" si="57"/>
        <v>0</v>
      </c>
      <c r="AC57" s="1">
        <f t="shared" si="58"/>
        <v>0</v>
      </c>
      <c r="AD57" s="13">
        <v>0.55000000000000004</v>
      </c>
      <c r="AE57" s="1">
        <f t="shared" si="59"/>
        <v>0</v>
      </c>
      <c r="AF57" s="1">
        <f t="shared" si="60"/>
        <v>0</v>
      </c>
      <c r="AH57" s="12">
        <v>52</v>
      </c>
      <c r="AI57" s="1">
        <f t="shared" si="61"/>
        <v>0</v>
      </c>
      <c r="AJ57" s="1"/>
      <c r="AK57" s="1"/>
      <c r="AL57" s="52">
        <f t="shared" si="62"/>
        <v>0</v>
      </c>
      <c r="AM57" s="1">
        <f t="shared" si="63"/>
        <v>0</v>
      </c>
      <c r="AN57" s="1">
        <f t="shared" si="64"/>
        <v>0</v>
      </c>
      <c r="AO57" s="13">
        <v>0.55000000000000004</v>
      </c>
      <c r="AP57" s="1">
        <f t="shared" si="65"/>
        <v>0</v>
      </c>
      <c r="AQ57" s="1">
        <f t="shared" si="66"/>
        <v>0</v>
      </c>
      <c r="AS57" s="12">
        <v>52</v>
      </c>
      <c r="AT57" s="1">
        <f t="shared" si="67"/>
        <v>0</v>
      </c>
      <c r="AU57" s="1"/>
      <c r="AV57" s="1"/>
      <c r="AW57" s="52">
        <f t="shared" si="68"/>
        <v>0</v>
      </c>
      <c r="AX57" s="1">
        <f t="shared" si="69"/>
        <v>0</v>
      </c>
      <c r="AY57" s="1">
        <f t="shared" si="70"/>
        <v>0</v>
      </c>
      <c r="AZ57" s="13">
        <v>0.55000000000000004</v>
      </c>
      <c r="BA57" s="1">
        <f t="shared" si="71"/>
        <v>0</v>
      </c>
      <c r="BB57" s="1">
        <f t="shared" si="72"/>
        <v>0</v>
      </c>
      <c r="BD57" s="12">
        <v>52</v>
      </c>
      <c r="BE57" s="1">
        <f t="shared" si="73"/>
        <v>0</v>
      </c>
      <c r="BF57" s="1"/>
      <c r="BG57" s="1"/>
      <c r="BH57" s="52">
        <f t="shared" si="74"/>
        <v>0</v>
      </c>
      <c r="BI57" s="1">
        <f t="shared" si="75"/>
        <v>0</v>
      </c>
      <c r="BJ57" s="1">
        <f t="shared" si="76"/>
        <v>0</v>
      </c>
      <c r="BK57" s="13">
        <v>0.55000000000000004</v>
      </c>
      <c r="BL57" s="1">
        <f t="shared" si="77"/>
        <v>0</v>
      </c>
      <c r="BM57" s="1">
        <f t="shared" si="78"/>
        <v>0</v>
      </c>
      <c r="BN57" s="10"/>
      <c r="BO57" s="12">
        <v>52</v>
      </c>
      <c r="BP57" s="1">
        <f t="shared" si="79"/>
        <v>0</v>
      </c>
      <c r="BQ57" s="1"/>
      <c r="BR57" s="1"/>
      <c r="BS57" s="52">
        <f t="shared" si="80"/>
        <v>0</v>
      </c>
      <c r="BT57" s="1">
        <f t="shared" si="81"/>
        <v>0</v>
      </c>
      <c r="BU57" s="1">
        <f t="shared" si="82"/>
        <v>0</v>
      </c>
      <c r="BV57" s="13">
        <v>0.55000000000000004</v>
      </c>
      <c r="BW57" s="1">
        <f t="shared" si="83"/>
        <v>0</v>
      </c>
      <c r="BX57" s="1">
        <f t="shared" si="84"/>
        <v>0</v>
      </c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</row>
    <row r="58" spans="12:93" ht="14.4" x14ac:dyDescent="0.3">
      <c r="L58" s="12">
        <v>95</v>
      </c>
      <c r="M58" s="1"/>
      <c r="N58" s="1">
        <f t="shared" si="49"/>
        <v>0</v>
      </c>
      <c r="O58" s="1"/>
      <c r="P58" s="52">
        <f t="shared" si="50"/>
        <v>0</v>
      </c>
      <c r="Q58" s="1">
        <f t="shared" si="51"/>
        <v>0</v>
      </c>
      <c r="R58" s="1">
        <f t="shared" si="52"/>
        <v>0</v>
      </c>
      <c r="S58" s="13">
        <v>0</v>
      </c>
      <c r="T58" s="1">
        <f t="shared" si="53"/>
        <v>0</v>
      </c>
      <c r="U58" s="1">
        <f t="shared" si="54"/>
        <v>0</v>
      </c>
      <c r="W58" s="12">
        <v>95</v>
      </c>
      <c r="X58" s="1">
        <f t="shared" si="55"/>
        <v>0</v>
      </c>
      <c r="Y58" s="1"/>
      <c r="Z58" s="1"/>
      <c r="AA58" s="52">
        <f t="shared" si="56"/>
        <v>0</v>
      </c>
      <c r="AB58" s="1">
        <f t="shared" si="57"/>
        <v>0</v>
      </c>
      <c r="AC58" s="1">
        <f t="shared" si="58"/>
        <v>0</v>
      </c>
      <c r="AD58" s="13">
        <v>0</v>
      </c>
      <c r="AE58" s="1">
        <f t="shared" si="59"/>
        <v>0</v>
      </c>
      <c r="AF58" s="1">
        <f t="shared" si="60"/>
        <v>0</v>
      </c>
      <c r="AH58" s="12">
        <v>95</v>
      </c>
      <c r="AI58" s="1">
        <f t="shared" si="61"/>
        <v>0</v>
      </c>
      <c r="AJ58" s="1"/>
      <c r="AK58" s="1"/>
      <c r="AL58" s="52">
        <f t="shared" si="62"/>
        <v>0</v>
      </c>
      <c r="AM58" s="1">
        <f t="shared" si="63"/>
        <v>0</v>
      </c>
      <c r="AN58" s="1">
        <f t="shared" si="64"/>
        <v>0</v>
      </c>
      <c r="AO58" s="13">
        <v>0</v>
      </c>
      <c r="AP58" s="1">
        <f t="shared" si="65"/>
        <v>0</v>
      </c>
      <c r="AQ58" s="1">
        <f t="shared" si="66"/>
        <v>0</v>
      </c>
      <c r="AS58" s="12">
        <v>95</v>
      </c>
      <c r="AT58" s="1">
        <f t="shared" si="67"/>
        <v>0</v>
      </c>
      <c r="AU58" s="1"/>
      <c r="AV58" s="1"/>
      <c r="AW58" s="52">
        <f t="shared" si="68"/>
        <v>0</v>
      </c>
      <c r="AX58" s="1">
        <f t="shared" si="69"/>
        <v>0</v>
      </c>
      <c r="AY58" s="1">
        <f t="shared" si="70"/>
        <v>0</v>
      </c>
      <c r="AZ58" s="13">
        <v>0</v>
      </c>
      <c r="BA58" s="1">
        <f t="shared" si="71"/>
        <v>0</v>
      </c>
      <c r="BB58" s="1">
        <f t="shared" si="72"/>
        <v>0</v>
      </c>
      <c r="BD58" s="12">
        <v>95</v>
      </c>
      <c r="BE58" s="1">
        <f t="shared" si="73"/>
        <v>0</v>
      </c>
      <c r="BF58" s="1"/>
      <c r="BG58" s="1"/>
      <c r="BH58" s="52">
        <f t="shared" si="74"/>
        <v>0</v>
      </c>
      <c r="BI58" s="1">
        <f t="shared" si="75"/>
        <v>0</v>
      </c>
      <c r="BJ58" s="1">
        <f t="shared" si="76"/>
        <v>0</v>
      </c>
      <c r="BK58" s="13">
        <v>0</v>
      </c>
      <c r="BL58" s="1">
        <f t="shared" si="77"/>
        <v>0</v>
      </c>
      <c r="BM58" s="1">
        <f t="shared" si="78"/>
        <v>0</v>
      </c>
      <c r="BN58" s="10"/>
      <c r="BO58" s="12">
        <v>95</v>
      </c>
      <c r="BP58" s="1">
        <f t="shared" si="79"/>
        <v>0</v>
      </c>
      <c r="BQ58" s="1"/>
      <c r="BR58" s="1"/>
      <c r="BS58" s="52">
        <f t="shared" si="80"/>
        <v>0</v>
      </c>
      <c r="BT58" s="1">
        <f t="shared" si="81"/>
        <v>0</v>
      </c>
      <c r="BU58" s="1">
        <f t="shared" si="82"/>
        <v>0</v>
      </c>
      <c r="BV58" s="13">
        <v>0</v>
      </c>
      <c r="BW58" s="1">
        <f t="shared" si="83"/>
        <v>0</v>
      </c>
      <c r="BX58" s="1">
        <f t="shared" si="84"/>
        <v>0</v>
      </c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</row>
    <row r="59" spans="12:93" ht="14.4" x14ac:dyDescent="0.3">
      <c r="M59" s="1"/>
      <c r="N59" s="1">
        <f t="shared" si="49"/>
        <v>0</v>
      </c>
      <c r="O59" s="1"/>
      <c r="P59" s="52">
        <f t="shared" si="50"/>
        <v>0</v>
      </c>
      <c r="Q59" s="1">
        <f t="shared" si="51"/>
        <v>0</v>
      </c>
      <c r="R59" s="1">
        <f t="shared" si="52"/>
        <v>0</v>
      </c>
      <c r="S59" s="1"/>
      <c r="T59" s="1">
        <f t="shared" si="53"/>
        <v>0</v>
      </c>
      <c r="U59" s="1">
        <f t="shared" si="54"/>
        <v>0</v>
      </c>
      <c r="X59" s="1">
        <f t="shared" si="55"/>
        <v>0</v>
      </c>
      <c r="Y59" s="1"/>
      <c r="Z59" s="1"/>
      <c r="AA59" s="52">
        <f t="shared" si="56"/>
        <v>0</v>
      </c>
      <c r="AB59" s="1">
        <f t="shared" si="57"/>
        <v>0</v>
      </c>
      <c r="AC59" s="1">
        <f t="shared" si="58"/>
        <v>0</v>
      </c>
      <c r="AD59" s="1"/>
      <c r="AE59" s="1">
        <f t="shared" si="59"/>
        <v>0</v>
      </c>
      <c r="AF59" s="1">
        <f t="shared" si="60"/>
        <v>0</v>
      </c>
      <c r="AI59" s="1">
        <f t="shared" si="61"/>
        <v>0</v>
      </c>
      <c r="AJ59" s="1"/>
      <c r="AK59" s="1"/>
      <c r="AL59" s="52">
        <f t="shared" si="62"/>
        <v>0</v>
      </c>
      <c r="AM59" s="1">
        <f t="shared" si="63"/>
        <v>0</v>
      </c>
      <c r="AN59" s="1">
        <f t="shared" si="64"/>
        <v>0</v>
      </c>
      <c r="AO59" s="1"/>
      <c r="AP59" s="1">
        <f t="shared" si="65"/>
        <v>0</v>
      </c>
      <c r="AQ59" s="1">
        <f t="shared" si="66"/>
        <v>0</v>
      </c>
      <c r="AT59" s="1">
        <f t="shared" si="67"/>
        <v>0</v>
      </c>
      <c r="AU59" s="1"/>
      <c r="AV59" s="1"/>
      <c r="AW59" s="52">
        <f t="shared" si="68"/>
        <v>0</v>
      </c>
      <c r="AX59" s="1">
        <f t="shared" si="69"/>
        <v>0</v>
      </c>
      <c r="AY59" s="1">
        <f t="shared" si="70"/>
        <v>0</v>
      </c>
      <c r="AZ59" s="1"/>
      <c r="BA59" s="1">
        <f t="shared" si="71"/>
        <v>0</v>
      </c>
      <c r="BB59" s="1">
        <f t="shared" si="72"/>
        <v>0</v>
      </c>
      <c r="BE59" s="1">
        <f t="shared" si="73"/>
        <v>0</v>
      </c>
      <c r="BF59" s="1"/>
      <c r="BG59" s="1"/>
      <c r="BH59" s="52">
        <f t="shared" si="74"/>
        <v>0</v>
      </c>
      <c r="BI59" s="1">
        <f t="shared" si="75"/>
        <v>0</v>
      </c>
      <c r="BJ59" s="1">
        <f t="shared" si="76"/>
        <v>0</v>
      </c>
      <c r="BK59" s="1"/>
      <c r="BL59" s="1">
        <f t="shared" si="77"/>
        <v>0</v>
      </c>
      <c r="BM59" s="1">
        <f t="shared" si="78"/>
        <v>0</v>
      </c>
      <c r="BN59" s="10"/>
      <c r="BP59" s="1">
        <f t="shared" si="79"/>
        <v>0</v>
      </c>
      <c r="BQ59" s="1"/>
      <c r="BR59" s="1"/>
      <c r="BS59" s="52">
        <f t="shared" si="80"/>
        <v>0</v>
      </c>
      <c r="BT59" s="1">
        <f t="shared" si="81"/>
        <v>0</v>
      </c>
      <c r="BU59" s="1">
        <f t="shared" si="82"/>
        <v>0</v>
      </c>
      <c r="BV59" s="1"/>
      <c r="BW59" s="1">
        <f t="shared" si="83"/>
        <v>0</v>
      </c>
      <c r="BX59" s="1">
        <f t="shared" si="84"/>
        <v>0</v>
      </c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</row>
    <row r="60" spans="12:93" ht="14.4" x14ac:dyDescent="0.3">
      <c r="M60" s="1"/>
      <c r="N60" s="1">
        <f t="shared" si="49"/>
        <v>0</v>
      </c>
      <c r="O60" s="1"/>
      <c r="P60" s="52">
        <f t="shared" si="50"/>
        <v>0</v>
      </c>
      <c r="Q60" s="1">
        <f t="shared" si="51"/>
        <v>0</v>
      </c>
      <c r="R60" s="1">
        <f t="shared" si="52"/>
        <v>0</v>
      </c>
      <c r="S60" s="1"/>
      <c r="T60" s="1">
        <f t="shared" si="53"/>
        <v>0</v>
      </c>
      <c r="U60" s="1">
        <f t="shared" si="54"/>
        <v>0</v>
      </c>
      <c r="X60" s="1">
        <f t="shared" si="55"/>
        <v>0</v>
      </c>
      <c r="Y60" s="1"/>
      <c r="Z60" s="1"/>
      <c r="AA60" s="52">
        <f t="shared" si="56"/>
        <v>0</v>
      </c>
      <c r="AB60" s="1">
        <f t="shared" si="57"/>
        <v>0</v>
      </c>
      <c r="AC60" s="1">
        <f t="shared" si="58"/>
        <v>0</v>
      </c>
      <c r="AD60" s="1"/>
      <c r="AE60" s="1">
        <f t="shared" si="59"/>
        <v>0</v>
      </c>
      <c r="AF60" s="1">
        <f t="shared" si="60"/>
        <v>0</v>
      </c>
      <c r="AI60" s="1">
        <f t="shared" si="61"/>
        <v>0</v>
      </c>
      <c r="AJ60" s="1"/>
      <c r="AK60" s="1"/>
      <c r="AL60" s="52">
        <f t="shared" si="62"/>
        <v>0</v>
      </c>
      <c r="AM60" s="1">
        <f t="shared" si="63"/>
        <v>0</v>
      </c>
      <c r="AN60" s="1">
        <f t="shared" si="64"/>
        <v>0</v>
      </c>
      <c r="AO60" s="1"/>
      <c r="AP60" s="1">
        <f t="shared" si="65"/>
        <v>0</v>
      </c>
      <c r="AQ60" s="1">
        <f t="shared" si="66"/>
        <v>0</v>
      </c>
      <c r="AT60" s="1">
        <f t="shared" si="67"/>
        <v>0</v>
      </c>
      <c r="AU60" s="1"/>
      <c r="AV60" s="1"/>
      <c r="AW60" s="52">
        <f t="shared" si="68"/>
        <v>0</v>
      </c>
      <c r="AX60" s="1">
        <f t="shared" si="69"/>
        <v>0</v>
      </c>
      <c r="AY60" s="1">
        <f t="shared" si="70"/>
        <v>0</v>
      </c>
      <c r="AZ60" s="1"/>
      <c r="BA60" s="1">
        <f t="shared" si="71"/>
        <v>0</v>
      </c>
      <c r="BB60" s="1">
        <f t="shared" si="72"/>
        <v>0</v>
      </c>
      <c r="BE60" s="1">
        <f t="shared" si="73"/>
        <v>0</v>
      </c>
      <c r="BF60" s="1"/>
      <c r="BG60" s="1"/>
      <c r="BH60" s="52">
        <f t="shared" si="74"/>
        <v>0</v>
      </c>
      <c r="BI60" s="1">
        <f t="shared" si="75"/>
        <v>0</v>
      </c>
      <c r="BJ60" s="1">
        <f t="shared" si="76"/>
        <v>0</v>
      </c>
      <c r="BK60" s="1"/>
      <c r="BL60" s="1">
        <f t="shared" si="77"/>
        <v>0</v>
      </c>
      <c r="BM60" s="1">
        <f t="shared" si="78"/>
        <v>0</v>
      </c>
      <c r="BN60" s="10"/>
      <c r="BP60" s="1">
        <f t="shared" si="79"/>
        <v>0</v>
      </c>
      <c r="BQ60" s="1"/>
      <c r="BR60" s="1"/>
      <c r="BS60" s="52">
        <f t="shared" si="80"/>
        <v>0</v>
      </c>
      <c r="BT60" s="1">
        <f t="shared" si="81"/>
        <v>0</v>
      </c>
      <c r="BU60" s="1">
        <f t="shared" si="82"/>
        <v>0</v>
      </c>
      <c r="BV60" s="1"/>
      <c r="BW60" s="1">
        <f t="shared" si="83"/>
        <v>0</v>
      </c>
      <c r="BX60" s="1">
        <f t="shared" si="84"/>
        <v>0</v>
      </c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</row>
    <row r="61" spans="12:93" ht="14.4" x14ac:dyDescent="0.3">
      <c r="M61" s="1"/>
      <c r="N61" s="1">
        <f t="shared" si="49"/>
        <v>0</v>
      </c>
      <c r="O61" s="1"/>
      <c r="P61" s="52">
        <f t="shared" si="50"/>
        <v>0</v>
      </c>
      <c r="Q61" s="1">
        <f t="shared" si="51"/>
        <v>0</v>
      </c>
      <c r="R61" s="1">
        <f t="shared" si="52"/>
        <v>0</v>
      </c>
      <c r="S61" s="1"/>
      <c r="T61" s="1">
        <f t="shared" si="53"/>
        <v>0</v>
      </c>
      <c r="U61" s="1">
        <f t="shared" si="54"/>
        <v>0</v>
      </c>
      <c r="X61" s="1">
        <f t="shared" si="55"/>
        <v>0</v>
      </c>
      <c r="Y61" s="1"/>
      <c r="Z61" s="1"/>
      <c r="AA61" s="52">
        <f t="shared" si="56"/>
        <v>0</v>
      </c>
      <c r="AB61" s="1">
        <f t="shared" si="57"/>
        <v>0</v>
      </c>
      <c r="AC61" s="1">
        <f t="shared" si="58"/>
        <v>0</v>
      </c>
      <c r="AD61" s="1"/>
      <c r="AE61" s="1">
        <f t="shared" si="59"/>
        <v>0</v>
      </c>
      <c r="AF61" s="1">
        <f t="shared" si="60"/>
        <v>0</v>
      </c>
      <c r="AI61" s="1">
        <f t="shared" si="61"/>
        <v>0</v>
      </c>
      <c r="AJ61" s="1"/>
      <c r="AK61" s="1"/>
      <c r="AL61" s="52">
        <f t="shared" si="62"/>
        <v>0</v>
      </c>
      <c r="AM61" s="1">
        <f t="shared" si="63"/>
        <v>0</v>
      </c>
      <c r="AN61" s="1">
        <f t="shared" si="64"/>
        <v>0</v>
      </c>
      <c r="AO61" s="1"/>
      <c r="AP61" s="1">
        <f t="shared" si="65"/>
        <v>0</v>
      </c>
      <c r="AQ61" s="1">
        <f t="shared" si="66"/>
        <v>0</v>
      </c>
      <c r="AT61" s="1">
        <f t="shared" si="67"/>
        <v>0</v>
      </c>
      <c r="AU61" s="1"/>
      <c r="AV61" s="1"/>
      <c r="AW61" s="52">
        <f t="shared" si="68"/>
        <v>0</v>
      </c>
      <c r="AX61" s="1">
        <f t="shared" si="69"/>
        <v>0</v>
      </c>
      <c r="AY61" s="1">
        <f t="shared" si="70"/>
        <v>0</v>
      </c>
      <c r="AZ61" s="1"/>
      <c r="BA61" s="1">
        <f t="shared" si="71"/>
        <v>0</v>
      </c>
      <c r="BB61" s="1">
        <f t="shared" si="72"/>
        <v>0</v>
      </c>
      <c r="BE61" s="1">
        <f t="shared" si="73"/>
        <v>0</v>
      </c>
      <c r="BF61" s="1"/>
      <c r="BG61" s="1"/>
      <c r="BH61" s="52">
        <f t="shared" si="74"/>
        <v>0</v>
      </c>
      <c r="BI61" s="1">
        <f t="shared" si="75"/>
        <v>0</v>
      </c>
      <c r="BJ61" s="1">
        <f t="shared" si="76"/>
        <v>0</v>
      </c>
      <c r="BK61" s="1"/>
      <c r="BL61" s="1">
        <f t="shared" si="77"/>
        <v>0</v>
      </c>
      <c r="BM61" s="1">
        <f t="shared" si="78"/>
        <v>0</v>
      </c>
      <c r="BN61" s="10"/>
      <c r="BP61" s="1">
        <f t="shared" si="79"/>
        <v>0</v>
      </c>
      <c r="BQ61" s="1"/>
      <c r="BR61" s="1"/>
      <c r="BS61" s="52">
        <f t="shared" si="80"/>
        <v>0</v>
      </c>
      <c r="BT61" s="1">
        <f t="shared" si="81"/>
        <v>0</v>
      </c>
      <c r="BU61" s="1">
        <f t="shared" si="82"/>
        <v>0</v>
      </c>
      <c r="BV61" s="1"/>
      <c r="BW61" s="1">
        <f t="shared" si="83"/>
        <v>0</v>
      </c>
      <c r="BX61" s="1">
        <f t="shared" si="84"/>
        <v>0</v>
      </c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</row>
    <row r="62" spans="12:93" ht="15" thickBot="1" x14ac:dyDescent="0.35">
      <c r="M62" s="3">
        <f>SUM(M37:M61)</f>
        <v>0</v>
      </c>
      <c r="N62" s="3">
        <f>SUM(N37:N61)</f>
        <v>1500000</v>
      </c>
      <c r="O62" s="3">
        <f t="shared" ref="O62:U62" si="85">SUM(O37:O61)</f>
        <v>0</v>
      </c>
      <c r="P62" s="3">
        <f t="shared" si="85"/>
        <v>1500000</v>
      </c>
      <c r="Q62" s="3">
        <f t="shared" si="85"/>
        <v>750000</v>
      </c>
      <c r="R62" s="3">
        <f t="shared" si="85"/>
        <v>750000</v>
      </c>
      <c r="S62" s="1"/>
      <c r="T62" s="3">
        <f t="shared" si="85"/>
        <v>-150000</v>
      </c>
      <c r="U62" s="3">
        <f t="shared" si="85"/>
        <v>1350000</v>
      </c>
      <c r="X62" s="3">
        <f>SUM(X37:X61)</f>
        <v>1350000</v>
      </c>
      <c r="Y62" s="3">
        <f>SUM(Y37:Y61)</f>
        <v>0</v>
      </c>
      <c r="Z62" s="3">
        <f t="shared" ref="Z62:AC62" si="86">SUM(Z37:Z61)</f>
        <v>0</v>
      </c>
      <c r="AA62" s="3">
        <f t="shared" si="86"/>
        <v>0</v>
      </c>
      <c r="AB62" s="3">
        <f t="shared" si="86"/>
        <v>0</v>
      </c>
      <c r="AC62" s="3">
        <f t="shared" si="86"/>
        <v>1350000</v>
      </c>
      <c r="AD62" s="1"/>
      <c r="AE62" s="3">
        <f t="shared" ref="AE62:AF62" si="87">SUM(AE37:AE61)</f>
        <v>-270000</v>
      </c>
      <c r="AF62" s="3">
        <f t="shared" si="87"/>
        <v>1080000</v>
      </c>
      <c r="AI62" s="3">
        <f>SUM(AI37:AI61)</f>
        <v>1080000</v>
      </c>
      <c r="AJ62" s="3">
        <f>SUM(AJ37:AJ61)</f>
        <v>0</v>
      </c>
      <c r="AK62" s="3">
        <f t="shared" ref="AK62:AN62" si="88">SUM(AK37:AK61)</f>
        <v>0</v>
      </c>
      <c r="AL62" s="3">
        <f t="shared" si="88"/>
        <v>0</v>
      </c>
      <c r="AM62" s="3">
        <f t="shared" si="88"/>
        <v>0</v>
      </c>
      <c r="AN62" s="3">
        <f t="shared" si="88"/>
        <v>1080000</v>
      </c>
      <c r="AO62" s="1"/>
      <c r="AP62" s="3">
        <f t="shared" ref="AP62:AQ62" si="89">SUM(AP37:AP61)</f>
        <v>-216000</v>
      </c>
      <c r="AQ62" s="3">
        <f t="shared" si="89"/>
        <v>864000</v>
      </c>
      <c r="AT62" s="3">
        <f>SUM(AT37:AT61)</f>
        <v>864000</v>
      </c>
      <c r="AU62" s="3">
        <f>SUM(AU37:AU61)</f>
        <v>0</v>
      </c>
      <c r="AV62" s="3">
        <f t="shared" ref="AV62:AY62" si="90">SUM(AV37:AV61)</f>
        <v>0</v>
      </c>
      <c r="AW62" s="3">
        <f t="shared" si="90"/>
        <v>0</v>
      </c>
      <c r="AX62" s="3">
        <f t="shared" si="90"/>
        <v>0</v>
      </c>
      <c r="AY62" s="3">
        <f t="shared" si="90"/>
        <v>864000</v>
      </c>
      <c r="AZ62" s="1"/>
      <c r="BA62" s="3">
        <f t="shared" ref="BA62:BB62" si="91">SUM(BA37:BA61)</f>
        <v>-172800</v>
      </c>
      <c r="BB62" s="3">
        <f t="shared" si="91"/>
        <v>691200</v>
      </c>
      <c r="BE62" s="3">
        <f>SUM(BE37:BE61)</f>
        <v>691200</v>
      </c>
      <c r="BF62" s="3">
        <f>SUM(BF37:BF61)</f>
        <v>0</v>
      </c>
      <c r="BG62" s="3">
        <f t="shared" ref="BG62:BJ62" si="92">SUM(BG37:BG61)</f>
        <v>0</v>
      </c>
      <c r="BH62" s="3">
        <f t="shared" si="92"/>
        <v>0</v>
      </c>
      <c r="BI62" s="3">
        <f t="shared" si="92"/>
        <v>0</v>
      </c>
      <c r="BJ62" s="3">
        <f t="shared" si="92"/>
        <v>691200</v>
      </c>
      <c r="BK62" s="1"/>
      <c r="BL62" s="3">
        <f t="shared" ref="BL62:BM62" si="93">SUM(BL37:BL61)</f>
        <v>-138240</v>
      </c>
      <c r="BM62" s="3">
        <f t="shared" si="93"/>
        <v>552960</v>
      </c>
      <c r="BN62" s="10"/>
      <c r="BP62" s="3">
        <f>SUM(BP37:BP61)</f>
        <v>552960</v>
      </c>
      <c r="BQ62" s="3">
        <f>SUM(BQ37:BQ61)</f>
        <v>0</v>
      </c>
      <c r="BR62" s="3">
        <f t="shared" ref="BR62:BU62" si="94">SUM(BR37:BR61)</f>
        <v>0</v>
      </c>
      <c r="BS62" s="3">
        <f t="shared" si="94"/>
        <v>0</v>
      </c>
      <c r="BT62" s="3">
        <f t="shared" si="94"/>
        <v>0</v>
      </c>
      <c r="BU62" s="3">
        <f t="shared" si="94"/>
        <v>552960</v>
      </c>
      <c r="BV62" s="1"/>
      <c r="BW62" s="3">
        <f t="shared" ref="BW62:BX62" si="95">SUM(BW37:BW61)</f>
        <v>-110592</v>
      </c>
      <c r="BX62" s="3">
        <f t="shared" si="95"/>
        <v>442368</v>
      </c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</row>
    <row r="63" spans="12:93" ht="15" thickTop="1" x14ac:dyDescent="0.3"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</row>
    <row r="64" spans="12:93" ht="14.4" x14ac:dyDescent="0.3"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</row>
    <row r="65" spans="12:93" ht="14.4" x14ac:dyDescent="0.3">
      <c r="L65" s="10"/>
      <c r="M65" s="10"/>
      <c r="N65" s="10"/>
      <c r="O65" s="10"/>
      <c r="P65" s="10"/>
      <c r="Q65" s="10"/>
      <c r="R65" s="10"/>
      <c r="S65" s="10"/>
      <c r="T65" s="54">
        <f>+T30-T62</f>
        <v>-300000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54">
        <f>+AE30-AE62</f>
        <v>60000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54">
        <f>+AP30-AP62</f>
        <v>48000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54">
        <f>+BA30-BA62</f>
        <v>38400</v>
      </c>
      <c r="BB65" s="54"/>
      <c r="BC65" s="10"/>
      <c r="BD65" s="10"/>
      <c r="BE65" s="10"/>
      <c r="BF65" s="10"/>
      <c r="BG65" s="10"/>
      <c r="BH65" s="10"/>
      <c r="BI65" s="10"/>
      <c r="BJ65" s="10"/>
      <c r="BK65" s="10"/>
      <c r="BL65" s="54">
        <f>+BL30-BL62</f>
        <v>30720</v>
      </c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54">
        <f>+BW30-BW62</f>
        <v>24576</v>
      </c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</row>
    <row r="66" spans="12:93" ht="14.4" x14ac:dyDescent="0.3"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</row>
    <row r="67" spans="12:93" ht="14.4" x14ac:dyDescent="0.3"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</row>
    <row r="68" spans="12:93" ht="14.4" x14ac:dyDescent="0.3"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</row>
    <row r="69" spans="12:93" ht="14.4" x14ac:dyDescent="0.3">
      <c r="L69" s="12">
        <v>1</v>
      </c>
      <c r="M69" s="10"/>
      <c r="N69" s="10"/>
      <c r="O69" s="10"/>
      <c r="P69" s="10"/>
      <c r="Q69" s="10"/>
      <c r="R69" s="10"/>
      <c r="S69" s="10"/>
      <c r="T69" s="54">
        <f>T5-T37</f>
        <v>0</v>
      </c>
      <c r="U69" s="10"/>
      <c r="V69" s="10"/>
      <c r="W69" s="12">
        <v>1</v>
      </c>
      <c r="X69" s="10"/>
      <c r="Y69" s="10"/>
      <c r="Z69" s="10"/>
      <c r="AA69" s="10"/>
      <c r="AB69" s="10"/>
      <c r="AC69" s="10"/>
      <c r="AD69" s="10"/>
      <c r="AE69" s="54">
        <f>AE5-AE37</f>
        <v>0</v>
      </c>
      <c r="AF69" s="10"/>
      <c r="AG69" s="10"/>
      <c r="AH69" s="12">
        <v>1</v>
      </c>
      <c r="AI69" s="10"/>
      <c r="AJ69" s="10"/>
      <c r="AK69" s="10"/>
      <c r="AL69" s="10"/>
      <c r="AM69" s="10"/>
      <c r="AN69" s="10"/>
      <c r="AO69" s="10"/>
      <c r="AP69" s="54">
        <f>AP5-AP37</f>
        <v>0</v>
      </c>
      <c r="AQ69" s="10"/>
      <c r="AR69" s="10"/>
      <c r="AS69" s="12">
        <v>1</v>
      </c>
      <c r="AT69" s="10"/>
      <c r="AU69" s="10"/>
      <c r="AV69" s="10"/>
      <c r="AW69" s="10"/>
      <c r="AX69" s="10"/>
      <c r="AY69" s="10"/>
      <c r="AZ69" s="10"/>
      <c r="BA69" s="54">
        <f>BA5-BA37</f>
        <v>0</v>
      </c>
      <c r="BB69" s="10"/>
      <c r="BC69" s="10"/>
      <c r="BD69" s="12">
        <v>1</v>
      </c>
      <c r="BE69" s="10"/>
      <c r="BF69" s="10"/>
      <c r="BG69" s="10"/>
      <c r="BH69" s="10"/>
      <c r="BI69" s="10"/>
      <c r="BJ69" s="10"/>
      <c r="BK69" s="10"/>
      <c r="BL69" s="54">
        <f>BL5-BL37</f>
        <v>0</v>
      </c>
      <c r="BM69" s="10"/>
      <c r="BN69" s="10"/>
      <c r="BO69" s="12">
        <v>1</v>
      </c>
      <c r="BP69" s="10"/>
      <c r="BQ69" s="10"/>
      <c r="BR69" s="10"/>
      <c r="BS69" s="10"/>
      <c r="BT69" s="10"/>
      <c r="BU69" s="10"/>
      <c r="BV69" s="10"/>
      <c r="BW69" s="54">
        <f>BW5-BW37</f>
        <v>0</v>
      </c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</row>
    <row r="70" spans="12:93" ht="14.4" x14ac:dyDescent="0.3">
      <c r="L70" s="12" t="s">
        <v>50</v>
      </c>
      <c r="M70" s="10"/>
      <c r="N70" s="10"/>
      <c r="O70" s="10"/>
      <c r="P70" s="10"/>
      <c r="Q70" s="10"/>
      <c r="R70" s="10"/>
      <c r="S70" s="10"/>
      <c r="T70" s="54">
        <f t="shared" ref="T70:T90" si="96">T6-T38</f>
        <v>0</v>
      </c>
      <c r="U70" s="10"/>
      <c r="V70" s="10"/>
      <c r="W70" s="12" t="s">
        <v>50</v>
      </c>
      <c r="X70" s="10"/>
      <c r="Y70" s="10"/>
      <c r="Z70" s="10"/>
      <c r="AA70" s="10"/>
      <c r="AB70" s="10"/>
      <c r="AC70" s="10"/>
      <c r="AD70" s="10"/>
      <c r="AE70" s="54">
        <f t="shared" ref="AE70:AE90" si="97">AE6-AE38</f>
        <v>0</v>
      </c>
      <c r="AF70" s="10"/>
      <c r="AG70" s="10"/>
      <c r="AH70" s="12" t="s">
        <v>50</v>
      </c>
      <c r="AI70" s="10"/>
      <c r="AJ70" s="10"/>
      <c r="AK70" s="10"/>
      <c r="AL70" s="10"/>
      <c r="AM70" s="10"/>
      <c r="AN70" s="10"/>
      <c r="AO70" s="10"/>
      <c r="AP70" s="54">
        <f t="shared" ref="AP70:AP90" si="98">AP6-AP38</f>
        <v>0</v>
      </c>
      <c r="AQ70" s="10"/>
      <c r="AR70" s="10"/>
      <c r="AS70" s="12" t="s">
        <v>50</v>
      </c>
      <c r="AT70" s="10"/>
      <c r="AU70" s="10"/>
      <c r="AV70" s="10"/>
      <c r="AW70" s="10"/>
      <c r="AX70" s="10"/>
      <c r="AY70" s="10"/>
      <c r="AZ70" s="10"/>
      <c r="BA70" s="54">
        <f t="shared" ref="BA70:BA90" si="99">BA6-BA38</f>
        <v>0</v>
      </c>
      <c r="BB70" s="10"/>
      <c r="BC70" s="10"/>
      <c r="BD70" s="12" t="s">
        <v>50</v>
      </c>
      <c r="BE70" s="10"/>
      <c r="BF70" s="10"/>
      <c r="BG70" s="10"/>
      <c r="BH70" s="10"/>
      <c r="BI70" s="10"/>
      <c r="BJ70" s="10"/>
      <c r="BK70" s="10"/>
      <c r="BL70" s="54">
        <f t="shared" ref="BL70:BL90" si="100">BL6-BL38</f>
        <v>0</v>
      </c>
      <c r="BM70" s="10"/>
      <c r="BN70" s="10"/>
      <c r="BO70" s="12" t="s">
        <v>50</v>
      </c>
      <c r="BP70" s="10"/>
      <c r="BQ70" s="10"/>
      <c r="BR70" s="10"/>
      <c r="BS70" s="10"/>
      <c r="BT70" s="10"/>
      <c r="BU70" s="10"/>
      <c r="BV70" s="10"/>
      <c r="BW70" s="54">
        <f t="shared" ref="BW70:BW90" si="101">BW6-BW38</f>
        <v>0</v>
      </c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</row>
    <row r="71" spans="12:93" ht="14.4" x14ac:dyDescent="0.3">
      <c r="L71" s="12">
        <v>2</v>
      </c>
      <c r="M71" s="10"/>
      <c r="N71" s="10"/>
      <c r="O71" s="10"/>
      <c r="P71" s="10"/>
      <c r="Q71" s="10"/>
      <c r="R71" s="10"/>
      <c r="S71" s="10"/>
      <c r="T71" s="54">
        <f t="shared" si="96"/>
        <v>0</v>
      </c>
      <c r="U71" s="10"/>
      <c r="V71" s="10"/>
      <c r="W71" s="12">
        <v>2</v>
      </c>
      <c r="X71" s="10"/>
      <c r="Y71" s="10"/>
      <c r="Z71" s="10"/>
      <c r="AA71" s="10"/>
      <c r="AB71" s="10"/>
      <c r="AC71" s="10"/>
      <c r="AD71" s="10"/>
      <c r="AE71" s="54">
        <f t="shared" si="97"/>
        <v>0</v>
      </c>
      <c r="AF71" s="10"/>
      <c r="AG71" s="10"/>
      <c r="AH71" s="12">
        <v>2</v>
      </c>
      <c r="AI71" s="10"/>
      <c r="AJ71" s="10"/>
      <c r="AK71" s="10"/>
      <c r="AL71" s="10"/>
      <c r="AM71" s="10"/>
      <c r="AN71" s="10"/>
      <c r="AO71" s="10"/>
      <c r="AP71" s="54">
        <f t="shared" si="98"/>
        <v>0</v>
      </c>
      <c r="AQ71" s="10"/>
      <c r="AR71" s="10"/>
      <c r="AS71" s="12">
        <v>2</v>
      </c>
      <c r="AT71" s="10"/>
      <c r="AU71" s="10"/>
      <c r="AV71" s="10"/>
      <c r="AW71" s="10"/>
      <c r="AX71" s="10"/>
      <c r="AY71" s="10"/>
      <c r="AZ71" s="10"/>
      <c r="BA71" s="54">
        <f t="shared" si="99"/>
        <v>0</v>
      </c>
      <c r="BB71" s="10"/>
      <c r="BC71" s="10"/>
      <c r="BD71" s="12">
        <v>2</v>
      </c>
      <c r="BE71" s="10"/>
      <c r="BF71" s="10"/>
      <c r="BG71" s="10"/>
      <c r="BH71" s="10"/>
      <c r="BI71" s="10"/>
      <c r="BJ71" s="10"/>
      <c r="BK71" s="10"/>
      <c r="BL71" s="54">
        <f t="shared" si="100"/>
        <v>0</v>
      </c>
      <c r="BM71" s="10"/>
      <c r="BN71" s="10"/>
      <c r="BO71" s="12">
        <v>2</v>
      </c>
      <c r="BP71" s="10"/>
      <c r="BQ71" s="10"/>
      <c r="BR71" s="10"/>
      <c r="BS71" s="10"/>
      <c r="BT71" s="10"/>
      <c r="BU71" s="10"/>
      <c r="BV71" s="10"/>
      <c r="BW71" s="54">
        <f t="shared" si="101"/>
        <v>0</v>
      </c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</row>
    <row r="72" spans="12:93" ht="14.4" x14ac:dyDescent="0.3">
      <c r="L72" s="12">
        <v>8</v>
      </c>
      <c r="M72" s="10"/>
      <c r="N72" s="10"/>
      <c r="O72" s="10"/>
      <c r="P72" s="10"/>
      <c r="Q72" s="10"/>
      <c r="R72" s="10"/>
      <c r="S72" s="10"/>
      <c r="T72" s="54">
        <f t="shared" si="96"/>
        <v>-300000</v>
      </c>
      <c r="U72" s="10"/>
      <c r="V72" s="10"/>
      <c r="W72" s="12">
        <v>8</v>
      </c>
      <c r="X72" s="10"/>
      <c r="Y72" s="10"/>
      <c r="Z72" s="10"/>
      <c r="AA72" s="10"/>
      <c r="AB72" s="10"/>
      <c r="AC72" s="10"/>
      <c r="AD72" s="10"/>
      <c r="AE72" s="54">
        <f t="shared" si="97"/>
        <v>60000</v>
      </c>
      <c r="AF72" s="10"/>
      <c r="AG72" s="10"/>
      <c r="AH72" s="12">
        <v>8</v>
      </c>
      <c r="AI72" s="10"/>
      <c r="AJ72" s="10"/>
      <c r="AK72" s="10"/>
      <c r="AL72" s="10"/>
      <c r="AM72" s="10"/>
      <c r="AN72" s="10"/>
      <c r="AO72" s="10"/>
      <c r="AP72" s="54">
        <f t="shared" si="98"/>
        <v>48000</v>
      </c>
      <c r="AQ72" s="10"/>
      <c r="AR72" s="10"/>
      <c r="AS72" s="12">
        <v>8</v>
      </c>
      <c r="AT72" s="10"/>
      <c r="AU72" s="10"/>
      <c r="AV72" s="10"/>
      <c r="AW72" s="10"/>
      <c r="AX72" s="10"/>
      <c r="AY72" s="10"/>
      <c r="AZ72" s="10"/>
      <c r="BA72" s="54">
        <f t="shared" si="99"/>
        <v>38400</v>
      </c>
      <c r="BB72" s="10"/>
      <c r="BC72" s="10"/>
      <c r="BD72" s="12">
        <v>8</v>
      </c>
      <c r="BE72" s="10"/>
      <c r="BF72" s="10"/>
      <c r="BG72" s="10"/>
      <c r="BH72" s="10"/>
      <c r="BI72" s="10"/>
      <c r="BJ72" s="10"/>
      <c r="BK72" s="10"/>
      <c r="BL72" s="54">
        <f t="shared" si="100"/>
        <v>30720</v>
      </c>
      <c r="BM72" s="10"/>
      <c r="BN72" s="10"/>
      <c r="BO72" s="12">
        <v>8</v>
      </c>
      <c r="BP72" s="10"/>
      <c r="BQ72" s="10"/>
      <c r="BR72" s="10"/>
      <c r="BS72" s="10"/>
      <c r="BT72" s="10"/>
      <c r="BU72" s="10"/>
      <c r="BV72" s="10"/>
      <c r="BW72" s="54">
        <f t="shared" si="101"/>
        <v>24576</v>
      </c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</row>
    <row r="73" spans="12:93" ht="14.4" x14ac:dyDescent="0.3">
      <c r="L73" s="12">
        <v>10</v>
      </c>
      <c r="M73" s="10"/>
      <c r="N73" s="10"/>
      <c r="O73" s="10"/>
      <c r="P73" s="10"/>
      <c r="Q73" s="10"/>
      <c r="R73" s="10"/>
      <c r="S73" s="10"/>
      <c r="T73" s="54">
        <f t="shared" si="96"/>
        <v>0</v>
      </c>
      <c r="U73" s="10"/>
      <c r="V73" s="10"/>
      <c r="W73" s="12">
        <v>10</v>
      </c>
      <c r="X73" s="10"/>
      <c r="Y73" s="10"/>
      <c r="Z73" s="10"/>
      <c r="AA73" s="10"/>
      <c r="AB73" s="10"/>
      <c r="AC73" s="10"/>
      <c r="AD73" s="10"/>
      <c r="AE73" s="54">
        <f t="shared" si="97"/>
        <v>0</v>
      </c>
      <c r="AF73" s="10"/>
      <c r="AG73" s="10"/>
      <c r="AH73" s="12">
        <v>10</v>
      </c>
      <c r="AI73" s="10"/>
      <c r="AJ73" s="10"/>
      <c r="AK73" s="10"/>
      <c r="AL73" s="10"/>
      <c r="AM73" s="10"/>
      <c r="AN73" s="10"/>
      <c r="AO73" s="10"/>
      <c r="AP73" s="54">
        <f t="shared" si="98"/>
        <v>0</v>
      </c>
      <c r="AQ73" s="10"/>
      <c r="AR73" s="10"/>
      <c r="AS73" s="12">
        <v>10</v>
      </c>
      <c r="AT73" s="10"/>
      <c r="AU73" s="10"/>
      <c r="AV73" s="10"/>
      <c r="AW73" s="10"/>
      <c r="AX73" s="10"/>
      <c r="AY73" s="10"/>
      <c r="AZ73" s="10"/>
      <c r="BA73" s="54">
        <f t="shared" si="99"/>
        <v>0</v>
      </c>
      <c r="BB73" s="10"/>
      <c r="BC73" s="10"/>
      <c r="BD73" s="12">
        <v>10</v>
      </c>
      <c r="BE73" s="10"/>
      <c r="BF73" s="10"/>
      <c r="BG73" s="10"/>
      <c r="BH73" s="10"/>
      <c r="BI73" s="10"/>
      <c r="BJ73" s="10"/>
      <c r="BK73" s="10"/>
      <c r="BL73" s="54">
        <f t="shared" si="100"/>
        <v>0</v>
      </c>
      <c r="BM73" s="10"/>
      <c r="BN73" s="10"/>
      <c r="BO73" s="12">
        <v>10</v>
      </c>
      <c r="BP73" s="10"/>
      <c r="BQ73" s="10"/>
      <c r="BR73" s="10"/>
      <c r="BS73" s="10"/>
      <c r="BT73" s="10"/>
      <c r="BU73" s="10"/>
      <c r="BV73" s="10"/>
      <c r="BW73" s="54">
        <f t="shared" si="101"/>
        <v>0</v>
      </c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</row>
    <row r="74" spans="12:93" ht="14.4" x14ac:dyDescent="0.3">
      <c r="L74" s="12">
        <v>10.1</v>
      </c>
      <c r="M74" s="10"/>
      <c r="N74" s="10"/>
      <c r="O74" s="10"/>
      <c r="P74" s="10"/>
      <c r="Q74" s="10"/>
      <c r="R74" s="10"/>
      <c r="S74" s="10"/>
      <c r="T74" s="54">
        <f t="shared" si="96"/>
        <v>0</v>
      </c>
      <c r="U74" s="10"/>
      <c r="V74" s="10"/>
      <c r="W74" s="12">
        <v>10.1</v>
      </c>
      <c r="X74" s="10"/>
      <c r="Y74" s="10"/>
      <c r="Z74" s="10"/>
      <c r="AA74" s="10"/>
      <c r="AB74" s="10"/>
      <c r="AC74" s="10"/>
      <c r="AD74" s="10"/>
      <c r="AE74" s="54">
        <f t="shared" si="97"/>
        <v>0</v>
      </c>
      <c r="AF74" s="10"/>
      <c r="AG74" s="10"/>
      <c r="AH74" s="12">
        <v>10.1</v>
      </c>
      <c r="AI74" s="10"/>
      <c r="AJ74" s="10"/>
      <c r="AK74" s="10"/>
      <c r="AL74" s="10"/>
      <c r="AM74" s="10"/>
      <c r="AN74" s="10"/>
      <c r="AO74" s="10"/>
      <c r="AP74" s="54">
        <f t="shared" si="98"/>
        <v>0</v>
      </c>
      <c r="AQ74" s="10"/>
      <c r="AR74" s="10"/>
      <c r="AS74" s="12">
        <v>10.1</v>
      </c>
      <c r="AT74" s="10"/>
      <c r="AU74" s="10"/>
      <c r="AV74" s="10"/>
      <c r="AW74" s="10"/>
      <c r="AX74" s="10"/>
      <c r="AY74" s="10"/>
      <c r="AZ74" s="10"/>
      <c r="BA74" s="54">
        <f t="shared" si="99"/>
        <v>0</v>
      </c>
      <c r="BB74" s="10"/>
      <c r="BC74" s="10"/>
      <c r="BD74" s="12">
        <v>10.1</v>
      </c>
      <c r="BE74" s="10"/>
      <c r="BF74" s="10"/>
      <c r="BG74" s="10"/>
      <c r="BH74" s="10"/>
      <c r="BI74" s="10"/>
      <c r="BJ74" s="10"/>
      <c r="BK74" s="10"/>
      <c r="BL74" s="54">
        <f t="shared" si="100"/>
        <v>0</v>
      </c>
      <c r="BM74" s="10"/>
      <c r="BN74" s="10"/>
      <c r="BO74" s="12">
        <v>10.1</v>
      </c>
      <c r="BP74" s="10"/>
      <c r="BQ74" s="10"/>
      <c r="BR74" s="10"/>
      <c r="BS74" s="10"/>
      <c r="BT74" s="10"/>
      <c r="BU74" s="10"/>
      <c r="BV74" s="10"/>
      <c r="BW74" s="54">
        <f t="shared" si="101"/>
        <v>0</v>
      </c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</row>
    <row r="75" spans="12:93" ht="14.4" x14ac:dyDescent="0.3">
      <c r="L75" s="12">
        <v>12</v>
      </c>
      <c r="M75" s="10"/>
      <c r="N75" s="10"/>
      <c r="O75" s="10"/>
      <c r="P75" s="10"/>
      <c r="Q75" s="10"/>
      <c r="R75" s="10"/>
      <c r="S75" s="10"/>
      <c r="T75" s="54">
        <f t="shared" si="96"/>
        <v>0</v>
      </c>
      <c r="U75" s="10"/>
      <c r="V75" s="10"/>
      <c r="W75" s="12">
        <v>12</v>
      </c>
      <c r="X75" s="10"/>
      <c r="Y75" s="10"/>
      <c r="Z75" s="10"/>
      <c r="AA75" s="10"/>
      <c r="AB75" s="10"/>
      <c r="AC75" s="10"/>
      <c r="AD75" s="10"/>
      <c r="AE75" s="54">
        <f t="shared" si="97"/>
        <v>0</v>
      </c>
      <c r="AF75" s="10"/>
      <c r="AG75" s="10"/>
      <c r="AH75" s="12">
        <v>12</v>
      </c>
      <c r="AI75" s="10"/>
      <c r="AJ75" s="10"/>
      <c r="AK75" s="10"/>
      <c r="AL75" s="10"/>
      <c r="AM75" s="10"/>
      <c r="AN75" s="10"/>
      <c r="AO75" s="10"/>
      <c r="AP75" s="54">
        <f t="shared" si="98"/>
        <v>0</v>
      </c>
      <c r="AQ75" s="10"/>
      <c r="AR75" s="10"/>
      <c r="AS75" s="12">
        <v>12</v>
      </c>
      <c r="AT75" s="10"/>
      <c r="AU75" s="10"/>
      <c r="AV75" s="10"/>
      <c r="AW75" s="10"/>
      <c r="AX75" s="10"/>
      <c r="AY75" s="10"/>
      <c r="AZ75" s="10"/>
      <c r="BA75" s="54">
        <f t="shared" si="99"/>
        <v>0</v>
      </c>
      <c r="BB75" s="10"/>
      <c r="BC75" s="10"/>
      <c r="BD75" s="12">
        <v>12</v>
      </c>
      <c r="BE75" s="10"/>
      <c r="BF75" s="10"/>
      <c r="BG75" s="10"/>
      <c r="BH75" s="10"/>
      <c r="BI75" s="10"/>
      <c r="BJ75" s="10"/>
      <c r="BK75" s="10"/>
      <c r="BL75" s="54">
        <f t="shared" si="100"/>
        <v>0</v>
      </c>
      <c r="BM75" s="10"/>
      <c r="BN75" s="10"/>
      <c r="BO75" s="12">
        <v>12</v>
      </c>
      <c r="BP75" s="10"/>
      <c r="BQ75" s="10"/>
      <c r="BR75" s="10"/>
      <c r="BS75" s="10"/>
      <c r="BT75" s="10"/>
      <c r="BU75" s="10"/>
      <c r="BV75" s="10"/>
      <c r="BW75" s="54">
        <f t="shared" si="101"/>
        <v>0</v>
      </c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</row>
    <row r="76" spans="12:93" ht="14.4" x14ac:dyDescent="0.3">
      <c r="L76" s="12" t="s">
        <v>52</v>
      </c>
      <c r="M76" s="10"/>
      <c r="N76" s="10"/>
      <c r="O76" s="10"/>
      <c r="P76" s="10"/>
      <c r="Q76" s="10"/>
      <c r="R76" s="10"/>
      <c r="S76" s="10"/>
      <c r="T76" s="54">
        <f t="shared" si="96"/>
        <v>0</v>
      </c>
      <c r="U76" s="10"/>
      <c r="V76" s="10"/>
      <c r="W76" s="12" t="s">
        <v>52</v>
      </c>
      <c r="X76" s="10"/>
      <c r="Y76" s="10"/>
      <c r="Z76" s="10"/>
      <c r="AA76" s="10"/>
      <c r="AB76" s="10"/>
      <c r="AC76" s="10"/>
      <c r="AD76" s="10"/>
      <c r="AE76" s="54">
        <f t="shared" si="97"/>
        <v>0</v>
      </c>
      <c r="AF76" s="10"/>
      <c r="AG76" s="10"/>
      <c r="AH76" s="12" t="s">
        <v>52</v>
      </c>
      <c r="AI76" s="10"/>
      <c r="AJ76" s="10"/>
      <c r="AK76" s="10"/>
      <c r="AL76" s="10"/>
      <c r="AM76" s="10"/>
      <c r="AN76" s="10"/>
      <c r="AO76" s="10"/>
      <c r="AP76" s="54">
        <f t="shared" si="98"/>
        <v>0</v>
      </c>
      <c r="AQ76" s="10"/>
      <c r="AR76" s="10"/>
      <c r="AS76" s="12" t="s">
        <v>52</v>
      </c>
      <c r="AT76" s="10"/>
      <c r="AU76" s="10"/>
      <c r="AV76" s="10"/>
      <c r="AW76" s="10"/>
      <c r="AX76" s="10"/>
      <c r="AY76" s="10"/>
      <c r="AZ76" s="10"/>
      <c r="BA76" s="54">
        <f t="shared" si="99"/>
        <v>0</v>
      </c>
      <c r="BB76" s="10"/>
      <c r="BC76" s="10"/>
      <c r="BD76" s="12" t="s">
        <v>52</v>
      </c>
      <c r="BE76" s="10"/>
      <c r="BF76" s="10"/>
      <c r="BG76" s="10"/>
      <c r="BH76" s="10"/>
      <c r="BI76" s="10"/>
      <c r="BJ76" s="10"/>
      <c r="BK76" s="10"/>
      <c r="BL76" s="54">
        <f t="shared" si="100"/>
        <v>0</v>
      </c>
      <c r="BM76" s="10"/>
      <c r="BN76" s="10"/>
      <c r="BO76" s="12" t="s">
        <v>52</v>
      </c>
      <c r="BP76" s="10"/>
      <c r="BQ76" s="10"/>
      <c r="BR76" s="10"/>
      <c r="BS76" s="10"/>
      <c r="BT76" s="10"/>
      <c r="BU76" s="10"/>
      <c r="BV76" s="10"/>
      <c r="BW76" s="54">
        <f t="shared" si="101"/>
        <v>0</v>
      </c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</row>
    <row r="77" spans="12:93" ht="14.4" x14ac:dyDescent="0.3">
      <c r="L77" s="12" t="s">
        <v>53</v>
      </c>
      <c r="M77" s="10"/>
      <c r="N77" s="10"/>
      <c r="O77" s="10"/>
      <c r="P77" s="10"/>
      <c r="Q77" s="10"/>
      <c r="R77" s="10"/>
      <c r="S77" s="10"/>
      <c r="T77" s="54">
        <f t="shared" si="96"/>
        <v>0</v>
      </c>
      <c r="U77" s="10"/>
      <c r="V77" s="10"/>
      <c r="W77" s="12" t="s">
        <v>53</v>
      </c>
      <c r="X77" s="10"/>
      <c r="Y77" s="10"/>
      <c r="Z77" s="10"/>
      <c r="AA77" s="10"/>
      <c r="AB77" s="10"/>
      <c r="AC77" s="10"/>
      <c r="AD77" s="10"/>
      <c r="AE77" s="54">
        <f t="shared" si="97"/>
        <v>0</v>
      </c>
      <c r="AF77" s="10"/>
      <c r="AG77" s="10"/>
      <c r="AH77" s="12" t="s">
        <v>53</v>
      </c>
      <c r="AI77" s="10"/>
      <c r="AJ77" s="10"/>
      <c r="AK77" s="10"/>
      <c r="AL77" s="10"/>
      <c r="AM77" s="10"/>
      <c r="AN77" s="10"/>
      <c r="AO77" s="10"/>
      <c r="AP77" s="54">
        <f t="shared" si="98"/>
        <v>0</v>
      </c>
      <c r="AQ77" s="10"/>
      <c r="AR77" s="10"/>
      <c r="AS77" s="12" t="s">
        <v>53</v>
      </c>
      <c r="AT77" s="10"/>
      <c r="AU77" s="10"/>
      <c r="AV77" s="10"/>
      <c r="AW77" s="10"/>
      <c r="AX77" s="10"/>
      <c r="AY77" s="10"/>
      <c r="AZ77" s="10"/>
      <c r="BA77" s="54">
        <f t="shared" si="99"/>
        <v>0</v>
      </c>
      <c r="BB77" s="10"/>
      <c r="BC77" s="10"/>
      <c r="BD77" s="12" t="s">
        <v>53</v>
      </c>
      <c r="BE77" s="10"/>
      <c r="BF77" s="10"/>
      <c r="BG77" s="10"/>
      <c r="BH77" s="10"/>
      <c r="BI77" s="10"/>
      <c r="BJ77" s="10"/>
      <c r="BK77" s="10"/>
      <c r="BL77" s="54">
        <f t="shared" si="100"/>
        <v>0</v>
      </c>
      <c r="BM77" s="10"/>
      <c r="BN77" s="10"/>
      <c r="BO77" s="12" t="s">
        <v>53</v>
      </c>
      <c r="BP77" s="10"/>
      <c r="BQ77" s="10"/>
      <c r="BR77" s="10"/>
      <c r="BS77" s="10"/>
      <c r="BT77" s="10"/>
      <c r="BU77" s="10"/>
      <c r="BV77" s="10"/>
      <c r="BW77" s="54">
        <f t="shared" si="101"/>
        <v>0</v>
      </c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</row>
    <row r="78" spans="12:93" ht="14.4" x14ac:dyDescent="0.3">
      <c r="L78" s="12" t="s">
        <v>54</v>
      </c>
      <c r="M78" s="10"/>
      <c r="N78" s="10"/>
      <c r="O78" s="10"/>
      <c r="P78" s="10"/>
      <c r="Q78" s="10"/>
      <c r="R78" s="10"/>
      <c r="S78" s="10"/>
      <c r="T78" s="54">
        <f t="shared" si="96"/>
        <v>0</v>
      </c>
      <c r="U78" s="10"/>
      <c r="V78" s="10"/>
      <c r="W78" s="12" t="s">
        <v>54</v>
      </c>
      <c r="X78" s="10"/>
      <c r="Y78" s="10"/>
      <c r="Z78" s="10"/>
      <c r="AA78" s="10"/>
      <c r="AB78" s="10"/>
      <c r="AC78" s="10"/>
      <c r="AD78" s="10"/>
      <c r="AE78" s="54">
        <f t="shared" si="97"/>
        <v>0</v>
      </c>
      <c r="AF78" s="10"/>
      <c r="AG78" s="10"/>
      <c r="AH78" s="12" t="s">
        <v>54</v>
      </c>
      <c r="AI78" s="10"/>
      <c r="AJ78" s="10"/>
      <c r="AK78" s="10"/>
      <c r="AL78" s="10"/>
      <c r="AM78" s="10"/>
      <c r="AN78" s="10"/>
      <c r="AO78" s="10"/>
      <c r="AP78" s="54">
        <f t="shared" si="98"/>
        <v>0</v>
      </c>
      <c r="AQ78" s="10"/>
      <c r="AR78" s="10"/>
      <c r="AS78" s="12" t="s">
        <v>54</v>
      </c>
      <c r="AT78" s="10"/>
      <c r="AU78" s="10"/>
      <c r="AV78" s="10"/>
      <c r="AW78" s="10"/>
      <c r="AX78" s="10"/>
      <c r="AY78" s="10"/>
      <c r="AZ78" s="10"/>
      <c r="BA78" s="54">
        <f t="shared" si="99"/>
        <v>0</v>
      </c>
      <c r="BB78" s="10"/>
      <c r="BC78" s="10"/>
      <c r="BD78" s="12" t="s">
        <v>54</v>
      </c>
      <c r="BE78" s="10"/>
      <c r="BF78" s="10"/>
      <c r="BG78" s="10"/>
      <c r="BH78" s="10"/>
      <c r="BI78" s="10"/>
      <c r="BJ78" s="10"/>
      <c r="BK78" s="10"/>
      <c r="BL78" s="54">
        <f t="shared" si="100"/>
        <v>0</v>
      </c>
      <c r="BM78" s="10"/>
      <c r="BN78" s="10"/>
      <c r="BO78" s="12" t="s">
        <v>54</v>
      </c>
      <c r="BP78" s="10"/>
      <c r="BQ78" s="10"/>
      <c r="BR78" s="10"/>
      <c r="BS78" s="10"/>
      <c r="BT78" s="10"/>
      <c r="BU78" s="10"/>
      <c r="BV78" s="10"/>
      <c r="BW78" s="54">
        <f t="shared" si="101"/>
        <v>0</v>
      </c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</row>
    <row r="79" spans="12:93" ht="14.4" x14ac:dyDescent="0.3">
      <c r="L79" s="12" t="s">
        <v>55</v>
      </c>
      <c r="M79" s="10"/>
      <c r="N79" s="10"/>
      <c r="O79" s="10"/>
      <c r="P79" s="10"/>
      <c r="Q79" s="10"/>
      <c r="R79" s="10"/>
      <c r="S79" s="10"/>
      <c r="T79" s="54">
        <f t="shared" si="96"/>
        <v>0</v>
      </c>
      <c r="U79" s="10"/>
      <c r="V79" s="10"/>
      <c r="W79" s="12" t="s">
        <v>55</v>
      </c>
      <c r="X79" s="10"/>
      <c r="Y79" s="10"/>
      <c r="Z79" s="10"/>
      <c r="AA79" s="10"/>
      <c r="AB79" s="10"/>
      <c r="AC79" s="10"/>
      <c r="AD79" s="10"/>
      <c r="AE79" s="54">
        <f t="shared" si="97"/>
        <v>0</v>
      </c>
      <c r="AF79" s="10"/>
      <c r="AG79" s="10"/>
      <c r="AH79" s="12" t="s">
        <v>55</v>
      </c>
      <c r="AI79" s="10"/>
      <c r="AJ79" s="10"/>
      <c r="AK79" s="10"/>
      <c r="AL79" s="10"/>
      <c r="AM79" s="10"/>
      <c r="AN79" s="10"/>
      <c r="AO79" s="10"/>
      <c r="AP79" s="54">
        <f t="shared" si="98"/>
        <v>0</v>
      </c>
      <c r="AQ79" s="10"/>
      <c r="AR79" s="10"/>
      <c r="AS79" s="12" t="s">
        <v>55</v>
      </c>
      <c r="AT79" s="10"/>
      <c r="AU79" s="10"/>
      <c r="AV79" s="10"/>
      <c r="AW79" s="10"/>
      <c r="AX79" s="10"/>
      <c r="AY79" s="10"/>
      <c r="AZ79" s="10"/>
      <c r="BA79" s="54">
        <f t="shared" si="99"/>
        <v>0</v>
      </c>
      <c r="BB79" s="10"/>
      <c r="BC79" s="10"/>
      <c r="BD79" s="12" t="s">
        <v>55</v>
      </c>
      <c r="BE79" s="10"/>
      <c r="BF79" s="10"/>
      <c r="BG79" s="10"/>
      <c r="BH79" s="10"/>
      <c r="BI79" s="10"/>
      <c r="BJ79" s="10"/>
      <c r="BK79" s="10"/>
      <c r="BL79" s="54">
        <f t="shared" si="100"/>
        <v>0</v>
      </c>
      <c r="BM79" s="10"/>
      <c r="BN79" s="10"/>
      <c r="BO79" s="12" t="s">
        <v>55</v>
      </c>
      <c r="BP79" s="10"/>
      <c r="BQ79" s="10"/>
      <c r="BR79" s="10"/>
      <c r="BS79" s="10"/>
      <c r="BT79" s="10"/>
      <c r="BU79" s="10"/>
      <c r="BV79" s="10"/>
      <c r="BW79" s="54">
        <f t="shared" si="101"/>
        <v>0</v>
      </c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</row>
    <row r="80" spans="12:93" ht="14.4" x14ac:dyDescent="0.3">
      <c r="L80" s="12">
        <v>14</v>
      </c>
      <c r="M80" s="10"/>
      <c r="N80" s="10"/>
      <c r="O80" s="10"/>
      <c r="P80" s="10"/>
      <c r="Q80" s="10"/>
      <c r="R80" s="10"/>
      <c r="S80" s="10"/>
      <c r="T80" s="54">
        <f t="shared" si="96"/>
        <v>0</v>
      </c>
      <c r="U80" s="10"/>
      <c r="V80" s="10"/>
      <c r="W80" s="12">
        <v>14</v>
      </c>
      <c r="X80" s="10"/>
      <c r="Y80" s="10"/>
      <c r="Z80" s="10"/>
      <c r="AA80" s="10"/>
      <c r="AB80" s="10"/>
      <c r="AC80" s="10"/>
      <c r="AD80" s="10"/>
      <c r="AE80" s="54">
        <f t="shared" si="97"/>
        <v>0</v>
      </c>
      <c r="AF80" s="10"/>
      <c r="AG80" s="10"/>
      <c r="AH80" s="12">
        <v>14</v>
      </c>
      <c r="AI80" s="10"/>
      <c r="AJ80" s="10"/>
      <c r="AK80" s="10"/>
      <c r="AL80" s="10"/>
      <c r="AM80" s="10"/>
      <c r="AN80" s="10"/>
      <c r="AO80" s="10"/>
      <c r="AP80" s="54">
        <f t="shared" si="98"/>
        <v>0</v>
      </c>
      <c r="AQ80" s="10"/>
      <c r="AR80" s="10"/>
      <c r="AS80" s="12">
        <v>14</v>
      </c>
      <c r="AT80" s="10"/>
      <c r="AU80" s="10"/>
      <c r="AV80" s="10"/>
      <c r="AW80" s="10"/>
      <c r="AX80" s="10"/>
      <c r="AY80" s="10"/>
      <c r="AZ80" s="10"/>
      <c r="BA80" s="54">
        <f t="shared" si="99"/>
        <v>0</v>
      </c>
      <c r="BB80" s="10"/>
      <c r="BC80" s="10"/>
      <c r="BD80" s="12">
        <v>14</v>
      </c>
      <c r="BE80" s="10"/>
      <c r="BF80" s="10"/>
      <c r="BG80" s="10"/>
      <c r="BH80" s="10"/>
      <c r="BI80" s="10"/>
      <c r="BJ80" s="10"/>
      <c r="BK80" s="10"/>
      <c r="BL80" s="54">
        <f t="shared" si="100"/>
        <v>0</v>
      </c>
      <c r="BM80" s="10"/>
      <c r="BN80" s="10"/>
      <c r="BO80" s="12">
        <v>14</v>
      </c>
      <c r="BP80" s="10"/>
      <c r="BQ80" s="10"/>
      <c r="BR80" s="10"/>
      <c r="BS80" s="10"/>
      <c r="BT80" s="10"/>
      <c r="BU80" s="10"/>
      <c r="BV80" s="10"/>
      <c r="BW80" s="54">
        <f t="shared" si="101"/>
        <v>0</v>
      </c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</row>
    <row r="81" spans="12:93" ht="14.4" x14ac:dyDescent="0.3">
      <c r="L81" s="12">
        <v>17</v>
      </c>
      <c r="M81" s="10"/>
      <c r="N81" s="10"/>
      <c r="O81" s="10"/>
      <c r="P81" s="10"/>
      <c r="Q81" s="10"/>
      <c r="R81" s="10"/>
      <c r="S81" s="10"/>
      <c r="T81" s="54">
        <f t="shared" si="96"/>
        <v>0</v>
      </c>
      <c r="U81" s="10"/>
      <c r="V81" s="10"/>
      <c r="W81" s="12">
        <v>17</v>
      </c>
      <c r="X81" s="10"/>
      <c r="Y81" s="10"/>
      <c r="Z81" s="10"/>
      <c r="AA81" s="10"/>
      <c r="AB81" s="10"/>
      <c r="AC81" s="10"/>
      <c r="AD81" s="10"/>
      <c r="AE81" s="54">
        <f t="shared" si="97"/>
        <v>0</v>
      </c>
      <c r="AF81" s="10"/>
      <c r="AG81" s="10"/>
      <c r="AH81" s="12">
        <v>17</v>
      </c>
      <c r="AI81" s="10"/>
      <c r="AJ81" s="10"/>
      <c r="AK81" s="10"/>
      <c r="AL81" s="10"/>
      <c r="AM81" s="10"/>
      <c r="AN81" s="10"/>
      <c r="AO81" s="10"/>
      <c r="AP81" s="54">
        <f t="shared" si="98"/>
        <v>0</v>
      </c>
      <c r="AQ81" s="10"/>
      <c r="AR81" s="10"/>
      <c r="AS81" s="12">
        <v>17</v>
      </c>
      <c r="AT81" s="10"/>
      <c r="AU81" s="10"/>
      <c r="AV81" s="10"/>
      <c r="AW81" s="10"/>
      <c r="AX81" s="10"/>
      <c r="AY81" s="10"/>
      <c r="AZ81" s="10"/>
      <c r="BA81" s="54">
        <f t="shared" si="99"/>
        <v>0</v>
      </c>
      <c r="BB81" s="10"/>
      <c r="BC81" s="10"/>
      <c r="BD81" s="12">
        <v>17</v>
      </c>
      <c r="BE81" s="10"/>
      <c r="BF81" s="10"/>
      <c r="BG81" s="10"/>
      <c r="BH81" s="10"/>
      <c r="BI81" s="10"/>
      <c r="BJ81" s="10"/>
      <c r="BK81" s="10"/>
      <c r="BL81" s="54">
        <f t="shared" si="100"/>
        <v>0</v>
      </c>
      <c r="BM81" s="10"/>
      <c r="BN81" s="10"/>
      <c r="BO81" s="12">
        <v>17</v>
      </c>
      <c r="BP81" s="10"/>
      <c r="BQ81" s="10"/>
      <c r="BR81" s="10"/>
      <c r="BS81" s="10"/>
      <c r="BT81" s="10"/>
      <c r="BU81" s="10"/>
      <c r="BV81" s="10"/>
      <c r="BW81" s="54">
        <f t="shared" si="101"/>
        <v>0</v>
      </c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</row>
    <row r="82" spans="12:93" ht="14.4" x14ac:dyDescent="0.3">
      <c r="L82" s="12">
        <v>42</v>
      </c>
      <c r="M82" s="10"/>
      <c r="N82" s="10"/>
      <c r="O82" s="10"/>
      <c r="P82" s="10"/>
      <c r="Q82" s="10"/>
      <c r="R82" s="10"/>
      <c r="S82" s="10"/>
      <c r="T82" s="54">
        <f t="shared" si="96"/>
        <v>0</v>
      </c>
      <c r="U82" s="10"/>
      <c r="V82" s="10"/>
      <c r="W82" s="12">
        <v>42</v>
      </c>
      <c r="X82" s="10"/>
      <c r="Y82" s="10"/>
      <c r="Z82" s="10"/>
      <c r="AA82" s="10"/>
      <c r="AB82" s="10"/>
      <c r="AC82" s="10"/>
      <c r="AD82" s="10"/>
      <c r="AE82" s="54">
        <f t="shared" si="97"/>
        <v>0</v>
      </c>
      <c r="AF82" s="10"/>
      <c r="AG82" s="10"/>
      <c r="AH82" s="12">
        <v>42</v>
      </c>
      <c r="AI82" s="10"/>
      <c r="AJ82" s="10"/>
      <c r="AK82" s="10"/>
      <c r="AL82" s="10"/>
      <c r="AM82" s="10"/>
      <c r="AN82" s="10"/>
      <c r="AO82" s="10"/>
      <c r="AP82" s="54">
        <f t="shared" si="98"/>
        <v>0</v>
      </c>
      <c r="AQ82" s="10"/>
      <c r="AR82" s="10"/>
      <c r="AS82" s="12">
        <v>42</v>
      </c>
      <c r="AT82" s="10"/>
      <c r="AU82" s="10"/>
      <c r="AV82" s="10"/>
      <c r="AW82" s="10"/>
      <c r="AX82" s="10"/>
      <c r="AY82" s="10"/>
      <c r="AZ82" s="10"/>
      <c r="BA82" s="54">
        <f t="shared" si="99"/>
        <v>0</v>
      </c>
      <c r="BB82" s="10"/>
      <c r="BC82" s="10"/>
      <c r="BD82" s="12">
        <v>42</v>
      </c>
      <c r="BE82" s="10"/>
      <c r="BF82" s="10"/>
      <c r="BG82" s="10"/>
      <c r="BH82" s="10"/>
      <c r="BI82" s="10"/>
      <c r="BJ82" s="10"/>
      <c r="BK82" s="10"/>
      <c r="BL82" s="54">
        <f t="shared" si="100"/>
        <v>0</v>
      </c>
      <c r="BM82" s="10"/>
      <c r="BN82" s="10"/>
      <c r="BO82" s="12">
        <v>42</v>
      </c>
      <c r="BP82" s="10"/>
      <c r="BQ82" s="10"/>
      <c r="BR82" s="10"/>
      <c r="BS82" s="10"/>
      <c r="BT82" s="10"/>
      <c r="BU82" s="10"/>
      <c r="BV82" s="10"/>
      <c r="BW82" s="54">
        <f t="shared" si="101"/>
        <v>0</v>
      </c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</row>
    <row r="83" spans="12:93" ht="14.4" x14ac:dyDescent="0.3">
      <c r="L83" s="12">
        <v>43.1</v>
      </c>
      <c r="M83" s="10"/>
      <c r="N83" s="10"/>
      <c r="O83" s="10"/>
      <c r="P83" s="10"/>
      <c r="Q83" s="10"/>
      <c r="R83" s="10"/>
      <c r="S83" s="10"/>
      <c r="T83" s="54">
        <f t="shared" si="96"/>
        <v>0</v>
      </c>
      <c r="U83" s="10"/>
      <c r="V83" s="10"/>
      <c r="W83" s="12">
        <v>43.1</v>
      </c>
      <c r="X83" s="10"/>
      <c r="Y83" s="10"/>
      <c r="Z83" s="10"/>
      <c r="AA83" s="10"/>
      <c r="AB83" s="10"/>
      <c r="AC83" s="10"/>
      <c r="AD83" s="10"/>
      <c r="AE83" s="54">
        <f t="shared" si="97"/>
        <v>0</v>
      </c>
      <c r="AF83" s="10"/>
      <c r="AG83" s="10"/>
      <c r="AH83" s="12">
        <v>43.1</v>
      </c>
      <c r="AI83" s="10"/>
      <c r="AJ83" s="10"/>
      <c r="AK83" s="10"/>
      <c r="AL83" s="10"/>
      <c r="AM83" s="10"/>
      <c r="AN83" s="10"/>
      <c r="AO83" s="10"/>
      <c r="AP83" s="54">
        <f t="shared" si="98"/>
        <v>0</v>
      </c>
      <c r="AQ83" s="10"/>
      <c r="AR83" s="10"/>
      <c r="AS83" s="12">
        <v>43.1</v>
      </c>
      <c r="AT83" s="10"/>
      <c r="AU83" s="10"/>
      <c r="AV83" s="10"/>
      <c r="AW83" s="10"/>
      <c r="AX83" s="10"/>
      <c r="AY83" s="10"/>
      <c r="AZ83" s="10"/>
      <c r="BA83" s="54">
        <f t="shared" si="99"/>
        <v>0</v>
      </c>
      <c r="BB83" s="10"/>
      <c r="BC83" s="10"/>
      <c r="BD83" s="12">
        <v>43.1</v>
      </c>
      <c r="BE83" s="10"/>
      <c r="BF83" s="10"/>
      <c r="BG83" s="10"/>
      <c r="BH83" s="10"/>
      <c r="BI83" s="10"/>
      <c r="BJ83" s="10"/>
      <c r="BK83" s="10"/>
      <c r="BL83" s="54">
        <f t="shared" si="100"/>
        <v>0</v>
      </c>
      <c r="BM83" s="10"/>
      <c r="BN83" s="10"/>
      <c r="BO83" s="12">
        <v>43.1</v>
      </c>
      <c r="BP83" s="10"/>
      <c r="BQ83" s="10"/>
      <c r="BR83" s="10"/>
      <c r="BS83" s="10"/>
      <c r="BT83" s="10"/>
      <c r="BU83" s="10"/>
      <c r="BV83" s="10"/>
      <c r="BW83" s="54">
        <f t="shared" si="101"/>
        <v>0</v>
      </c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</row>
    <row r="84" spans="12:93" ht="14.4" x14ac:dyDescent="0.3">
      <c r="L84" s="12">
        <v>43.2</v>
      </c>
      <c r="M84" s="10"/>
      <c r="N84" s="10"/>
      <c r="O84" s="10"/>
      <c r="P84" s="10"/>
      <c r="Q84" s="10"/>
      <c r="R84" s="10"/>
      <c r="S84" s="10"/>
      <c r="T84" s="54">
        <f t="shared" si="96"/>
        <v>0</v>
      </c>
      <c r="U84" s="10"/>
      <c r="V84" s="10"/>
      <c r="W84" s="12">
        <v>43.2</v>
      </c>
      <c r="X84" s="10"/>
      <c r="Y84" s="10"/>
      <c r="Z84" s="10"/>
      <c r="AA84" s="10"/>
      <c r="AB84" s="10"/>
      <c r="AC84" s="10"/>
      <c r="AD84" s="10"/>
      <c r="AE84" s="54">
        <f t="shared" si="97"/>
        <v>0</v>
      </c>
      <c r="AF84" s="10"/>
      <c r="AG84" s="10"/>
      <c r="AH84" s="12">
        <v>43.2</v>
      </c>
      <c r="AI84" s="10"/>
      <c r="AJ84" s="10"/>
      <c r="AK84" s="10"/>
      <c r="AL84" s="10"/>
      <c r="AM84" s="10"/>
      <c r="AN84" s="10"/>
      <c r="AO84" s="10"/>
      <c r="AP84" s="54">
        <f t="shared" si="98"/>
        <v>0</v>
      </c>
      <c r="AQ84" s="10"/>
      <c r="AR84" s="10"/>
      <c r="AS84" s="12">
        <v>43.2</v>
      </c>
      <c r="AT84" s="10"/>
      <c r="AU84" s="10"/>
      <c r="AV84" s="10"/>
      <c r="AW84" s="10"/>
      <c r="AX84" s="10"/>
      <c r="AY84" s="10"/>
      <c r="AZ84" s="10"/>
      <c r="BA84" s="54">
        <f t="shared" si="99"/>
        <v>0</v>
      </c>
      <c r="BB84" s="10"/>
      <c r="BC84" s="10"/>
      <c r="BD84" s="12">
        <v>43.2</v>
      </c>
      <c r="BE84" s="10"/>
      <c r="BF84" s="10"/>
      <c r="BG84" s="10"/>
      <c r="BH84" s="10"/>
      <c r="BI84" s="10"/>
      <c r="BJ84" s="10"/>
      <c r="BK84" s="10"/>
      <c r="BL84" s="54">
        <f t="shared" si="100"/>
        <v>0</v>
      </c>
      <c r="BM84" s="10"/>
      <c r="BN84" s="10"/>
      <c r="BO84" s="12">
        <v>43.2</v>
      </c>
      <c r="BP84" s="10"/>
      <c r="BQ84" s="10"/>
      <c r="BR84" s="10"/>
      <c r="BS84" s="10"/>
      <c r="BT84" s="10"/>
      <c r="BU84" s="10"/>
      <c r="BV84" s="10"/>
      <c r="BW84" s="54">
        <f t="shared" si="101"/>
        <v>0</v>
      </c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</row>
    <row r="85" spans="12:93" ht="14.4" x14ac:dyDescent="0.3">
      <c r="L85" s="12">
        <v>45</v>
      </c>
      <c r="M85" s="10"/>
      <c r="N85" s="10"/>
      <c r="O85" s="10"/>
      <c r="P85" s="10"/>
      <c r="Q85" s="10"/>
      <c r="R85" s="10"/>
      <c r="S85" s="10"/>
      <c r="T85" s="54">
        <f t="shared" si="96"/>
        <v>0</v>
      </c>
      <c r="U85" s="10"/>
      <c r="V85" s="10"/>
      <c r="W85" s="12">
        <v>45</v>
      </c>
      <c r="X85" s="10"/>
      <c r="Y85" s="10"/>
      <c r="Z85" s="10"/>
      <c r="AA85" s="10"/>
      <c r="AB85" s="10"/>
      <c r="AC85" s="10"/>
      <c r="AD85" s="10"/>
      <c r="AE85" s="54">
        <f t="shared" si="97"/>
        <v>0</v>
      </c>
      <c r="AF85" s="10"/>
      <c r="AG85" s="10"/>
      <c r="AH85" s="12">
        <v>45</v>
      </c>
      <c r="AI85" s="10"/>
      <c r="AJ85" s="10"/>
      <c r="AK85" s="10"/>
      <c r="AL85" s="10"/>
      <c r="AM85" s="10"/>
      <c r="AN85" s="10"/>
      <c r="AO85" s="10"/>
      <c r="AP85" s="54">
        <f t="shared" si="98"/>
        <v>0</v>
      </c>
      <c r="AQ85" s="10"/>
      <c r="AR85" s="10"/>
      <c r="AS85" s="12">
        <v>45</v>
      </c>
      <c r="AT85" s="10"/>
      <c r="AU85" s="10"/>
      <c r="AV85" s="10"/>
      <c r="AW85" s="10"/>
      <c r="AX85" s="10"/>
      <c r="AY85" s="10"/>
      <c r="AZ85" s="10"/>
      <c r="BA85" s="54">
        <f t="shared" si="99"/>
        <v>0</v>
      </c>
      <c r="BB85" s="10"/>
      <c r="BC85" s="10"/>
      <c r="BD85" s="12">
        <v>45</v>
      </c>
      <c r="BE85" s="10"/>
      <c r="BF85" s="10"/>
      <c r="BG85" s="10"/>
      <c r="BH85" s="10"/>
      <c r="BI85" s="10"/>
      <c r="BJ85" s="10"/>
      <c r="BK85" s="10"/>
      <c r="BL85" s="54">
        <f t="shared" si="100"/>
        <v>0</v>
      </c>
      <c r="BM85" s="10"/>
      <c r="BN85" s="10"/>
      <c r="BO85" s="12">
        <v>45</v>
      </c>
      <c r="BP85" s="10"/>
      <c r="BQ85" s="10"/>
      <c r="BR85" s="10"/>
      <c r="BS85" s="10"/>
      <c r="BT85" s="10"/>
      <c r="BU85" s="10"/>
      <c r="BV85" s="10"/>
      <c r="BW85" s="54">
        <f t="shared" si="101"/>
        <v>0</v>
      </c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</row>
    <row r="86" spans="12:93" ht="14.4" x14ac:dyDescent="0.3">
      <c r="L86" s="12">
        <v>46</v>
      </c>
      <c r="M86" s="10"/>
      <c r="N86" s="10"/>
      <c r="O86" s="10"/>
      <c r="P86" s="10"/>
      <c r="Q86" s="10"/>
      <c r="R86" s="10"/>
      <c r="S86" s="10"/>
      <c r="T86" s="54">
        <f t="shared" si="96"/>
        <v>0</v>
      </c>
      <c r="U86" s="10"/>
      <c r="V86" s="10"/>
      <c r="W86" s="12">
        <v>46</v>
      </c>
      <c r="X86" s="10"/>
      <c r="Y86" s="10"/>
      <c r="Z86" s="10"/>
      <c r="AA86" s="10"/>
      <c r="AB86" s="10"/>
      <c r="AC86" s="10"/>
      <c r="AD86" s="10"/>
      <c r="AE86" s="54">
        <f t="shared" si="97"/>
        <v>0</v>
      </c>
      <c r="AF86" s="10"/>
      <c r="AG86" s="10"/>
      <c r="AH86" s="12">
        <v>46</v>
      </c>
      <c r="AI86" s="10"/>
      <c r="AJ86" s="10"/>
      <c r="AK86" s="10"/>
      <c r="AL86" s="10"/>
      <c r="AM86" s="10"/>
      <c r="AN86" s="10"/>
      <c r="AO86" s="10"/>
      <c r="AP86" s="54">
        <f t="shared" si="98"/>
        <v>0</v>
      </c>
      <c r="AQ86" s="10"/>
      <c r="AR86" s="10"/>
      <c r="AS86" s="12">
        <v>46</v>
      </c>
      <c r="AT86" s="10"/>
      <c r="AU86" s="10"/>
      <c r="AV86" s="10"/>
      <c r="AW86" s="10"/>
      <c r="AX86" s="10"/>
      <c r="AY86" s="10"/>
      <c r="AZ86" s="10"/>
      <c r="BA86" s="54">
        <f t="shared" si="99"/>
        <v>0</v>
      </c>
      <c r="BB86" s="10"/>
      <c r="BC86" s="10"/>
      <c r="BD86" s="12">
        <v>46</v>
      </c>
      <c r="BE86" s="10"/>
      <c r="BF86" s="10"/>
      <c r="BG86" s="10"/>
      <c r="BH86" s="10"/>
      <c r="BI86" s="10"/>
      <c r="BJ86" s="10"/>
      <c r="BK86" s="10"/>
      <c r="BL86" s="54">
        <f t="shared" si="100"/>
        <v>0</v>
      </c>
      <c r="BM86" s="10"/>
      <c r="BN86" s="10"/>
      <c r="BO86" s="12">
        <v>46</v>
      </c>
      <c r="BP86" s="10"/>
      <c r="BQ86" s="10"/>
      <c r="BR86" s="10"/>
      <c r="BS86" s="10"/>
      <c r="BT86" s="10"/>
      <c r="BU86" s="10"/>
      <c r="BV86" s="10"/>
      <c r="BW86" s="54">
        <f t="shared" si="101"/>
        <v>0</v>
      </c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</row>
    <row r="87" spans="12:93" ht="14.4" x14ac:dyDescent="0.3">
      <c r="L87" s="12">
        <v>47</v>
      </c>
      <c r="M87" s="10"/>
      <c r="N87" s="10"/>
      <c r="O87" s="10"/>
      <c r="P87" s="10"/>
      <c r="Q87" s="10"/>
      <c r="R87" s="10"/>
      <c r="S87" s="10"/>
      <c r="T87" s="54">
        <f t="shared" si="96"/>
        <v>0</v>
      </c>
      <c r="U87" s="10"/>
      <c r="V87" s="10"/>
      <c r="W87" s="12">
        <v>47</v>
      </c>
      <c r="X87" s="10"/>
      <c r="Y87" s="10"/>
      <c r="Z87" s="10"/>
      <c r="AA87" s="10"/>
      <c r="AB87" s="10"/>
      <c r="AC87" s="10"/>
      <c r="AD87" s="10"/>
      <c r="AE87" s="54">
        <f t="shared" si="97"/>
        <v>0</v>
      </c>
      <c r="AF87" s="10"/>
      <c r="AG87" s="10"/>
      <c r="AH87" s="12">
        <v>47</v>
      </c>
      <c r="AI87" s="10"/>
      <c r="AJ87" s="10"/>
      <c r="AK87" s="10"/>
      <c r="AL87" s="10"/>
      <c r="AM87" s="10"/>
      <c r="AN87" s="10"/>
      <c r="AO87" s="10"/>
      <c r="AP87" s="54">
        <f t="shared" si="98"/>
        <v>0</v>
      </c>
      <c r="AQ87" s="10"/>
      <c r="AR87" s="10"/>
      <c r="AS87" s="12">
        <v>47</v>
      </c>
      <c r="AT87" s="10"/>
      <c r="AU87" s="10"/>
      <c r="AV87" s="10"/>
      <c r="AW87" s="10"/>
      <c r="AX87" s="10"/>
      <c r="AY87" s="10"/>
      <c r="AZ87" s="10"/>
      <c r="BA87" s="54">
        <f t="shared" si="99"/>
        <v>0</v>
      </c>
      <c r="BB87" s="10"/>
      <c r="BC87" s="10"/>
      <c r="BD87" s="12">
        <v>47</v>
      </c>
      <c r="BE87" s="10"/>
      <c r="BF87" s="10"/>
      <c r="BG87" s="10"/>
      <c r="BH87" s="10"/>
      <c r="BI87" s="10"/>
      <c r="BJ87" s="10"/>
      <c r="BK87" s="10"/>
      <c r="BL87" s="54">
        <f t="shared" si="100"/>
        <v>0</v>
      </c>
      <c r="BM87" s="10"/>
      <c r="BN87" s="10"/>
      <c r="BO87" s="12">
        <v>47</v>
      </c>
      <c r="BP87" s="10"/>
      <c r="BQ87" s="10"/>
      <c r="BR87" s="10"/>
      <c r="BS87" s="10"/>
      <c r="BT87" s="10"/>
      <c r="BU87" s="10"/>
      <c r="BV87" s="10"/>
      <c r="BW87" s="54">
        <f t="shared" si="101"/>
        <v>0</v>
      </c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</row>
    <row r="88" spans="12:93" ht="14.4" x14ac:dyDescent="0.3">
      <c r="L88" s="12">
        <v>50</v>
      </c>
      <c r="M88" s="10"/>
      <c r="N88" s="10"/>
      <c r="O88" s="10"/>
      <c r="P88" s="10"/>
      <c r="Q88" s="10"/>
      <c r="R88" s="10"/>
      <c r="S88" s="10"/>
      <c r="T88" s="54">
        <f t="shared" si="96"/>
        <v>0</v>
      </c>
      <c r="U88" s="10"/>
      <c r="V88" s="10"/>
      <c r="W88" s="12">
        <v>50</v>
      </c>
      <c r="X88" s="10"/>
      <c r="Y88" s="10"/>
      <c r="Z88" s="10"/>
      <c r="AA88" s="10"/>
      <c r="AB88" s="10"/>
      <c r="AC88" s="10"/>
      <c r="AD88" s="10"/>
      <c r="AE88" s="54">
        <f t="shared" si="97"/>
        <v>0</v>
      </c>
      <c r="AF88" s="10"/>
      <c r="AG88" s="10"/>
      <c r="AH88" s="12">
        <v>50</v>
      </c>
      <c r="AI88" s="10"/>
      <c r="AJ88" s="10"/>
      <c r="AK88" s="10"/>
      <c r="AL88" s="10"/>
      <c r="AM88" s="10"/>
      <c r="AN88" s="10"/>
      <c r="AO88" s="10"/>
      <c r="AP88" s="54">
        <f t="shared" si="98"/>
        <v>0</v>
      </c>
      <c r="AQ88" s="10"/>
      <c r="AR88" s="10"/>
      <c r="AS88" s="12">
        <v>50</v>
      </c>
      <c r="AT88" s="10"/>
      <c r="AU88" s="10"/>
      <c r="AV88" s="10"/>
      <c r="AW88" s="10"/>
      <c r="AX88" s="10"/>
      <c r="AY88" s="10"/>
      <c r="AZ88" s="10"/>
      <c r="BA88" s="54">
        <f t="shared" si="99"/>
        <v>0</v>
      </c>
      <c r="BB88" s="10"/>
      <c r="BC88" s="10"/>
      <c r="BD88" s="12">
        <v>50</v>
      </c>
      <c r="BE88" s="10"/>
      <c r="BF88" s="10"/>
      <c r="BG88" s="10"/>
      <c r="BH88" s="10"/>
      <c r="BI88" s="10"/>
      <c r="BJ88" s="10"/>
      <c r="BK88" s="10"/>
      <c r="BL88" s="54">
        <f t="shared" si="100"/>
        <v>0</v>
      </c>
      <c r="BM88" s="10"/>
      <c r="BN88" s="10"/>
      <c r="BO88" s="12">
        <v>50</v>
      </c>
      <c r="BP88" s="10"/>
      <c r="BQ88" s="10"/>
      <c r="BR88" s="10"/>
      <c r="BS88" s="10"/>
      <c r="BT88" s="10"/>
      <c r="BU88" s="10"/>
      <c r="BV88" s="10"/>
      <c r="BW88" s="54">
        <f t="shared" si="101"/>
        <v>0</v>
      </c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</row>
    <row r="89" spans="12:93" ht="14.4" x14ac:dyDescent="0.3">
      <c r="L89" s="12">
        <v>52</v>
      </c>
      <c r="M89" s="10"/>
      <c r="N89" s="10"/>
      <c r="O89" s="10"/>
      <c r="P89" s="10"/>
      <c r="Q89" s="10"/>
      <c r="R89" s="10"/>
      <c r="S89" s="10"/>
      <c r="T89" s="54">
        <f t="shared" si="96"/>
        <v>0</v>
      </c>
      <c r="U89" s="10"/>
      <c r="V89" s="10"/>
      <c r="W89" s="12">
        <v>52</v>
      </c>
      <c r="X89" s="10"/>
      <c r="Y89" s="10"/>
      <c r="Z89" s="10"/>
      <c r="AA89" s="10"/>
      <c r="AB89" s="10"/>
      <c r="AC89" s="10"/>
      <c r="AD89" s="10"/>
      <c r="AE89" s="54">
        <f t="shared" si="97"/>
        <v>0</v>
      </c>
      <c r="AF89" s="10"/>
      <c r="AG89" s="10"/>
      <c r="AH89" s="12">
        <v>52</v>
      </c>
      <c r="AI89" s="10"/>
      <c r="AJ89" s="10"/>
      <c r="AK89" s="10"/>
      <c r="AL89" s="10"/>
      <c r="AM89" s="10"/>
      <c r="AN89" s="10"/>
      <c r="AO89" s="10"/>
      <c r="AP89" s="54">
        <f t="shared" si="98"/>
        <v>0</v>
      </c>
      <c r="AQ89" s="10"/>
      <c r="AR89" s="10"/>
      <c r="AS89" s="12">
        <v>52</v>
      </c>
      <c r="AT89" s="10"/>
      <c r="AU89" s="10"/>
      <c r="AV89" s="10"/>
      <c r="AW89" s="10"/>
      <c r="AX89" s="10"/>
      <c r="AY89" s="10"/>
      <c r="AZ89" s="10"/>
      <c r="BA89" s="54">
        <f t="shared" si="99"/>
        <v>0</v>
      </c>
      <c r="BB89" s="10"/>
      <c r="BC89" s="10"/>
      <c r="BD89" s="12">
        <v>52</v>
      </c>
      <c r="BE89" s="10"/>
      <c r="BF89" s="10"/>
      <c r="BG89" s="10"/>
      <c r="BH89" s="10"/>
      <c r="BI89" s="10"/>
      <c r="BJ89" s="10"/>
      <c r="BK89" s="10"/>
      <c r="BL89" s="54">
        <f t="shared" si="100"/>
        <v>0</v>
      </c>
      <c r="BM89" s="10"/>
      <c r="BN89" s="10"/>
      <c r="BO89" s="12">
        <v>52</v>
      </c>
      <c r="BP89" s="10"/>
      <c r="BQ89" s="10"/>
      <c r="BR89" s="10"/>
      <c r="BS89" s="10"/>
      <c r="BT89" s="10"/>
      <c r="BU89" s="10"/>
      <c r="BV89" s="10"/>
      <c r="BW89" s="54">
        <f t="shared" si="101"/>
        <v>0</v>
      </c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</row>
    <row r="90" spans="12:93" ht="14.4" x14ac:dyDescent="0.3">
      <c r="L90" s="12">
        <v>95</v>
      </c>
      <c r="M90" s="10"/>
      <c r="N90" s="10"/>
      <c r="O90" s="10"/>
      <c r="P90" s="10"/>
      <c r="Q90" s="10"/>
      <c r="R90" s="10"/>
      <c r="S90" s="10"/>
      <c r="T90" s="54">
        <f t="shared" si="96"/>
        <v>0</v>
      </c>
      <c r="U90" s="10"/>
      <c r="V90" s="10"/>
      <c r="W90" s="12">
        <v>95</v>
      </c>
      <c r="X90" s="10"/>
      <c r="Y90" s="10"/>
      <c r="Z90" s="10"/>
      <c r="AA90" s="10"/>
      <c r="AB90" s="10"/>
      <c r="AC90" s="10"/>
      <c r="AD90" s="10"/>
      <c r="AE90" s="54">
        <f t="shared" si="97"/>
        <v>0</v>
      </c>
      <c r="AF90" s="10"/>
      <c r="AG90" s="10"/>
      <c r="AH90" s="12">
        <v>95</v>
      </c>
      <c r="AI90" s="10"/>
      <c r="AJ90" s="10"/>
      <c r="AK90" s="10"/>
      <c r="AL90" s="10"/>
      <c r="AM90" s="10"/>
      <c r="AN90" s="10"/>
      <c r="AO90" s="10"/>
      <c r="AP90" s="54">
        <f t="shared" si="98"/>
        <v>0</v>
      </c>
      <c r="AQ90" s="10"/>
      <c r="AR90" s="10"/>
      <c r="AS90" s="12">
        <v>95</v>
      </c>
      <c r="AT90" s="10"/>
      <c r="AU90" s="10"/>
      <c r="AV90" s="10"/>
      <c r="AW90" s="10"/>
      <c r="AX90" s="10"/>
      <c r="AY90" s="10"/>
      <c r="AZ90" s="10"/>
      <c r="BA90" s="54">
        <f t="shared" si="99"/>
        <v>0</v>
      </c>
      <c r="BB90" s="10"/>
      <c r="BC90" s="10"/>
      <c r="BD90" s="12">
        <v>95</v>
      </c>
      <c r="BE90" s="10"/>
      <c r="BF90" s="10"/>
      <c r="BG90" s="10"/>
      <c r="BH90" s="10"/>
      <c r="BI90" s="10"/>
      <c r="BJ90" s="10"/>
      <c r="BK90" s="10"/>
      <c r="BL90" s="54">
        <f t="shared" si="100"/>
        <v>0</v>
      </c>
      <c r="BM90" s="10"/>
      <c r="BN90" s="10"/>
      <c r="BO90" s="12">
        <v>95</v>
      </c>
      <c r="BP90" s="10"/>
      <c r="BQ90" s="10"/>
      <c r="BR90" s="10"/>
      <c r="BS90" s="10"/>
      <c r="BT90" s="10"/>
      <c r="BU90" s="10"/>
      <c r="BV90" s="10"/>
      <c r="BW90" s="54">
        <f t="shared" si="101"/>
        <v>0</v>
      </c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</row>
    <row r="91" spans="12:93" ht="14.4" x14ac:dyDescent="0.3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</row>
    <row r="92" spans="12:93" ht="15" thickBot="1" x14ac:dyDescent="0.35">
      <c r="L92" s="10"/>
      <c r="M92" s="10"/>
      <c r="N92" s="10"/>
      <c r="O92" s="10"/>
      <c r="P92" s="10"/>
      <c r="Q92" s="10"/>
      <c r="R92" s="10"/>
      <c r="S92" s="10"/>
      <c r="T92" s="55">
        <f>SUM(T69:T91)</f>
        <v>-300000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55">
        <f>SUM(AE69:AE91)</f>
        <v>60000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55">
        <f>SUM(AP69:AP91)</f>
        <v>48000</v>
      </c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55">
        <f>SUM(BA69:BA91)</f>
        <v>38400</v>
      </c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55">
        <f>SUM(BL69:BL91)</f>
        <v>30720</v>
      </c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55">
        <f>SUM(BW69:BW91)</f>
        <v>24576</v>
      </c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</row>
    <row r="93" spans="12:93" ht="15" thickTop="1" x14ac:dyDescent="0.3">
      <c r="L93" s="10"/>
      <c r="M93" s="10"/>
      <c r="N93" s="10"/>
      <c r="O93" s="10"/>
      <c r="P93" s="10"/>
      <c r="Q93" s="10"/>
      <c r="R93" s="10"/>
      <c r="S93" s="10"/>
      <c r="T93" s="54">
        <f>+T65-T92</f>
        <v>0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54">
        <f>+AE65-AE92</f>
        <v>0</v>
      </c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54">
        <f>+AP65-AP92</f>
        <v>0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54">
        <f>+BA65-BA92</f>
        <v>0</v>
      </c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54">
        <f>+BL65-BL92</f>
        <v>0</v>
      </c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54">
        <f>+BW65-BW92</f>
        <v>0</v>
      </c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</row>
    <row r="94" spans="12:93" ht="14.4" x14ac:dyDescent="0.3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</row>
  </sheetData>
  <mergeCells count="12">
    <mergeCell ref="BO35:BX35"/>
    <mergeCell ref="L3:U3"/>
    <mergeCell ref="W3:AF3"/>
    <mergeCell ref="AH3:AQ3"/>
    <mergeCell ref="AS3:BB3"/>
    <mergeCell ref="BD3:BM3"/>
    <mergeCell ref="BO3:BX3"/>
    <mergeCell ref="L35:U35"/>
    <mergeCell ref="W35:AF35"/>
    <mergeCell ref="AH35:AQ35"/>
    <mergeCell ref="AS35:BB35"/>
    <mergeCell ref="BD35:BM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75AD-058A-4E39-AD69-FF89CA17A201}">
  <dimension ref="A1:O91"/>
  <sheetViews>
    <sheetView zoomScale="85" zoomScaleNormal="85" workbookViewId="0">
      <selection activeCell="L6" sqref="L6"/>
    </sheetView>
  </sheetViews>
  <sheetFormatPr defaultColWidth="9.109375" defaultRowHeight="14.4" x14ac:dyDescent="0.3"/>
  <cols>
    <col min="1" max="1" width="11.33203125" style="10" bestFit="1" customWidth="1"/>
    <col min="2" max="2" width="11.5546875" style="10" bestFit="1" customWidth="1"/>
    <col min="3" max="3" width="73.5546875" style="10" bestFit="1" customWidth="1"/>
    <col min="4" max="4" width="16.109375" style="10" bestFit="1" customWidth="1"/>
    <col min="5" max="5" width="15.5546875" style="10" bestFit="1" customWidth="1"/>
    <col min="6" max="6" width="9.33203125" style="10" bestFit="1" customWidth="1"/>
    <col min="7" max="7" width="16.109375" style="10" bestFit="1" customWidth="1"/>
    <col min="8" max="8" width="15.33203125" style="10" bestFit="1" customWidth="1"/>
    <col min="9" max="9" width="16.109375" style="10" bestFit="1" customWidth="1"/>
    <col min="10" max="10" width="7.109375" style="10" bestFit="1" customWidth="1"/>
    <col min="11" max="11" width="15.5546875" style="10" bestFit="1" customWidth="1"/>
    <col min="12" max="12" width="16.44140625" style="10" bestFit="1" customWidth="1"/>
    <col min="13" max="13" width="9.109375" style="10"/>
    <col min="14" max="14" width="10.5546875" style="10" bestFit="1" customWidth="1"/>
    <col min="15" max="15" width="11.5546875" style="10" bestFit="1" customWidth="1"/>
    <col min="16" max="16384" width="9.109375" style="10"/>
  </cols>
  <sheetData>
    <row r="1" spans="1:15" x14ac:dyDescent="0.3">
      <c r="A1" s="10" t="s">
        <v>61</v>
      </c>
    </row>
    <row r="2" spans="1:15" x14ac:dyDescent="0.3">
      <c r="N2" s="4"/>
      <c r="O2" s="4"/>
    </row>
    <row r="3" spans="1:15" ht="36.6" thickBot="1" x14ac:dyDescent="0.35">
      <c r="B3" s="16" t="s">
        <v>38</v>
      </c>
      <c r="C3" s="17" t="s">
        <v>62</v>
      </c>
      <c r="D3" s="18" t="s">
        <v>63</v>
      </c>
      <c r="E3" s="18" t="s">
        <v>43</v>
      </c>
      <c r="F3" s="18" t="s">
        <v>64</v>
      </c>
      <c r="G3" s="18" t="s">
        <v>65</v>
      </c>
      <c r="H3" s="18" t="s">
        <v>66</v>
      </c>
      <c r="I3" s="19" t="s">
        <v>67</v>
      </c>
      <c r="J3" s="20" t="s">
        <v>68</v>
      </c>
      <c r="K3" s="18" t="s">
        <v>69</v>
      </c>
      <c r="L3" s="18" t="s">
        <v>70</v>
      </c>
      <c r="N3" s="11" t="s">
        <v>38</v>
      </c>
      <c r="O3" s="11" t="s">
        <v>43</v>
      </c>
    </row>
    <row r="4" spans="1:15" x14ac:dyDescent="0.3">
      <c r="A4" s="10" t="s">
        <v>71</v>
      </c>
      <c r="B4" s="21">
        <v>1</v>
      </c>
      <c r="C4" s="22" t="s">
        <v>72</v>
      </c>
      <c r="D4" s="23">
        <v>121045870.42637229</v>
      </c>
      <c r="E4" s="24">
        <v>1230229.5968611627</v>
      </c>
      <c r="F4" s="25"/>
      <c r="G4" s="26">
        <v>122276100.02323346</v>
      </c>
      <c r="H4" s="26">
        <v>615114.79843058134</v>
      </c>
      <c r="I4" s="26">
        <v>122891214.82166404</v>
      </c>
      <c r="J4" s="27">
        <v>0.04</v>
      </c>
      <c r="K4" s="26">
        <v>4915648.5928665614</v>
      </c>
      <c r="L4" s="26">
        <v>117360451.4303669</v>
      </c>
      <c r="N4" s="12">
        <v>1</v>
      </c>
      <c r="O4" s="1">
        <f>SUMIF($B$4:$B$26,N4,$E$4:$F$26)</f>
        <v>1230229.5968611627</v>
      </c>
    </row>
    <row r="5" spans="1:15" x14ac:dyDescent="0.3">
      <c r="B5" s="21" t="s">
        <v>50</v>
      </c>
      <c r="C5" s="22" t="s">
        <v>73</v>
      </c>
      <c r="D5" s="23">
        <v>0</v>
      </c>
      <c r="E5" s="24">
        <v>0</v>
      </c>
      <c r="F5" s="25"/>
      <c r="G5" s="26">
        <v>0</v>
      </c>
      <c r="H5" s="26">
        <v>0</v>
      </c>
      <c r="I5" s="26">
        <v>0</v>
      </c>
      <c r="J5" s="27">
        <v>0.06</v>
      </c>
      <c r="K5" s="26">
        <v>0</v>
      </c>
      <c r="L5" s="26">
        <v>0</v>
      </c>
      <c r="N5" s="12" t="s">
        <v>50</v>
      </c>
      <c r="O5" s="1">
        <f t="shared" ref="O5:O28" si="0">SUMIF($B$4:$B$26,N5,$E$4:$F$26)</f>
        <v>0</v>
      </c>
    </row>
    <row r="6" spans="1:15" x14ac:dyDescent="0.3">
      <c r="B6" s="21">
        <v>2</v>
      </c>
      <c r="C6" s="22" t="s">
        <v>74</v>
      </c>
      <c r="D6" s="23">
        <v>19571482.872400004</v>
      </c>
      <c r="E6" s="24">
        <v>0</v>
      </c>
      <c r="F6" s="25"/>
      <c r="G6" s="26">
        <v>19571482.872400004</v>
      </c>
      <c r="H6" s="26">
        <v>0</v>
      </c>
      <c r="I6" s="26">
        <v>19571482.872400004</v>
      </c>
      <c r="J6" s="27">
        <v>0.06</v>
      </c>
      <c r="K6" s="26">
        <v>1174288.9723440001</v>
      </c>
      <c r="L6" s="26">
        <v>18397193.900056005</v>
      </c>
      <c r="N6" s="12">
        <v>2</v>
      </c>
      <c r="O6" s="1">
        <f t="shared" si="0"/>
        <v>0</v>
      </c>
    </row>
    <row r="7" spans="1:15" x14ac:dyDescent="0.3">
      <c r="A7" s="59">
        <f>+J7</f>
        <v>0.2</v>
      </c>
      <c r="B7" s="21">
        <v>8</v>
      </c>
      <c r="C7" s="22" t="s">
        <v>75</v>
      </c>
      <c r="D7" s="23">
        <v>514898.9159673049</v>
      </c>
      <c r="E7" s="24">
        <v>243917.49466345028</v>
      </c>
      <c r="F7" s="25"/>
      <c r="G7" s="26">
        <v>758816.41063075513</v>
      </c>
      <c r="H7" s="26">
        <v>121958.74733172514</v>
      </c>
      <c r="I7" s="26">
        <v>880775.15796248033</v>
      </c>
      <c r="J7" s="27">
        <v>0.2</v>
      </c>
      <c r="K7" s="26">
        <v>176155.03159249609</v>
      </c>
      <c r="L7" s="26">
        <v>582661.37903825904</v>
      </c>
      <c r="N7" s="12">
        <v>8</v>
      </c>
      <c r="O7" s="1">
        <f t="shared" si="0"/>
        <v>243917.49466345028</v>
      </c>
    </row>
    <row r="8" spans="1:15" x14ac:dyDescent="0.3">
      <c r="A8" s="59">
        <f>+J8</f>
        <v>0.3</v>
      </c>
      <c r="B8" s="21">
        <v>10</v>
      </c>
      <c r="C8" s="22" t="s">
        <v>76</v>
      </c>
      <c r="D8" s="23">
        <v>4375296.4606814682</v>
      </c>
      <c r="E8" s="24">
        <v>2560966.7560612275</v>
      </c>
      <c r="F8" s="25"/>
      <c r="G8" s="26">
        <v>6936263.2167426962</v>
      </c>
      <c r="H8" s="26">
        <v>1280483.3780306138</v>
      </c>
      <c r="I8" s="26">
        <v>8216746.5947733093</v>
      </c>
      <c r="J8" s="27">
        <v>0.3</v>
      </c>
      <c r="K8" s="26">
        <v>2465023.9784319927</v>
      </c>
      <c r="L8" s="26">
        <v>4471239.238310704</v>
      </c>
      <c r="N8" s="12">
        <v>10</v>
      </c>
      <c r="O8" s="1">
        <f t="shared" si="0"/>
        <v>2560966.7560612275</v>
      </c>
    </row>
    <row r="9" spans="1:15" x14ac:dyDescent="0.3">
      <c r="B9" s="21">
        <v>10.1</v>
      </c>
      <c r="C9" s="22" t="s">
        <v>77</v>
      </c>
      <c r="D9" s="23">
        <v>0</v>
      </c>
      <c r="E9" s="24">
        <v>0</v>
      </c>
      <c r="F9" s="25"/>
      <c r="G9" s="26">
        <v>0</v>
      </c>
      <c r="H9" s="26">
        <v>0</v>
      </c>
      <c r="I9" s="26">
        <v>0</v>
      </c>
      <c r="J9" s="27">
        <v>0.3</v>
      </c>
      <c r="K9" s="26">
        <v>0</v>
      </c>
      <c r="L9" s="26">
        <v>0</v>
      </c>
      <c r="N9" s="12">
        <v>10.1</v>
      </c>
      <c r="O9" s="1">
        <f t="shared" si="0"/>
        <v>0</v>
      </c>
    </row>
    <row r="10" spans="1:15" x14ac:dyDescent="0.3">
      <c r="A10" s="59">
        <f>+J10</f>
        <v>1</v>
      </c>
      <c r="B10" s="21">
        <v>12</v>
      </c>
      <c r="C10" s="22" t="s">
        <v>78</v>
      </c>
      <c r="D10" s="23">
        <v>217002.36619529035</v>
      </c>
      <c r="E10" s="24">
        <v>218860.16574736917</v>
      </c>
      <c r="F10" s="25"/>
      <c r="G10" s="26">
        <v>435862.53194265952</v>
      </c>
      <c r="H10" s="26">
        <v>109430.08287368459</v>
      </c>
      <c r="I10" s="28">
        <v>435862.53194265952</v>
      </c>
      <c r="J10" s="27">
        <v>1</v>
      </c>
      <c r="K10" s="26">
        <v>435862.53194265952</v>
      </c>
      <c r="L10" s="26">
        <v>0</v>
      </c>
      <c r="N10" s="12">
        <v>12</v>
      </c>
      <c r="O10" s="1">
        <f t="shared" si="0"/>
        <v>218860.16574736917</v>
      </c>
    </row>
    <row r="11" spans="1:15" x14ac:dyDescent="0.3">
      <c r="B11" s="21" t="s">
        <v>52</v>
      </c>
      <c r="C11" s="22" t="s">
        <v>79</v>
      </c>
      <c r="D11" s="23">
        <v>0</v>
      </c>
      <c r="E11" s="24">
        <v>0</v>
      </c>
      <c r="F11" s="25"/>
      <c r="G11" s="26">
        <v>0</v>
      </c>
      <c r="H11" s="26">
        <v>0</v>
      </c>
      <c r="I11" s="26">
        <v>0</v>
      </c>
      <c r="J11" s="29"/>
      <c r="K11" s="26">
        <v>0</v>
      </c>
      <c r="L11" s="26">
        <v>0</v>
      </c>
      <c r="N11" s="12" t="s">
        <v>52</v>
      </c>
      <c r="O11" s="1">
        <f t="shared" si="0"/>
        <v>0</v>
      </c>
    </row>
    <row r="12" spans="1:15" x14ac:dyDescent="0.3">
      <c r="B12" s="21" t="s">
        <v>53</v>
      </c>
      <c r="C12" s="22" t="s">
        <v>80</v>
      </c>
      <c r="D12" s="23">
        <v>0</v>
      </c>
      <c r="E12" s="24">
        <v>0</v>
      </c>
      <c r="F12" s="25"/>
      <c r="G12" s="26">
        <v>0</v>
      </c>
      <c r="H12" s="26">
        <v>0</v>
      </c>
      <c r="I12" s="26">
        <v>0</v>
      </c>
      <c r="J12" s="29"/>
      <c r="K12" s="26">
        <v>0</v>
      </c>
      <c r="L12" s="26">
        <v>0</v>
      </c>
      <c r="N12" s="12" t="s">
        <v>53</v>
      </c>
      <c r="O12" s="1">
        <f t="shared" si="0"/>
        <v>0</v>
      </c>
    </row>
    <row r="13" spans="1:15" x14ac:dyDescent="0.3">
      <c r="B13" s="21" t="s">
        <v>54</v>
      </c>
      <c r="C13" s="22" t="s">
        <v>81</v>
      </c>
      <c r="D13" s="23">
        <v>0</v>
      </c>
      <c r="E13" s="24">
        <v>0</v>
      </c>
      <c r="F13" s="25"/>
      <c r="G13" s="26">
        <v>0</v>
      </c>
      <c r="H13" s="26">
        <v>0</v>
      </c>
      <c r="I13" s="26">
        <v>0</v>
      </c>
      <c r="J13" s="29"/>
      <c r="K13" s="26">
        <v>0</v>
      </c>
      <c r="L13" s="26">
        <v>0</v>
      </c>
      <c r="N13" s="12" t="s">
        <v>54</v>
      </c>
      <c r="O13" s="1">
        <f t="shared" si="0"/>
        <v>0</v>
      </c>
    </row>
    <row r="14" spans="1:15" x14ac:dyDescent="0.3">
      <c r="B14" s="21" t="s">
        <v>55</v>
      </c>
      <c r="C14" s="22" t="s">
        <v>82</v>
      </c>
      <c r="D14" s="23">
        <v>0</v>
      </c>
      <c r="E14" s="24">
        <v>0</v>
      </c>
      <c r="F14" s="25"/>
      <c r="G14" s="26">
        <v>0</v>
      </c>
      <c r="H14" s="26">
        <v>0</v>
      </c>
      <c r="I14" s="26">
        <v>0</v>
      </c>
      <c r="J14" s="29"/>
      <c r="K14" s="26">
        <v>0</v>
      </c>
      <c r="L14" s="26">
        <v>0</v>
      </c>
      <c r="N14" s="12" t="s">
        <v>55</v>
      </c>
      <c r="O14" s="1">
        <f t="shared" si="0"/>
        <v>0</v>
      </c>
    </row>
    <row r="15" spans="1:15" x14ac:dyDescent="0.3">
      <c r="B15" s="21">
        <v>14</v>
      </c>
      <c r="C15" s="22" t="s">
        <v>83</v>
      </c>
      <c r="D15" s="23">
        <v>0</v>
      </c>
      <c r="E15" s="24">
        <v>0</v>
      </c>
      <c r="F15" s="25"/>
      <c r="G15" s="26">
        <v>0</v>
      </c>
      <c r="H15" s="26">
        <v>0</v>
      </c>
      <c r="I15" s="26">
        <v>0</v>
      </c>
      <c r="J15" s="29"/>
      <c r="K15" s="26">
        <v>0</v>
      </c>
      <c r="L15" s="26">
        <v>0</v>
      </c>
      <c r="N15" s="12">
        <v>14</v>
      </c>
      <c r="O15" s="1">
        <f t="shared" si="0"/>
        <v>0</v>
      </c>
    </row>
    <row r="16" spans="1:15" x14ac:dyDescent="0.3">
      <c r="B16" s="21">
        <v>17</v>
      </c>
      <c r="C16" s="22" t="s">
        <v>84</v>
      </c>
      <c r="D16" s="23">
        <v>0</v>
      </c>
      <c r="E16" s="24">
        <v>0</v>
      </c>
      <c r="F16" s="25"/>
      <c r="G16" s="26">
        <v>0</v>
      </c>
      <c r="H16" s="26">
        <v>0</v>
      </c>
      <c r="I16" s="26">
        <v>0</v>
      </c>
      <c r="J16" s="27">
        <v>0.08</v>
      </c>
      <c r="K16" s="26">
        <v>0</v>
      </c>
      <c r="L16" s="26">
        <v>0</v>
      </c>
      <c r="N16" s="12">
        <v>17</v>
      </c>
      <c r="O16" s="1">
        <f t="shared" si="0"/>
        <v>0</v>
      </c>
    </row>
    <row r="17" spans="1:15" x14ac:dyDescent="0.3">
      <c r="B17" s="21">
        <v>42</v>
      </c>
      <c r="C17" s="22" t="s">
        <v>85</v>
      </c>
      <c r="D17" s="23">
        <v>0</v>
      </c>
      <c r="E17" s="24">
        <v>0</v>
      </c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2">
        <v>42</v>
      </c>
      <c r="O17" s="1">
        <f t="shared" si="0"/>
        <v>0</v>
      </c>
    </row>
    <row r="18" spans="1:15" x14ac:dyDescent="0.3">
      <c r="B18" s="21">
        <v>43.1</v>
      </c>
      <c r="C18" s="22" t="s">
        <v>86</v>
      </c>
      <c r="D18" s="23">
        <v>0</v>
      </c>
      <c r="E18" s="24">
        <v>0</v>
      </c>
      <c r="F18" s="25"/>
      <c r="G18" s="26">
        <v>0</v>
      </c>
      <c r="H18" s="26">
        <v>0</v>
      </c>
      <c r="I18" s="26">
        <v>0</v>
      </c>
      <c r="J18" s="27">
        <v>0.3</v>
      </c>
      <c r="K18" s="26">
        <v>0</v>
      </c>
      <c r="L18" s="26">
        <v>0</v>
      </c>
      <c r="N18" s="12">
        <v>43.1</v>
      </c>
      <c r="O18" s="1">
        <f t="shared" si="0"/>
        <v>0</v>
      </c>
    </row>
    <row r="19" spans="1:15" x14ac:dyDescent="0.3">
      <c r="B19" s="21">
        <v>43.2</v>
      </c>
      <c r="C19" s="22" t="s">
        <v>87</v>
      </c>
      <c r="D19" s="23">
        <v>0</v>
      </c>
      <c r="E19" s="24">
        <v>0</v>
      </c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2">
        <v>43.2</v>
      </c>
      <c r="O19" s="1">
        <f t="shared" si="0"/>
        <v>0</v>
      </c>
    </row>
    <row r="20" spans="1:15" x14ac:dyDescent="0.3">
      <c r="A20" s="59">
        <f>+J20</f>
        <v>0.45</v>
      </c>
      <c r="B20" s="21">
        <v>45</v>
      </c>
      <c r="C20" s="22" t="s">
        <v>88</v>
      </c>
      <c r="D20" s="23">
        <v>120756.59521727776</v>
      </c>
      <c r="E20" s="24">
        <v>148002.5983966488</v>
      </c>
      <c r="F20" s="25"/>
      <c r="G20" s="26">
        <v>268759.19361392653</v>
      </c>
      <c r="H20" s="26">
        <v>74001.299198324399</v>
      </c>
      <c r="I20" s="26">
        <v>342760.49281225097</v>
      </c>
      <c r="J20" s="27">
        <v>0.45</v>
      </c>
      <c r="K20" s="26">
        <v>154242.22176551295</v>
      </c>
      <c r="L20" s="26">
        <v>114516.97184841358</v>
      </c>
      <c r="N20" s="12">
        <v>45</v>
      </c>
      <c r="O20" s="1">
        <f t="shared" si="0"/>
        <v>148002.5983966488</v>
      </c>
    </row>
    <row r="21" spans="1:15" x14ac:dyDescent="0.3">
      <c r="B21" s="21">
        <v>46</v>
      </c>
      <c r="C21" s="22" t="s">
        <v>89</v>
      </c>
      <c r="D21" s="23">
        <v>0</v>
      </c>
      <c r="E21" s="24">
        <v>0</v>
      </c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2">
        <v>46</v>
      </c>
      <c r="O21" s="1">
        <f t="shared" si="0"/>
        <v>0</v>
      </c>
    </row>
    <row r="22" spans="1:15" x14ac:dyDescent="0.3">
      <c r="A22" s="10" t="s">
        <v>71</v>
      </c>
      <c r="B22" s="21">
        <v>47</v>
      </c>
      <c r="C22" s="22" t="s">
        <v>90</v>
      </c>
      <c r="D22" s="23">
        <v>142837922.49016204</v>
      </c>
      <c r="E22" s="30">
        <v>23403775.27610033</v>
      </c>
      <c r="F22" s="25"/>
      <c r="G22" s="26">
        <v>166241697.76626238</v>
      </c>
      <c r="H22" s="26">
        <v>11701887.638050165</v>
      </c>
      <c r="I22" s="26">
        <v>177943585.40431255</v>
      </c>
      <c r="J22" s="27">
        <v>0.08</v>
      </c>
      <c r="K22" s="26">
        <v>14235486.832345005</v>
      </c>
      <c r="L22" s="26">
        <v>152006210.93391737</v>
      </c>
      <c r="N22" s="12">
        <v>47</v>
      </c>
      <c r="O22" s="1">
        <f t="shared" si="0"/>
        <v>23403775.27610033</v>
      </c>
    </row>
    <row r="23" spans="1:15" x14ac:dyDescent="0.3">
      <c r="B23" s="21">
        <v>50</v>
      </c>
      <c r="C23" s="22" t="s">
        <v>91</v>
      </c>
      <c r="D23" s="23">
        <v>130500.44999999998</v>
      </c>
      <c r="E23" s="24">
        <v>0</v>
      </c>
      <c r="F23" s="25"/>
      <c r="G23" s="26">
        <v>130500.44999999998</v>
      </c>
      <c r="H23" s="26">
        <v>0</v>
      </c>
      <c r="I23" s="26">
        <v>130500.44999999998</v>
      </c>
      <c r="J23" s="27">
        <v>0.55000000000000004</v>
      </c>
      <c r="K23" s="26">
        <v>71775.247499999998</v>
      </c>
      <c r="L23" s="26">
        <v>58725.202499999985</v>
      </c>
      <c r="N23" s="12">
        <v>50</v>
      </c>
      <c r="O23" s="1">
        <f t="shared" si="0"/>
        <v>0</v>
      </c>
    </row>
    <row r="24" spans="1:15" x14ac:dyDescent="0.3">
      <c r="B24" s="21">
        <v>52</v>
      </c>
      <c r="C24" s="22" t="s">
        <v>92</v>
      </c>
      <c r="D24" s="23">
        <v>0</v>
      </c>
      <c r="E24" s="24">
        <v>0</v>
      </c>
      <c r="F24" s="25"/>
      <c r="G24" s="26">
        <v>0</v>
      </c>
      <c r="H24" s="26">
        <v>0</v>
      </c>
      <c r="I24" s="26">
        <v>0</v>
      </c>
      <c r="J24" s="27">
        <v>1</v>
      </c>
      <c r="K24" s="26">
        <v>0</v>
      </c>
      <c r="L24" s="26">
        <v>0</v>
      </c>
      <c r="N24" s="12">
        <v>52</v>
      </c>
      <c r="O24" s="1">
        <f t="shared" si="0"/>
        <v>0</v>
      </c>
    </row>
    <row r="25" spans="1:15" x14ac:dyDescent="0.3">
      <c r="B25" s="21">
        <v>95</v>
      </c>
      <c r="C25" s="22" t="s">
        <v>93</v>
      </c>
      <c r="D25" s="23">
        <v>0</v>
      </c>
      <c r="E25" s="24">
        <v>0</v>
      </c>
      <c r="F25" s="25"/>
      <c r="G25" s="26">
        <v>0</v>
      </c>
      <c r="H25" s="26">
        <v>0</v>
      </c>
      <c r="I25" s="26">
        <v>0</v>
      </c>
      <c r="J25" s="27">
        <v>0</v>
      </c>
      <c r="K25" s="26">
        <v>0</v>
      </c>
      <c r="L25" s="26">
        <v>0</v>
      </c>
      <c r="N25" s="12">
        <v>95</v>
      </c>
      <c r="O25" s="1">
        <f t="shared" si="0"/>
        <v>0</v>
      </c>
    </row>
    <row r="26" spans="1:15" x14ac:dyDescent="0.3">
      <c r="B26" s="31">
        <v>3</v>
      </c>
      <c r="C26" s="32" t="s">
        <v>94</v>
      </c>
      <c r="D26" s="23">
        <v>1601587.3299999998</v>
      </c>
      <c r="E26" s="24">
        <v>0</v>
      </c>
      <c r="F26" s="25"/>
      <c r="G26" s="26">
        <v>1601587.3299999998</v>
      </c>
      <c r="H26" s="26">
        <v>0</v>
      </c>
      <c r="I26" s="26">
        <v>1601587.3299999998</v>
      </c>
      <c r="J26" s="27">
        <v>0.05</v>
      </c>
      <c r="K26" s="26">
        <v>80079.366500000004</v>
      </c>
      <c r="L26" s="26">
        <v>1521507.9634999998</v>
      </c>
      <c r="N26"/>
      <c r="O26" s="1">
        <f t="shared" si="0"/>
        <v>0</v>
      </c>
    </row>
    <row r="27" spans="1:15" x14ac:dyDescent="0.3">
      <c r="B27" s="31"/>
      <c r="C27" s="32" t="s">
        <v>95</v>
      </c>
      <c r="D27" s="33" t="s">
        <v>95</v>
      </c>
      <c r="E27" s="25"/>
      <c r="F27" s="25"/>
      <c r="G27" s="26">
        <v>0</v>
      </c>
      <c r="H27" s="26">
        <v>0</v>
      </c>
      <c r="I27" s="26"/>
      <c r="J27" s="27">
        <v>0</v>
      </c>
      <c r="K27" s="26">
        <v>0</v>
      </c>
      <c r="L27" s="26">
        <v>0</v>
      </c>
      <c r="N27"/>
      <c r="O27" s="1">
        <f t="shared" si="0"/>
        <v>0</v>
      </c>
    </row>
    <row r="28" spans="1:15" x14ac:dyDescent="0.3">
      <c r="B28" s="31"/>
      <c r="C28" s="32" t="s">
        <v>95</v>
      </c>
      <c r="D28" s="33" t="s">
        <v>95</v>
      </c>
      <c r="E28" s="25"/>
      <c r="F28" s="25"/>
      <c r="G28" s="26">
        <v>0</v>
      </c>
      <c r="H28" s="26">
        <v>0</v>
      </c>
      <c r="I28" s="26"/>
      <c r="J28" s="27">
        <v>0</v>
      </c>
      <c r="K28" s="26">
        <v>0</v>
      </c>
      <c r="L28" s="26">
        <v>0</v>
      </c>
      <c r="N28"/>
      <c r="O28" s="1">
        <f t="shared" si="0"/>
        <v>0</v>
      </c>
    </row>
    <row r="29" spans="1:15" ht="15" thickBot="1" x14ac:dyDescent="0.35">
      <c r="B29" s="31"/>
      <c r="C29" s="32" t="s">
        <v>95</v>
      </c>
      <c r="D29" s="33" t="s">
        <v>95</v>
      </c>
      <c r="E29" s="25"/>
      <c r="F29" s="25"/>
      <c r="G29" s="26">
        <v>0</v>
      </c>
      <c r="H29" s="26">
        <v>0</v>
      </c>
      <c r="I29" s="26"/>
      <c r="J29" s="27">
        <v>0</v>
      </c>
      <c r="K29" s="26">
        <v>0</v>
      </c>
      <c r="L29" s="26">
        <v>0</v>
      </c>
      <c r="N29"/>
      <c r="O29" s="3">
        <f>SUM(O4:O28)</f>
        <v>27805751.88783019</v>
      </c>
    </row>
    <row r="30" spans="1:15" ht="15" thickTop="1" x14ac:dyDescent="0.3">
      <c r="B30" s="31"/>
      <c r="C30" s="32" t="s">
        <v>95</v>
      </c>
      <c r="D30" s="33" t="s">
        <v>95</v>
      </c>
      <c r="E30" s="25"/>
      <c r="F30" s="25"/>
      <c r="G30" s="26">
        <v>0</v>
      </c>
      <c r="H30" s="26">
        <v>0</v>
      </c>
      <c r="I30" s="26"/>
      <c r="J30" s="27">
        <v>0</v>
      </c>
      <c r="K30" s="26">
        <v>0</v>
      </c>
      <c r="L30" s="26">
        <v>0</v>
      </c>
      <c r="N30"/>
      <c r="O30"/>
    </row>
    <row r="31" spans="1:15" x14ac:dyDescent="0.3">
      <c r="B31" s="31"/>
      <c r="C31" s="32" t="s">
        <v>95</v>
      </c>
      <c r="D31" s="33" t="s">
        <v>95</v>
      </c>
      <c r="E31" s="25"/>
      <c r="F31" s="25"/>
      <c r="G31" s="26">
        <v>0</v>
      </c>
      <c r="H31" s="26">
        <v>0</v>
      </c>
      <c r="I31" s="26"/>
      <c r="J31" s="27">
        <v>0</v>
      </c>
      <c r="K31" s="26">
        <v>0</v>
      </c>
      <c r="L31" s="26">
        <v>0</v>
      </c>
      <c r="N31"/>
      <c r="O31"/>
    </row>
    <row r="32" spans="1:15" x14ac:dyDescent="0.3">
      <c r="B32" s="31"/>
      <c r="C32" s="32" t="s">
        <v>95</v>
      </c>
      <c r="D32" s="33" t="s">
        <v>95</v>
      </c>
      <c r="E32" s="25"/>
      <c r="F32" s="25"/>
      <c r="G32" s="26">
        <v>0</v>
      </c>
      <c r="H32" s="26">
        <v>0</v>
      </c>
      <c r="I32" s="26"/>
      <c r="J32" s="27">
        <v>0</v>
      </c>
      <c r="K32" s="26">
        <v>0</v>
      </c>
      <c r="L32" s="26">
        <v>0</v>
      </c>
      <c r="N32"/>
      <c r="O32"/>
    </row>
    <row r="33" spans="2:15" x14ac:dyDescent="0.3">
      <c r="B33" s="31"/>
      <c r="C33" s="32" t="s">
        <v>95</v>
      </c>
      <c r="D33" s="33" t="s">
        <v>95</v>
      </c>
      <c r="E33" s="25"/>
      <c r="F33" s="25"/>
      <c r="G33" s="26">
        <v>0</v>
      </c>
      <c r="H33" s="26">
        <v>0</v>
      </c>
      <c r="I33" s="26"/>
      <c r="J33" s="27">
        <v>0</v>
      </c>
      <c r="K33" s="26">
        <v>0</v>
      </c>
      <c r="L33" s="26">
        <v>0</v>
      </c>
      <c r="N33"/>
      <c r="O33"/>
    </row>
    <row r="34" spans="2:15" x14ac:dyDescent="0.3">
      <c r="B34" s="31"/>
      <c r="C34" s="32" t="s">
        <v>95</v>
      </c>
      <c r="D34" s="33" t="s">
        <v>95</v>
      </c>
      <c r="E34" s="25"/>
      <c r="F34" s="25"/>
      <c r="G34" s="26">
        <v>0</v>
      </c>
      <c r="H34" s="26">
        <v>0</v>
      </c>
      <c r="I34" s="26"/>
      <c r="J34" s="27">
        <v>0</v>
      </c>
      <c r="K34" s="26">
        <v>0</v>
      </c>
      <c r="L34" s="26">
        <v>0</v>
      </c>
      <c r="N34"/>
      <c r="O34"/>
    </row>
    <row r="35" spans="2:15" ht="15" thickBot="1" x14ac:dyDescent="0.35">
      <c r="B35" s="31"/>
      <c r="C35" s="32" t="s">
        <v>95</v>
      </c>
      <c r="D35" s="33" t="s">
        <v>95</v>
      </c>
      <c r="E35" s="25"/>
      <c r="F35" s="25"/>
      <c r="G35" s="26">
        <v>0</v>
      </c>
      <c r="H35" s="26">
        <v>0</v>
      </c>
      <c r="I35" s="26"/>
      <c r="J35" s="27">
        <v>0</v>
      </c>
      <c r="K35" s="26">
        <v>0</v>
      </c>
      <c r="L35" s="26">
        <v>0</v>
      </c>
      <c r="N35"/>
      <c r="O35"/>
    </row>
    <row r="36" spans="2:15" ht="15" thickBot="1" x14ac:dyDescent="0.35">
      <c r="B36" s="34"/>
      <c r="C36" s="35" t="s">
        <v>96</v>
      </c>
      <c r="D36" s="36">
        <v>290415317.90699565</v>
      </c>
      <c r="E36" s="36">
        <v>27805751.88783019</v>
      </c>
      <c r="F36" s="36">
        <v>0</v>
      </c>
      <c r="G36" s="36">
        <v>318221069.79482585</v>
      </c>
      <c r="H36" s="36">
        <v>13902875.943915095</v>
      </c>
      <c r="I36" s="36">
        <v>332014515.65586728</v>
      </c>
      <c r="J36" s="37"/>
      <c r="K36" s="38">
        <v>23708562.775288228</v>
      </c>
      <c r="L36" s="38">
        <v>294512507.01953769</v>
      </c>
      <c r="N36"/>
      <c r="O36"/>
    </row>
    <row r="37" spans="2:15" x14ac:dyDescent="0.3">
      <c r="N37"/>
      <c r="O37"/>
    </row>
    <row r="38" spans="2:15" x14ac:dyDescent="0.3">
      <c r="N38"/>
      <c r="O38"/>
    </row>
    <row r="39" spans="2:15" x14ac:dyDescent="0.3">
      <c r="N39"/>
      <c r="O39"/>
    </row>
    <row r="40" spans="2:15" x14ac:dyDescent="0.3">
      <c r="N40"/>
      <c r="O40"/>
    </row>
    <row r="41" spans="2:15" x14ac:dyDescent="0.3">
      <c r="N41"/>
      <c r="O41"/>
    </row>
    <row r="42" spans="2:15" x14ac:dyDescent="0.3">
      <c r="N42"/>
      <c r="O42"/>
    </row>
    <row r="43" spans="2:15" x14ac:dyDescent="0.3">
      <c r="N43"/>
      <c r="O43"/>
    </row>
    <row r="44" spans="2:15" x14ac:dyDescent="0.3">
      <c r="N44"/>
      <c r="O44"/>
    </row>
    <row r="45" spans="2:15" x14ac:dyDescent="0.3">
      <c r="N45"/>
      <c r="O45"/>
    </row>
    <row r="46" spans="2:15" x14ac:dyDescent="0.3">
      <c r="N46"/>
      <c r="O46"/>
    </row>
    <row r="47" spans="2:15" x14ac:dyDescent="0.3">
      <c r="N47"/>
      <c r="O47"/>
    </row>
    <row r="48" spans="2:15" x14ac:dyDescent="0.3">
      <c r="N48"/>
      <c r="O48"/>
    </row>
    <row r="49" spans="14:15" x14ac:dyDescent="0.3">
      <c r="N49"/>
      <c r="O49"/>
    </row>
    <row r="50" spans="14:15" x14ac:dyDescent="0.3">
      <c r="N50"/>
      <c r="O50"/>
    </row>
    <row r="51" spans="14:15" x14ac:dyDescent="0.3">
      <c r="N51"/>
      <c r="O51"/>
    </row>
    <row r="52" spans="14:15" x14ac:dyDescent="0.3">
      <c r="N52"/>
      <c r="O52"/>
    </row>
    <row r="53" spans="14:15" x14ac:dyDescent="0.3">
      <c r="N53"/>
      <c r="O53"/>
    </row>
    <row r="54" spans="14:15" x14ac:dyDescent="0.3">
      <c r="N54"/>
      <c r="O54"/>
    </row>
    <row r="55" spans="14:15" x14ac:dyDescent="0.3">
      <c r="N55"/>
      <c r="O55"/>
    </row>
    <row r="56" spans="14:15" x14ac:dyDescent="0.3">
      <c r="N56"/>
      <c r="O56"/>
    </row>
    <row r="57" spans="14:15" x14ac:dyDescent="0.3">
      <c r="N57"/>
      <c r="O57"/>
    </row>
    <row r="58" spans="14:15" x14ac:dyDescent="0.3">
      <c r="N58"/>
      <c r="O58"/>
    </row>
    <row r="59" spans="14:15" x14ac:dyDescent="0.3">
      <c r="N59"/>
      <c r="O59"/>
    </row>
    <row r="60" spans="14:15" x14ac:dyDescent="0.3">
      <c r="N60"/>
      <c r="O60"/>
    </row>
    <row r="61" spans="14:15" x14ac:dyDescent="0.3">
      <c r="N61"/>
      <c r="O61"/>
    </row>
    <row r="62" spans="14:15" x14ac:dyDescent="0.3">
      <c r="N62"/>
      <c r="O62"/>
    </row>
    <row r="63" spans="14:15" x14ac:dyDescent="0.3">
      <c r="N63"/>
      <c r="O63"/>
    </row>
    <row r="64" spans="14:15" x14ac:dyDescent="0.3">
      <c r="N64"/>
      <c r="O64"/>
    </row>
    <row r="65" spans="14:15" x14ac:dyDescent="0.3">
      <c r="N65"/>
      <c r="O65"/>
    </row>
    <row r="66" spans="14:15" x14ac:dyDescent="0.3">
      <c r="N66"/>
      <c r="O66"/>
    </row>
    <row r="67" spans="14:15" x14ac:dyDescent="0.3">
      <c r="N67"/>
      <c r="O67"/>
    </row>
    <row r="68" spans="14:15" x14ac:dyDescent="0.3">
      <c r="N68"/>
      <c r="O68"/>
    </row>
    <row r="69" spans="14:15" x14ac:dyDescent="0.3">
      <c r="N69"/>
      <c r="O69"/>
    </row>
    <row r="70" spans="14:15" x14ac:dyDescent="0.3">
      <c r="N70"/>
      <c r="O70"/>
    </row>
    <row r="71" spans="14:15" x14ac:dyDescent="0.3">
      <c r="N71"/>
      <c r="O71"/>
    </row>
    <row r="72" spans="14:15" x14ac:dyDescent="0.3">
      <c r="N72"/>
      <c r="O72"/>
    </row>
    <row r="73" spans="14:15" x14ac:dyDescent="0.3">
      <c r="N73"/>
      <c r="O73"/>
    </row>
    <row r="74" spans="14:15" x14ac:dyDescent="0.3">
      <c r="N74"/>
      <c r="O74"/>
    </row>
    <row r="75" spans="14:15" x14ac:dyDescent="0.3">
      <c r="N75"/>
      <c r="O75"/>
    </row>
    <row r="76" spans="14:15" x14ac:dyDescent="0.3">
      <c r="N76"/>
      <c r="O76"/>
    </row>
    <row r="77" spans="14:15" x14ac:dyDescent="0.3">
      <c r="N77"/>
      <c r="O77"/>
    </row>
    <row r="78" spans="14:15" x14ac:dyDescent="0.3">
      <c r="N78"/>
      <c r="O78"/>
    </row>
    <row r="79" spans="14:15" x14ac:dyDescent="0.3">
      <c r="N79"/>
      <c r="O79"/>
    </row>
    <row r="80" spans="14:15" x14ac:dyDescent="0.3">
      <c r="N80"/>
      <c r="O80"/>
    </row>
    <row r="81" spans="14:15" x14ac:dyDescent="0.3">
      <c r="N81"/>
      <c r="O81"/>
    </row>
    <row r="82" spans="14:15" x14ac:dyDescent="0.3">
      <c r="N82"/>
      <c r="O82"/>
    </row>
    <row r="83" spans="14:15" x14ac:dyDescent="0.3">
      <c r="N83"/>
      <c r="O83"/>
    </row>
    <row r="84" spans="14:15" x14ac:dyDescent="0.3">
      <c r="N84"/>
      <c r="O84"/>
    </row>
    <row r="85" spans="14:15" x14ac:dyDescent="0.3">
      <c r="N85"/>
      <c r="O85"/>
    </row>
    <row r="86" spans="14:15" x14ac:dyDescent="0.3">
      <c r="N86"/>
      <c r="O86"/>
    </row>
    <row r="87" spans="14:15" x14ac:dyDescent="0.3">
      <c r="N87"/>
      <c r="O87"/>
    </row>
    <row r="88" spans="14:15" x14ac:dyDescent="0.3">
      <c r="N88"/>
      <c r="O88"/>
    </row>
    <row r="89" spans="14:15" x14ac:dyDescent="0.3">
      <c r="N89"/>
      <c r="O89"/>
    </row>
    <row r="90" spans="14:15" x14ac:dyDescent="0.3">
      <c r="N90"/>
      <c r="O90"/>
    </row>
    <row r="91" spans="14:15" x14ac:dyDescent="0.3">
      <c r="N91"/>
      <c r="O91"/>
    </row>
  </sheetData>
  <conditionalFormatting sqref="B4:F35">
    <cfRule type="expression" dxfId="6" priority="5" stopIfTrue="1">
      <formula>LEN(B4)&gt;0</formula>
    </cfRule>
  </conditionalFormatting>
  <conditionalFormatting sqref="E4:E26">
    <cfRule type="expression" dxfId="5" priority="1" stopIfTrue="1">
      <formula>ISBLANK(E4)</formula>
    </cfRule>
    <cfRule type="expression" dxfId="4" priority="3" stopIfTrue="1">
      <formula>LEN(E4)&gt;0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0F73-B5DC-416F-97A7-BC803FE65CAE}">
  <dimension ref="A1:Q90"/>
  <sheetViews>
    <sheetView zoomScale="85" zoomScaleNormal="85" workbookViewId="0"/>
  </sheetViews>
  <sheetFormatPr defaultColWidth="9.109375" defaultRowHeight="14.4" x14ac:dyDescent="0.3"/>
  <cols>
    <col min="1" max="1" width="9.109375" style="10"/>
    <col min="2" max="2" width="5.6640625" style="10" bestFit="1" customWidth="1"/>
    <col min="3" max="3" width="72.88671875" style="10" bestFit="1" customWidth="1"/>
    <col min="4" max="4" width="16.44140625" style="10" bestFit="1" customWidth="1"/>
    <col min="5" max="5" width="15.33203125" style="10" bestFit="1" customWidth="1"/>
    <col min="6" max="6" width="12.109375" style="10" bestFit="1" customWidth="1"/>
    <col min="7" max="7" width="16.44140625" style="10" bestFit="1" customWidth="1"/>
    <col min="8" max="8" width="15.5546875" style="10" bestFit="1" customWidth="1"/>
    <col min="9" max="9" width="16.44140625" style="10" bestFit="1" customWidth="1"/>
    <col min="10" max="10" width="7.109375" style="10" bestFit="1" customWidth="1"/>
    <col min="11" max="11" width="15.33203125" style="10" bestFit="1" customWidth="1"/>
    <col min="12" max="12" width="16.6640625" style="10" bestFit="1" customWidth="1"/>
    <col min="13" max="16" width="9.109375" style="10"/>
    <col min="17" max="17" width="11.5546875" style="10" bestFit="1" customWidth="1"/>
    <col min="18" max="16384" width="9.109375" style="10"/>
  </cols>
  <sheetData>
    <row r="1" spans="1:17" x14ac:dyDescent="0.3">
      <c r="A1" s="10" t="s">
        <v>97</v>
      </c>
    </row>
    <row r="2" spans="1:17" x14ac:dyDescent="0.3">
      <c r="P2" s="4"/>
      <c r="Q2" s="4"/>
    </row>
    <row r="3" spans="1:17" ht="36.6" thickBot="1" x14ac:dyDescent="0.35">
      <c r="B3" s="16" t="s">
        <v>38</v>
      </c>
      <c r="C3" s="17" t="s">
        <v>62</v>
      </c>
      <c r="D3" s="18" t="s">
        <v>63</v>
      </c>
      <c r="E3" s="18" t="s">
        <v>43</v>
      </c>
      <c r="F3" s="18" t="s">
        <v>64</v>
      </c>
      <c r="G3" s="18" t="s">
        <v>65</v>
      </c>
      <c r="H3" s="18" t="s">
        <v>66</v>
      </c>
      <c r="I3" s="19" t="s">
        <v>67</v>
      </c>
      <c r="J3" s="20" t="s">
        <v>68</v>
      </c>
      <c r="K3" s="18" t="s">
        <v>69</v>
      </c>
      <c r="L3" s="18" t="s">
        <v>70</v>
      </c>
      <c r="P3" s="11" t="s">
        <v>38</v>
      </c>
      <c r="Q3" s="11" t="s">
        <v>43</v>
      </c>
    </row>
    <row r="4" spans="1:17" x14ac:dyDescent="0.3">
      <c r="A4" s="10" t="s">
        <v>71</v>
      </c>
      <c r="B4" s="21">
        <v>1</v>
      </c>
      <c r="C4" s="22" t="s">
        <v>72</v>
      </c>
      <c r="D4" s="23">
        <v>305554625.18000001</v>
      </c>
      <c r="E4" s="25">
        <v>7195855</v>
      </c>
      <c r="F4" s="25"/>
      <c r="G4" s="26">
        <v>312750480.18000001</v>
      </c>
      <c r="H4" s="26">
        <v>3597927.5</v>
      </c>
      <c r="I4" s="26">
        <v>316348407.68000001</v>
      </c>
      <c r="J4" s="27">
        <v>0.04</v>
      </c>
      <c r="K4" s="26">
        <v>12653936.3072</v>
      </c>
      <c r="L4" s="26">
        <v>300096543.87279999</v>
      </c>
      <c r="N4" s="15">
        <f>+E4+F4</f>
        <v>7195855</v>
      </c>
      <c r="P4" s="12">
        <v>1</v>
      </c>
      <c r="Q4" s="1">
        <f t="shared" ref="Q4:Q28" si="0">SUMIF($B$4:$B$29,P4,$H$4:$H$29)*2</f>
        <v>7195855</v>
      </c>
    </row>
    <row r="5" spans="1:17" x14ac:dyDescent="0.3">
      <c r="B5" s="21" t="s">
        <v>98</v>
      </c>
      <c r="C5" s="22" t="s">
        <v>73</v>
      </c>
      <c r="D5" s="23">
        <v>718576.42</v>
      </c>
      <c r="E5" s="25"/>
      <c r="F5" s="25"/>
      <c r="G5" s="26">
        <v>718576.42</v>
      </c>
      <c r="H5" s="26">
        <v>0</v>
      </c>
      <c r="I5" s="26">
        <v>718576.42</v>
      </c>
      <c r="J5" s="27">
        <v>0.06</v>
      </c>
      <c r="K5" s="26">
        <v>43114.585200000001</v>
      </c>
      <c r="L5" s="26">
        <v>675461.83480000007</v>
      </c>
      <c r="N5" s="15">
        <f t="shared" ref="N5:N29" si="1">+E5+F5</f>
        <v>0</v>
      </c>
      <c r="P5" s="12" t="s">
        <v>50</v>
      </c>
      <c r="Q5" s="1">
        <f t="shared" si="0"/>
        <v>0</v>
      </c>
    </row>
    <row r="6" spans="1:17" x14ac:dyDescent="0.3">
      <c r="B6" s="21">
        <v>2</v>
      </c>
      <c r="C6" s="22" t="s">
        <v>74</v>
      </c>
      <c r="D6" s="23">
        <v>31024082.420000002</v>
      </c>
      <c r="E6" s="25"/>
      <c r="F6" s="25"/>
      <c r="G6" s="26">
        <v>31024082.420000002</v>
      </c>
      <c r="H6" s="26">
        <v>0</v>
      </c>
      <c r="I6" s="26">
        <v>31024082.420000002</v>
      </c>
      <c r="J6" s="27">
        <v>0.06</v>
      </c>
      <c r="K6" s="26">
        <v>1861444.9452</v>
      </c>
      <c r="L6" s="26">
        <v>29162637.474800002</v>
      </c>
      <c r="N6" s="15">
        <f t="shared" si="1"/>
        <v>0</v>
      </c>
      <c r="P6" s="12">
        <v>2</v>
      </c>
      <c r="Q6" s="1">
        <f t="shared" si="0"/>
        <v>0</v>
      </c>
    </row>
    <row r="7" spans="1:17" x14ac:dyDescent="0.3">
      <c r="A7" s="59">
        <f>+J7</f>
        <v>0.2</v>
      </c>
      <c r="B7" s="21">
        <v>8</v>
      </c>
      <c r="C7" s="22" t="s">
        <v>75</v>
      </c>
      <c r="D7" s="23">
        <v>4913477.5999999996</v>
      </c>
      <c r="E7" s="25">
        <v>1322425</v>
      </c>
      <c r="F7" s="25"/>
      <c r="G7" s="26">
        <v>6235902.5999999996</v>
      </c>
      <c r="H7" s="26">
        <v>661212.5</v>
      </c>
      <c r="I7" s="26">
        <v>6897115.0999999996</v>
      </c>
      <c r="J7" s="27">
        <v>0.2</v>
      </c>
      <c r="K7" s="26">
        <v>1379423.02</v>
      </c>
      <c r="L7" s="26">
        <v>4856479.58</v>
      </c>
      <c r="N7" s="15">
        <f t="shared" si="1"/>
        <v>1322425</v>
      </c>
      <c r="P7" s="12">
        <v>8</v>
      </c>
      <c r="Q7" s="1">
        <f t="shared" si="0"/>
        <v>1322425</v>
      </c>
    </row>
    <row r="8" spans="1:17" x14ac:dyDescent="0.3">
      <c r="A8" s="59">
        <f>+J8</f>
        <v>0.3</v>
      </c>
      <c r="B8" s="21">
        <v>10</v>
      </c>
      <c r="C8" s="22" t="s">
        <v>76</v>
      </c>
      <c r="D8" s="23">
        <v>4362768.6500000004</v>
      </c>
      <c r="E8" s="25">
        <v>1722711</v>
      </c>
      <c r="F8" s="25">
        <v>-318270</v>
      </c>
      <c r="G8" s="26">
        <v>5767209.6500000004</v>
      </c>
      <c r="H8" s="26">
        <v>702220.5</v>
      </c>
      <c r="I8" s="26">
        <v>6469430.1500000004</v>
      </c>
      <c r="J8" s="27">
        <v>0.3</v>
      </c>
      <c r="K8" s="26">
        <v>1940829.0449999999</v>
      </c>
      <c r="L8" s="26">
        <v>3826380.6050000004</v>
      </c>
      <c r="N8" s="15">
        <f t="shared" si="1"/>
        <v>1404441</v>
      </c>
      <c r="P8" s="12">
        <v>10</v>
      </c>
      <c r="Q8" s="1">
        <f t="shared" si="0"/>
        <v>1404441</v>
      </c>
    </row>
    <row r="9" spans="1:17" x14ac:dyDescent="0.3">
      <c r="A9" s="59">
        <f>+J9</f>
        <v>0.3</v>
      </c>
      <c r="B9" s="21">
        <v>10.1</v>
      </c>
      <c r="C9" s="22" t="s">
        <v>77</v>
      </c>
      <c r="D9" s="23">
        <v>125597.5</v>
      </c>
      <c r="E9" s="25">
        <v>67800</v>
      </c>
      <c r="F9" s="25"/>
      <c r="G9" s="26">
        <v>193397.5</v>
      </c>
      <c r="H9" s="26">
        <v>33900</v>
      </c>
      <c r="I9" s="26">
        <v>227297.5</v>
      </c>
      <c r="J9" s="27">
        <v>0.3</v>
      </c>
      <c r="K9" s="26">
        <v>68189.25</v>
      </c>
      <c r="L9" s="26">
        <v>125208.25</v>
      </c>
      <c r="N9" s="15">
        <f t="shared" si="1"/>
        <v>67800</v>
      </c>
      <c r="P9" s="12">
        <v>10.1</v>
      </c>
      <c r="Q9" s="1">
        <f t="shared" si="0"/>
        <v>67800</v>
      </c>
    </row>
    <row r="10" spans="1:17" x14ac:dyDescent="0.3">
      <c r="A10" s="59">
        <f>+J10</f>
        <v>1</v>
      </c>
      <c r="B10" s="21">
        <v>12</v>
      </c>
      <c r="C10" s="22" t="s">
        <v>78</v>
      </c>
      <c r="D10" s="23">
        <v>2200395.5</v>
      </c>
      <c r="E10" s="25">
        <v>3322829</v>
      </c>
      <c r="F10" s="25"/>
      <c r="G10" s="26">
        <v>5523224.5</v>
      </c>
      <c r="H10" s="26">
        <v>1661414.5</v>
      </c>
      <c r="I10" s="39">
        <v>5523224.5</v>
      </c>
      <c r="J10" s="27">
        <v>1</v>
      </c>
      <c r="K10" s="26">
        <v>5523224.5</v>
      </c>
      <c r="L10" s="26">
        <v>0</v>
      </c>
      <c r="N10" s="15">
        <f t="shared" si="1"/>
        <v>3322829</v>
      </c>
      <c r="P10" s="12">
        <v>12</v>
      </c>
      <c r="Q10" s="1">
        <f t="shared" si="0"/>
        <v>3322829</v>
      </c>
    </row>
    <row r="11" spans="1:17" x14ac:dyDescent="0.3">
      <c r="B11" s="21" t="s">
        <v>52</v>
      </c>
      <c r="C11" s="22" t="s">
        <v>79</v>
      </c>
      <c r="D11" s="23">
        <v>0</v>
      </c>
      <c r="E11" s="25"/>
      <c r="F11" s="25"/>
      <c r="G11" s="26">
        <v>0</v>
      </c>
      <c r="H11" s="26">
        <v>0</v>
      </c>
      <c r="I11" s="26">
        <v>0</v>
      </c>
      <c r="J11" s="40"/>
      <c r="K11" s="26">
        <v>0</v>
      </c>
      <c r="L11" s="26">
        <v>0</v>
      </c>
      <c r="N11" s="15">
        <f t="shared" si="1"/>
        <v>0</v>
      </c>
      <c r="P11" s="12" t="s">
        <v>52</v>
      </c>
      <c r="Q11" s="1">
        <f t="shared" si="0"/>
        <v>0</v>
      </c>
    </row>
    <row r="12" spans="1:17" x14ac:dyDescent="0.3">
      <c r="B12" s="21" t="s">
        <v>53</v>
      </c>
      <c r="C12" s="22" t="s">
        <v>80</v>
      </c>
      <c r="D12" s="23">
        <v>0</v>
      </c>
      <c r="E12" s="25"/>
      <c r="F12" s="25"/>
      <c r="G12" s="26">
        <v>0</v>
      </c>
      <c r="H12" s="26">
        <v>0</v>
      </c>
      <c r="I12" s="26">
        <v>0</v>
      </c>
      <c r="J12" s="40"/>
      <c r="K12" s="26">
        <v>0</v>
      </c>
      <c r="L12" s="26">
        <v>0</v>
      </c>
      <c r="N12" s="15">
        <f t="shared" si="1"/>
        <v>0</v>
      </c>
      <c r="P12" s="12" t="s">
        <v>53</v>
      </c>
      <c r="Q12" s="1">
        <f t="shared" si="0"/>
        <v>0</v>
      </c>
    </row>
    <row r="13" spans="1:17" x14ac:dyDescent="0.3">
      <c r="B13" s="21" t="s">
        <v>54</v>
      </c>
      <c r="C13" s="22" t="s">
        <v>81</v>
      </c>
      <c r="D13" s="23">
        <v>0</v>
      </c>
      <c r="E13" s="25"/>
      <c r="F13" s="25"/>
      <c r="G13" s="26">
        <v>0</v>
      </c>
      <c r="H13" s="26">
        <v>0</v>
      </c>
      <c r="I13" s="26">
        <v>0</v>
      </c>
      <c r="J13" s="40"/>
      <c r="K13" s="26">
        <v>0</v>
      </c>
      <c r="L13" s="26">
        <v>0</v>
      </c>
      <c r="N13" s="15">
        <f t="shared" si="1"/>
        <v>0</v>
      </c>
      <c r="P13" s="12" t="s">
        <v>54</v>
      </c>
      <c r="Q13" s="1">
        <f t="shared" si="0"/>
        <v>0</v>
      </c>
    </row>
    <row r="14" spans="1:17" x14ac:dyDescent="0.3">
      <c r="B14" s="21" t="s">
        <v>55</v>
      </c>
      <c r="C14" s="22" t="s">
        <v>82</v>
      </c>
      <c r="D14" s="23">
        <v>0</v>
      </c>
      <c r="E14" s="25"/>
      <c r="F14" s="25"/>
      <c r="G14" s="26">
        <v>0</v>
      </c>
      <c r="H14" s="26">
        <v>0</v>
      </c>
      <c r="I14" s="26">
        <v>0</v>
      </c>
      <c r="J14" s="40"/>
      <c r="K14" s="26">
        <v>0</v>
      </c>
      <c r="L14" s="26">
        <v>0</v>
      </c>
      <c r="N14" s="15">
        <f t="shared" si="1"/>
        <v>0</v>
      </c>
      <c r="P14" s="12" t="s">
        <v>55</v>
      </c>
      <c r="Q14" s="1">
        <f t="shared" si="0"/>
        <v>0</v>
      </c>
    </row>
    <row r="15" spans="1:17" x14ac:dyDescent="0.3">
      <c r="B15" s="21">
        <v>14</v>
      </c>
      <c r="C15" s="22" t="s">
        <v>83</v>
      </c>
      <c r="D15" s="23">
        <v>0</v>
      </c>
      <c r="E15" s="25"/>
      <c r="F15" s="25"/>
      <c r="G15" s="26">
        <v>0</v>
      </c>
      <c r="H15" s="26">
        <v>0</v>
      </c>
      <c r="I15" s="26">
        <v>0</v>
      </c>
      <c r="J15" s="40"/>
      <c r="K15" s="26">
        <v>0</v>
      </c>
      <c r="L15" s="26">
        <v>0</v>
      </c>
      <c r="N15" s="15">
        <f t="shared" si="1"/>
        <v>0</v>
      </c>
      <c r="P15" s="12">
        <v>14</v>
      </c>
      <c r="Q15" s="1">
        <f t="shared" si="0"/>
        <v>0</v>
      </c>
    </row>
    <row r="16" spans="1:17" x14ac:dyDescent="0.3">
      <c r="B16" s="21">
        <v>17</v>
      </c>
      <c r="C16" s="22" t="s">
        <v>84</v>
      </c>
      <c r="D16" s="23">
        <v>0</v>
      </c>
      <c r="E16" s="25"/>
      <c r="F16" s="25"/>
      <c r="G16" s="26">
        <v>0</v>
      </c>
      <c r="H16" s="26">
        <v>0</v>
      </c>
      <c r="I16" s="26">
        <v>0</v>
      </c>
      <c r="J16" s="27">
        <v>0.08</v>
      </c>
      <c r="K16" s="26">
        <v>0</v>
      </c>
      <c r="L16" s="26">
        <v>0</v>
      </c>
      <c r="N16" s="15">
        <f t="shared" si="1"/>
        <v>0</v>
      </c>
      <c r="P16" s="12">
        <v>17</v>
      </c>
      <c r="Q16" s="1">
        <f t="shared" si="0"/>
        <v>2000000</v>
      </c>
    </row>
    <row r="17" spans="1:17" x14ac:dyDescent="0.3">
      <c r="B17" s="21">
        <v>42</v>
      </c>
      <c r="C17" s="22" t="s">
        <v>85</v>
      </c>
      <c r="D17" s="23">
        <v>0</v>
      </c>
      <c r="E17" s="25"/>
      <c r="F17" s="25"/>
      <c r="G17" s="26">
        <v>0</v>
      </c>
      <c r="H17" s="26">
        <v>0</v>
      </c>
      <c r="I17" s="26">
        <v>0</v>
      </c>
      <c r="J17" s="27">
        <v>0.12</v>
      </c>
      <c r="K17" s="26">
        <v>0</v>
      </c>
      <c r="L17" s="26">
        <v>0</v>
      </c>
      <c r="N17" s="15">
        <f t="shared" si="1"/>
        <v>0</v>
      </c>
      <c r="P17" s="12">
        <v>42</v>
      </c>
      <c r="Q17" s="1">
        <f t="shared" si="0"/>
        <v>0</v>
      </c>
    </row>
    <row r="18" spans="1:17" x14ac:dyDescent="0.3">
      <c r="B18" s="21">
        <v>43.1</v>
      </c>
      <c r="C18" s="22" t="s">
        <v>86</v>
      </c>
      <c r="D18" s="23">
        <v>0</v>
      </c>
      <c r="E18" s="25"/>
      <c r="F18" s="25"/>
      <c r="G18" s="26">
        <v>0</v>
      </c>
      <c r="H18" s="26">
        <v>0</v>
      </c>
      <c r="I18" s="26">
        <v>0</v>
      </c>
      <c r="J18" s="27">
        <v>0.3</v>
      </c>
      <c r="K18" s="26">
        <v>0</v>
      </c>
      <c r="L18" s="26">
        <v>0</v>
      </c>
      <c r="N18" s="15">
        <f t="shared" si="1"/>
        <v>0</v>
      </c>
      <c r="P18" s="12">
        <v>43.1</v>
      </c>
      <c r="Q18" s="1">
        <f t="shared" si="0"/>
        <v>0</v>
      </c>
    </row>
    <row r="19" spans="1:17" x14ac:dyDescent="0.3">
      <c r="B19" s="21">
        <v>43.2</v>
      </c>
      <c r="C19" s="22" t="s">
        <v>87</v>
      </c>
      <c r="D19" s="23">
        <v>0</v>
      </c>
      <c r="E19" s="25"/>
      <c r="F19" s="25"/>
      <c r="G19" s="26">
        <v>0</v>
      </c>
      <c r="H19" s="26">
        <v>0</v>
      </c>
      <c r="I19" s="26">
        <v>0</v>
      </c>
      <c r="J19" s="27">
        <v>0.5</v>
      </c>
      <c r="K19" s="26">
        <v>0</v>
      </c>
      <c r="L19" s="26">
        <v>0</v>
      </c>
      <c r="N19" s="15">
        <f t="shared" si="1"/>
        <v>0</v>
      </c>
      <c r="P19" s="12">
        <v>43.2</v>
      </c>
      <c r="Q19" s="1">
        <f t="shared" si="0"/>
        <v>0</v>
      </c>
    </row>
    <row r="20" spans="1:17" x14ac:dyDescent="0.3">
      <c r="B20" s="21">
        <v>45</v>
      </c>
      <c r="C20" s="22" t="s">
        <v>88</v>
      </c>
      <c r="D20" s="23">
        <v>54314.7</v>
      </c>
      <c r="E20" s="25"/>
      <c r="F20" s="25"/>
      <c r="G20" s="26">
        <v>54314.7</v>
      </c>
      <c r="H20" s="26">
        <v>0</v>
      </c>
      <c r="I20" s="26">
        <v>54314.7</v>
      </c>
      <c r="J20" s="27">
        <v>0.45</v>
      </c>
      <c r="K20" s="26">
        <v>24441.614999999998</v>
      </c>
      <c r="L20" s="26">
        <v>29873.084999999999</v>
      </c>
      <c r="N20" s="15">
        <f t="shared" si="1"/>
        <v>0</v>
      </c>
      <c r="P20" s="12">
        <v>45</v>
      </c>
      <c r="Q20" s="1">
        <f t="shared" si="0"/>
        <v>0</v>
      </c>
    </row>
    <row r="21" spans="1:17" x14ac:dyDescent="0.3">
      <c r="B21" s="21">
        <v>46</v>
      </c>
      <c r="C21" s="22" t="s">
        <v>89</v>
      </c>
      <c r="D21" s="23">
        <v>0</v>
      </c>
      <c r="E21" s="25"/>
      <c r="F21" s="25"/>
      <c r="G21" s="26">
        <v>0</v>
      </c>
      <c r="H21" s="26">
        <v>0</v>
      </c>
      <c r="I21" s="26">
        <v>0</v>
      </c>
      <c r="J21" s="27">
        <v>0.3</v>
      </c>
      <c r="K21" s="26">
        <v>0</v>
      </c>
      <c r="L21" s="26">
        <v>0</v>
      </c>
      <c r="N21" s="15">
        <f t="shared" si="1"/>
        <v>0</v>
      </c>
      <c r="P21" s="12">
        <v>46</v>
      </c>
      <c r="Q21" s="1">
        <f t="shared" si="0"/>
        <v>0</v>
      </c>
    </row>
    <row r="22" spans="1:17" x14ac:dyDescent="0.3">
      <c r="A22" s="10" t="s">
        <v>71</v>
      </c>
      <c r="B22" s="21">
        <v>47</v>
      </c>
      <c r="C22" s="22" t="s">
        <v>90</v>
      </c>
      <c r="D22" s="23">
        <v>201646890.08000001</v>
      </c>
      <c r="E22" s="25">
        <v>29719227</v>
      </c>
      <c r="F22" s="25"/>
      <c r="G22" s="26">
        <v>231366117.08000001</v>
      </c>
      <c r="H22" s="26">
        <v>14859613.5</v>
      </c>
      <c r="I22" s="26">
        <v>246225730.58000001</v>
      </c>
      <c r="J22" s="27">
        <v>0.08</v>
      </c>
      <c r="K22" s="26">
        <v>19698058.446400002</v>
      </c>
      <c r="L22" s="26">
        <v>211668058.6336</v>
      </c>
      <c r="N22" s="15">
        <f t="shared" si="1"/>
        <v>29719227</v>
      </c>
      <c r="P22" s="12">
        <v>47</v>
      </c>
      <c r="Q22" s="1">
        <f t="shared" si="0"/>
        <v>29719227</v>
      </c>
    </row>
    <row r="23" spans="1:17" x14ac:dyDescent="0.3">
      <c r="A23" s="59">
        <f>+J23</f>
        <v>0.55000000000000004</v>
      </c>
      <c r="B23" s="21">
        <v>50</v>
      </c>
      <c r="C23" s="22" t="s">
        <v>91</v>
      </c>
      <c r="D23" s="23">
        <v>1537816.075</v>
      </c>
      <c r="E23" s="25">
        <v>769199</v>
      </c>
      <c r="F23" s="25"/>
      <c r="G23" s="26">
        <v>2307015.0750000002</v>
      </c>
      <c r="H23" s="26">
        <v>384599.5</v>
      </c>
      <c r="I23" s="26">
        <v>2691614.5750000002</v>
      </c>
      <c r="J23" s="27">
        <v>0.55000000000000004</v>
      </c>
      <c r="K23" s="26">
        <v>1480388.0162500003</v>
      </c>
      <c r="L23" s="26">
        <v>826627.05874999985</v>
      </c>
      <c r="N23" s="15">
        <f t="shared" si="1"/>
        <v>769199</v>
      </c>
      <c r="P23" s="12">
        <v>50</v>
      </c>
      <c r="Q23" s="1">
        <f t="shared" si="0"/>
        <v>769199</v>
      </c>
    </row>
    <row r="24" spans="1:17" x14ac:dyDescent="0.3">
      <c r="B24" s="21">
        <v>52</v>
      </c>
      <c r="C24" s="22" t="s">
        <v>92</v>
      </c>
      <c r="D24" s="23">
        <v>0</v>
      </c>
      <c r="E24" s="25"/>
      <c r="F24" s="25"/>
      <c r="G24" s="26">
        <v>0</v>
      </c>
      <c r="H24" s="26">
        <v>0</v>
      </c>
      <c r="I24" s="26">
        <v>0</v>
      </c>
      <c r="J24" s="27">
        <v>1</v>
      </c>
      <c r="K24" s="26">
        <v>0</v>
      </c>
      <c r="L24" s="26">
        <v>0</v>
      </c>
      <c r="N24" s="15">
        <f t="shared" si="1"/>
        <v>0</v>
      </c>
      <c r="P24" s="12">
        <v>52</v>
      </c>
      <c r="Q24" s="1">
        <f t="shared" si="0"/>
        <v>0</v>
      </c>
    </row>
    <row r="25" spans="1:17" x14ac:dyDescent="0.3">
      <c r="B25" s="21">
        <v>95</v>
      </c>
      <c r="C25" s="22" t="s">
        <v>93</v>
      </c>
      <c r="D25" s="23">
        <v>4589223</v>
      </c>
      <c r="E25" s="25"/>
      <c r="F25" s="25"/>
      <c r="G25" s="26">
        <v>4589223</v>
      </c>
      <c r="H25" s="26">
        <v>0</v>
      </c>
      <c r="I25" s="26">
        <v>4589223</v>
      </c>
      <c r="J25" s="27">
        <v>0</v>
      </c>
      <c r="K25" s="26">
        <v>0</v>
      </c>
      <c r="L25" s="26">
        <v>4589223</v>
      </c>
      <c r="N25" s="15">
        <f t="shared" si="1"/>
        <v>0</v>
      </c>
      <c r="P25" s="12">
        <v>95</v>
      </c>
      <c r="Q25" s="1">
        <f t="shared" si="0"/>
        <v>0</v>
      </c>
    </row>
    <row r="26" spans="1:17" x14ac:dyDescent="0.3">
      <c r="B26" s="31">
        <v>3</v>
      </c>
      <c r="C26" s="32" t="s">
        <v>99</v>
      </c>
      <c r="D26" s="41">
        <v>1937629.5</v>
      </c>
      <c r="E26" s="25"/>
      <c r="F26" s="25"/>
      <c r="G26" s="26">
        <v>1937629.5</v>
      </c>
      <c r="H26" s="26">
        <v>0</v>
      </c>
      <c r="I26" s="26">
        <v>1937629.5</v>
      </c>
      <c r="J26" s="27">
        <v>0.05</v>
      </c>
      <c r="K26" s="26">
        <v>96881.475000000006</v>
      </c>
      <c r="L26" s="26">
        <v>1840748.0249999999</v>
      </c>
      <c r="N26" s="15">
        <f t="shared" si="1"/>
        <v>0</v>
      </c>
      <c r="P26"/>
      <c r="Q26" s="1">
        <f t="shared" si="0"/>
        <v>0</v>
      </c>
    </row>
    <row r="27" spans="1:17" x14ac:dyDescent="0.3">
      <c r="A27" s="10" t="s">
        <v>71</v>
      </c>
      <c r="B27" s="31">
        <v>17</v>
      </c>
      <c r="C27" s="32" t="s">
        <v>100</v>
      </c>
      <c r="D27" s="41">
        <v>290900.32</v>
      </c>
      <c r="E27" s="25">
        <v>2000000</v>
      </c>
      <c r="F27" s="25"/>
      <c r="G27" s="26">
        <v>2290900.3199999998</v>
      </c>
      <c r="H27" s="26">
        <v>1000000</v>
      </c>
      <c r="I27" s="26">
        <v>3290900.32</v>
      </c>
      <c r="J27" s="27">
        <v>0.08</v>
      </c>
      <c r="K27" s="26">
        <v>263272.02559999999</v>
      </c>
      <c r="L27" s="26">
        <v>2027628.2943999998</v>
      </c>
      <c r="N27" s="15">
        <f t="shared" si="1"/>
        <v>2000000</v>
      </c>
      <c r="P27"/>
      <c r="Q27" s="1">
        <f t="shared" si="0"/>
        <v>0</v>
      </c>
    </row>
    <row r="28" spans="1:17" x14ac:dyDescent="0.3">
      <c r="B28" s="31">
        <v>10.1</v>
      </c>
      <c r="C28" s="32" t="s">
        <v>101</v>
      </c>
      <c r="D28" s="41">
        <v>6918.1</v>
      </c>
      <c r="E28" s="25"/>
      <c r="F28" s="25">
        <v>-3459.05</v>
      </c>
      <c r="G28" s="26">
        <v>3459.05</v>
      </c>
      <c r="H28" s="26">
        <v>0</v>
      </c>
      <c r="I28" s="26">
        <v>1729.5249999999996</v>
      </c>
      <c r="J28" s="27">
        <v>0.3</v>
      </c>
      <c r="K28" s="26">
        <v>518.85749999999985</v>
      </c>
      <c r="L28" s="26">
        <v>2940.1925000000001</v>
      </c>
      <c r="N28" s="15">
        <f t="shared" si="1"/>
        <v>-3459.05</v>
      </c>
      <c r="P28"/>
      <c r="Q28" s="1">
        <f t="shared" si="0"/>
        <v>0</v>
      </c>
    </row>
    <row r="29" spans="1:17" ht="15" thickBot="1" x14ac:dyDescent="0.35">
      <c r="B29" s="31">
        <v>10.1</v>
      </c>
      <c r="C29" s="32" t="s">
        <v>102</v>
      </c>
      <c r="D29" s="41">
        <v>6918.1</v>
      </c>
      <c r="E29" s="25"/>
      <c r="F29" s="25">
        <v>-3459.05</v>
      </c>
      <c r="G29" s="26">
        <v>3459.05</v>
      </c>
      <c r="H29" s="26">
        <v>0</v>
      </c>
      <c r="I29" s="26">
        <v>1729.5249999999996</v>
      </c>
      <c r="J29" s="27">
        <v>0.3</v>
      </c>
      <c r="K29" s="26">
        <v>518.85749999999985</v>
      </c>
      <c r="L29" s="26">
        <v>2940.1925000000001</v>
      </c>
      <c r="N29" s="15">
        <f t="shared" si="1"/>
        <v>-3459.05</v>
      </c>
      <c r="P29"/>
      <c r="Q29" s="3">
        <f>SUM(Q4:Q28)</f>
        <v>45801776</v>
      </c>
    </row>
    <row r="30" spans="1:17" ht="15" thickTop="1" x14ac:dyDescent="0.3">
      <c r="B30" s="31"/>
      <c r="C30" s="32"/>
      <c r="D30" s="33"/>
      <c r="E30" s="25"/>
      <c r="F30" s="25"/>
      <c r="G30" s="26">
        <v>0</v>
      </c>
      <c r="H30" s="26">
        <v>0</v>
      </c>
      <c r="I30" s="26">
        <v>0</v>
      </c>
      <c r="J30" s="27">
        <v>0</v>
      </c>
      <c r="K30" s="26">
        <v>0</v>
      </c>
      <c r="L30" s="26">
        <v>0</v>
      </c>
      <c r="P30"/>
      <c r="Q30"/>
    </row>
    <row r="31" spans="1:17" x14ac:dyDescent="0.3">
      <c r="B31" s="31"/>
      <c r="C31" s="32"/>
      <c r="D31" s="33"/>
      <c r="E31" s="25"/>
      <c r="F31" s="25"/>
      <c r="G31" s="26">
        <v>0</v>
      </c>
      <c r="H31" s="26">
        <v>0</v>
      </c>
      <c r="I31" s="26">
        <v>0</v>
      </c>
      <c r="J31" s="27">
        <v>0</v>
      </c>
      <c r="K31" s="26">
        <v>0</v>
      </c>
      <c r="L31" s="26">
        <v>0</v>
      </c>
      <c r="P31"/>
      <c r="Q31"/>
    </row>
    <row r="32" spans="1:17" x14ac:dyDescent="0.3">
      <c r="B32" s="31"/>
      <c r="C32" s="32"/>
      <c r="D32" s="33"/>
      <c r="E32" s="25"/>
      <c r="F32" s="25"/>
      <c r="G32" s="26">
        <v>0</v>
      </c>
      <c r="H32" s="26">
        <v>0</v>
      </c>
      <c r="I32" s="26">
        <v>0</v>
      </c>
      <c r="J32" s="27">
        <v>0</v>
      </c>
      <c r="K32" s="26">
        <v>0</v>
      </c>
      <c r="L32" s="26">
        <v>0</v>
      </c>
      <c r="P32"/>
      <c r="Q32"/>
    </row>
    <row r="33" spans="2:17" x14ac:dyDescent="0.3">
      <c r="B33" s="31"/>
      <c r="C33" s="32"/>
      <c r="D33" s="33"/>
      <c r="E33" s="25"/>
      <c r="F33" s="25"/>
      <c r="G33" s="26">
        <v>0</v>
      </c>
      <c r="H33" s="26">
        <v>0</v>
      </c>
      <c r="I33" s="26">
        <v>0</v>
      </c>
      <c r="J33" s="27">
        <v>0</v>
      </c>
      <c r="K33" s="26">
        <v>0</v>
      </c>
      <c r="L33" s="26">
        <v>0</v>
      </c>
      <c r="P33"/>
      <c r="Q33"/>
    </row>
    <row r="34" spans="2:17" x14ac:dyDescent="0.3">
      <c r="B34" s="31"/>
      <c r="C34" s="32"/>
      <c r="D34" s="33"/>
      <c r="E34" s="25"/>
      <c r="F34" s="25"/>
      <c r="G34" s="26">
        <v>0</v>
      </c>
      <c r="H34" s="26">
        <v>0</v>
      </c>
      <c r="I34" s="26">
        <v>0</v>
      </c>
      <c r="J34" s="27">
        <v>0</v>
      </c>
      <c r="K34" s="26">
        <v>0</v>
      </c>
      <c r="L34" s="26">
        <v>0</v>
      </c>
      <c r="P34"/>
      <c r="Q34"/>
    </row>
    <row r="35" spans="2:17" ht="15" thickBot="1" x14ac:dyDescent="0.35">
      <c r="B35" s="31"/>
      <c r="C35" s="32"/>
      <c r="D35" s="33"/>
      <c r="E35" s="25"/>
      <c r="F35" s="25"/>
      <c r="G35" s="26">
        <v>0</v>
      </c>
      <c r="H35" s="26">
        <v>0</v>
      </c>
      <c r="I35" s="26">
        <v>0</v>
      </c>
      <c r="J35" s="27">
        <v>0</v>
      </c>
      <c r="K35" s="26">
        <v>0</v>
      </c>
      <c r="L35" s="26">
        <v>0</v>
      </c>
      <c r="P35"/>
      <c r="Q35"/>
    </row>
    <row r="36" spans="2:17" ht="15" thickBot="1" x14ac:dyDescent="0.35">
      <c r="B36" s="34"/>
      <c r="C36" s="35" t="s">
        <v>96</v>
      </c>
      <c r="D36" s="36">
        <v>558970133.14500022</v>
      </c>
      <c r="E36" s="36">
        <v>46120046</v>
      </c>
      <c r="F36" s="36">
        <v>-325188.09999999998</v>
      </c>
      <c r="G36" s="36">
        <v>604764991.04500008</v>
      </c>
      <c r="H36" s="36">
        <v>22900888</v>
      </c>
      <c r="I36" s="36">
        <v>626001005.49500012</v>
      </c>
      <c r="J36" s="37"/>
      <c r="K36" s="38">
        <v>45034240.945850007</v>
      </c>
      <c r="L36" s="38">
        <v>559730750.09914994</v>
      </c>
      <c r="P36"/>
      <c r="Q36"/>
    </row>
    <row r="37" spans="2:17" x14ac:dyDescent="0.3">
      <c r="P37"/>
      <c r="Q37"/>
    </row>
    <row r="38" spans="2:17" x14ac:dyDescent="0.3">
      <c r="P38"/>
      <c r="Q38"/>
    </row>
    <row r="39" spans="2:17" x14ac:dyDescent="0.3">
      <c r="P39"/>
      <c r="Q39"/>
    </row>
    <row r="40" spans="2:17" x14ac:dyDescent="0.3">
      <c r="P40"/>
      <c r="Q40"/>
    </row>
    <row r="41" spans="2:17" x14ac:dyDescent="0.3">
      <c r="P41"/>
      <c r="Q41"/>
    </row>
    <row r="42" spans="2:17" x14ac:dyDescent="0.3">
      <c r="P42"/>
      <c r="Q42"/>
    </row>
    <row r="43" spans="2:17" x14ac:dyDescent="0.3">
      <c r="P43"/>
      <c r="Q43"/>
    </row>
    <row r="44" spans="2:17" x14ac:dyDescent="0.3">
      <c r="P44"/>
      <c r="Q44"/>
    </row>
    <row r="45" spans="2:17" x14ac:dyDescent="0.3">
      <c r="P45"/>
      <c r="Q45"/>
    </row>
    <row r="46" spans="2:17" x14ac:dyDescent="0.3">
      <c r="P46"/>
      <c r="Q46"/>
    </row>
    <row r="47" spans="2:17" x14ac:dyDescent="0.3">
      <c r="P47"/>
      <c r="Q47"/>
    </row>
    <row r="48" spans="2:17" x14ac:dyDescent="0.3">
      <c r="P48"/>
      <c r="Q48"/>
    </row>
    <row r="49" spans="16:17" x14ac:dyDescent="0.3">
      <c r="P49"/>
      <c r="Q49"/>
    </row>
    <row r="50" spans="16:17" x14ac:dyDescent="0.3">
      <c r="P50"/>
      <c r="Q50"/>
    </row>
    <row r="51" spans="16:17" x14ac:dyDescent="0.3">
      <c r="P51"/>
      <c r="Q51"/>
    </row>
    <row r="52" spans="16:17" x14ac:dyDescent="0.3">
      <c r="P52"/>
      <c r="Q52"/>
    </row>
    <row r="53" spans="16:17" x14ac:dyDescent="0.3">
      <c r="P53"/>
      <c r="Q53"/>
    </row>
    <row r="54" spans="16:17" x14ac:dyDescent="0.3">
      <c r="P54"/>
      <c r="Q54"/>
    </row>
    <row r="55" spans="16:17" x14ac:dyDescent="0.3">
      <c r="P55"/>
      <c r="Q55"/>
    </row>
    <row r="56" spans="16:17" x14ac:dyDescent="0.3">
      <c r="P56"/>
      <c r="Q56"/>
    </row>
    <row r="57" spans="16:17" x14ac:dyDescent="0.3">
      <c r="P57"/>
      <c r="Q57"/>
    </row>
    <row r="58" spans="16:17" x14ac:dyDescent="0.3">
      <c r="P58"/>
      <c r="Q58"/>
    </row>
    <row r="59" spans="16:17" x14ac:dyDescent="0.3">
      <c r="P59"/>
      <c r="Q59"/>
    </row>
    <row r="60" spans="16:17" x14ac:dyDescent="0.3">
      <c r="P60"/>
      <c r="Q60"/>
    </row>
    <row r="61" spans="16:17" x14ac:dyDescent="0.3">
      <c r="P61"/>
      <c r="Q61"/>
    </row>
    <row r="62" spans="16:17" x14ac:dyDescent="0.3">
      <c r="P62"/>
      <c r="Q62"/>
    </row>
    <row r="63" spans="16:17" x14ac:dyDescent="0.3">
      <c r="P63"/>
      <c r="Q63"/>
    </row>
    <row r="64" spans="16:17" x14ac:dyDescent="0.3">
      <c r="P64"/>
      <c r="Q64"/>
    </row>
    <row r="65" spans="16:17" x14ac:dyDescent="0.3">
      <c r="P65"/>
      <c r="Q65"/>
    </row>
    <row r="66" spans="16:17" x14ac:dyDescent="0.3">
      <c r="P66"/>
      <c r="Q66"/>
    </row>
    <row r="67" spans="16:17" x14ac:dyDescent="0.3">
      <c r="P67"/>
      <c r="Q67"/>
    </row>
    <row r="68" spans="16:17" x14ac:dyDescent="0.3">
      <c r="P68"/>
      <c r="Q68"/>
    </row>
    <row r="69" spans="16:17" x14ac:dyDescent="0.3">
      <c r="P69"/>
      <c r="Q69"/>
    </row>
    <row r="70" spans="16:17" x14ac:dyDescent="0.3">
      <c r="P70"/>
      <c r="Q70"/>
    </row>
    <row r="71" spans="16:17" x14ac:dyDescent="0.3">
      <c r="P71"/>
      <c r="Q71"/>
    </row>
    <row r="72" spans="16:17" x14ac:dyDescent="0.3">
      <c r="P72"/>
      <c r="Q72"/>
    </row>
    <row r="73" spans="16:17" x14ac:dyDescent="0.3">
      <c r="P73"/>
      <c r="Q73"/>
    </row>
    <row r="74" spans="16:17" x14ac:dyDescent="0.3">
      <c r="P74"/>
      <c r="Q74"/>
    </row>
    <row r="75" spans="16:17" x14ac:dyDescent="0.3">
      <c r="P75"/>
      <c r="Q75"/>
    </row>
    <row r="76" spans="16:17" x14ac:dyDescent="0.3">
      <c r="P76"/>
      <c r="Q76"/>
    </row>
    <row r="77" spans="16:17" x14ac:dyDescent="0.3">
      <c r="P77"/>
      <c r="Q77"/>
    </row>
    <row r="78" spans="16:17" x14ac:dyDescent="0.3">
      <c r="P78"/>
      <c r="Q78"/>
    </row>
    <row r="79" spans="16:17" x14ac:dyDescent="0.3">
      <c r="P79"/>
      <c r="Q79"/>
    </row>
    <row r="80" spans="16:17" x14ac:dyDescent="0.3">
      <c r="P80"/>
      <c r="Q80"/>
    </row>
    <row r="81" spans="16:17" x14ac:dyDescent="0.3">
      <c r="P81"/>
      <c r="Q81"/>
    </row>
    <row r="82" spans="16:17" x14ac:dyDescent="0.3">
      <c r="P82"/>
      <c r="Q82"/>
    </row>
    <row r="83" spans="16:17" x14ac:dyDescent="0.3">
      <c r="P83"/>
      <c r="Q83"/>
    </row>
    <row r="84" spans="16:17" x14ac:dyDescent="0.3">
      <c r="P84"/>
      <c r="Q84"/>
    </row>
    <row r="85" spans="16:17" x14ac:dyDescent="0.3">
      <c r="P85"/>
      <c r="Q85"/>
    </row>
    <row r="86" spans="16:17" x14ac:dyDescent="0.3">
      <c r="P86"/>
      <c r="Q86"/>
    </row>
    <row r="87" spans="16:17" x14ac:dyDescent="0.3">
      <c r="P87"/>
      <c r="Q87"/>
    </row>
    <row r="88" spans="16:17" x14ac:dyDescent="0.3">
      <c r="P88"/>
      <c r="Q88"/>
    </row>
    <row r="89" spans="16:17" x14ac:dyDescent="0.3">
      <c r="P89"/>
      <c r="Q89"/>
    </row>
    <row r="90" spans="16:17" x14ac:dyDescent="0.3">
      <c r="P90"/>
      <c r="Q90"/>
    </row>
  </sheetData>
  <conditionalFormatting sqref="B4:F35">
    <cfRule type="expression" dxfId="3" priority="1" stopIfTrue="1">
      <formula>LEN(B4)&gt;0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8D66-0EDC-4788-ABBA-4EC12D3DD0A9}">
  <dimension ref="A1:Q89"/>
  <sheetViews>
    <sheetView zoomScale="85" zoomScaleNormal="85" workbookViewId="0"/>
  </sheetViews>
  <sheetFormatPr defaultColWidth="9.33203125" defaultRowHeight="14.4" x14ac:dyDescent="0.3"/>
  <cols>
    <col min="1" max="1" width="9.33203125" style="10"/>
    <col min="2" max="2" width="11.5546875" style="10" bestFit="1" customWidth="1"/>
    <col min="3" max="3" width="72.88671875" style="10" bestFit="1" customWidth="1"/>
    <col min="4" max="4" width="15.33203125" style="10" bestFit="1" customWidth="1"/>
    <col min="5" max="5" width="14.109375" style="10" bestFit="1" customWidth="1"/>
    <col min="6" max="6" width="9.33203125" style="10" bestFit="1" customWidth="1"/>
    <col min="7" max="7" width="15" style="10" bestFit="1" customWidth="1"/>
    <col min="8" max="8" width="14.33203125" style="10" bestFit="1" customWidth="1"/>
    <col min="9" max="9" width="14.5546875" style="10" bestFit="1" customWidth="1"/>
    <col min="10" max="10" width="7.109375" style="10" bestFit="1" customWidth="1"/>
    <col min="11" max="11" width="13.6640625" style="10" bestFit="1" customWidth="1"/>
    <col min="12" max="12" width="15.33203125" style="10" bestFit="1" customWidth="1"/>
    <col min="13" max="15" width="9.33203125" style="10"/>
    <col min="16" max="17" width="11.5546875" style="10" bestFit="1" customWidth="1"/>
    <col min="18" max="16384" width="9.33203125" style="10"/>
  </cols>
  <sheetData>
    <row r="1" spans="1:17" x14ac:dyDescent="0.3">
      <c r="A1" s="10" t="s">
        <v>103</v>
      </c>
    </row>
    <row r="2" spans="1:17" x14ac:dyDescent="0.3">
      <c r="P2" s="4"/>
      <c r="Q2" s="4"/>
    </row>
    <row r="3" spans="1:17" ht="36.6" thickBot="1" x14ac:dyDescent="0.35">
      <c r="B3" s="16" t="s">
        <v>38</v>
      </c>
      <c r="C3" s="17" t="s">
        <v>62</v>
      </c>
      <c r="D3" s="18" t="s">
        <v>63</v>
      </c>
      <c r="E3" s="18" t="s">
        <v>43</v>
      </c>
      <c r="F3" s="18" t="s">
        <v>64</v>
      </c>
      <c r="G3" s="18" t="s">
        <v>65</v>
      </c>
      <c r="H3" s="42" t="s">
        <v>66</v>
      </c>
      <c r="I3" s="19" t="s">
        <v>67</v>
      </c>
      <c r="J3" s="20" t="s">
        <v>68</v>
      </c>
      <c r="K3" s="18" t="s">
        <v>69</v>
      </c>
      <c r="L3" s="18" t="s">
        <v>70</v>
      </c>
      <c r="P3" s="11" t="s">
        <v>38</v>
      </c>
      <c r="Q3" s="11" t="s">
        <v>43</v>
      </c>
    </row>
    <row r="4" spans="1:17" x14ac:dyDescent="0.3">
      <c r="A4" s="10" t="s">
        <v>71</v>
      </c>
      <c r="B4" s="21">
        <v>1</v>
      </c>
      <c r="C4" s="22" t="s">
        <v>72</v>
      </c>
      <c r="D4" s="43">
        <v>51323942.560000002</v>
      </c>
      <c r="E4" s="44">
        <v>804000</v>
      </c>
      <c r="F4" s="44"/>
      <c r="G4" s="45">
        <v>52127942.560000002</v>
      </c>
      <c r="H4" s="45">
        <v>402000</v>
      </c>
      <c r="I4" s="45">
        <v>52529942.560000002</v>
      </c>
      <c r="J4" s="27">
        <v>0.04</v>
      </c>
      <c r="K4" s="45">
        <v>2101197.7024000003</v>
      </c>
      <c r="L4" s="45">
        <v>50026744.857600003</v>
      </c>
      <c r="N4" s="14">
        <f>+E4+F4</f>
        <v>804000</v>
      </c>
      <c r="P4" s="12">
        <v>1</v>
      </c>
      <c r="Q4" s="1">
        <f>SUMIF($B$4:$B$29,P4,$H$4:$H$29)*2</f>
        <v>804000</v>
      </c>
    </row>
    <row r="5" spans="1:17" x14ac:dyDescent="0.3">
      <c r="B5" s="21" t="s">
        <v>50</v>
      </c>
      <c r="C5" s="22" t="s">
        <v>73</v>
      </c>
      <c r="D5" s="43">
        <v>0</v>
      </c>
      <c r="E5" s="44"/>
      <c r="F5" s="44"/>
      <c r="G5" s="45">
        <v>0</v>
      </c>
      <c r="H5" s="45">
        <v>0</v>
      </c>
      <c r="I5" s="45">
        <v>0</v>
      </c>
      <c r="J5" s="27">
        <v>0.06</v>
      </c>
      <c r="K5" s="45">
        <v>0</v>
      </c>
      <c r="L5" s="45">
        <v>0</v>
      </c>
      <c r="N5" s="14">
        <f t="shared" ref="N5:N35" si="0">+E5+F5</f>
        <v>0</v>
      </c>
      <c r="P5" s="12" t="s">
        <v>50</v>
      </c>
      <c r="Q5" s="1">
        <f t="shared" ref="Q5:Q28" si="1">SUMIF($B$4:$B$29,P5,$H$4:$H$29)*2</f>
        <v>0</v>
      </c>
    </row>
    <row r="6" spans="1:17" x14ac:dyDescent="0.3">
      <c r="B6" s="21">
        <v>2</v>
      </c>
      <c r="C6" s="22" t="s">
        <v>74</v>
      </c>
      <c r="D6" s="43">
        <v>7475996.7199999997</v>
      </c>
      <c r="E6" s="44"/>
      <c r="F6" s="44"/>
      <c r="G6" s="45">
        <v>7475996.7199999997</v>
      </c>
      <c r="H6" s="45">
        <v>0</v>
      </c>
      <c r="I6" s="45">
        <v>7475996.7199999997</v>
      </c>
      <c r="J6" s="27">
        <v>0.06</v>
      </c>
      <c r="K6" s="45">
        <v>448559.80319999997</v>
      </c>
      <c r="L6" s="45">
        <v>7027436.9167999998</v>
      </c>
      <c r="N6" s="14">
        <f t="shared" si="0"/>
        <v>0</v>
      </c>
      <c r="P6" s="12">
        <v>2</v>
      </c>
      <c r="Q6" s="1">
        <f t="shared" si="1"/>
        <v>0</v>
      </c>
    </row>
    <row r="7" spans="1:17" x14ac:dyDescent="0.3">
      <c r="A7" s="59">
        <f>+J7</f>
        <v>0.2</v>
      </c>
      <c r="B7" s="21">
        <v>8</v>
      </c>
      <c r="C7" s="22" t="s">
        <v>75</v>
      </c>
      <c r="D7" s="43">
        <v>4162633.6</v>
      </c>
      <c r="E7" s="44">
        <v>229000</v>
      </c>
      <c r="F7" s="44"/>
      <c r="G7" s="45">
        <v>4391633.5999999996</v>
      </c>
      <c r="H7" s="45">
        <v>114500</v>
      </c>
      <c r="I7" s="45">
        <v>4506133.5999999996</v>
      </c>
      <c r="J7" s="27">
        <v>0.2</v>
      </c>
      <c r="K7" s="45">
        <v>901226.72</v>
      </c>
      <c r="L7" s="45">
        <v>3490406.88</v>
      </c>
      <c r="N7" s="14">
        <f t="shared" si="0"/>
        <v>229000</v>
      </c>
      <c r="P7" s="12">
        <v>8</v>
      </c>
      <c r="Q7" s="1">
        <f t="shared" si="1"/>
        <v>229000</v>
      </c>
    </row>
    <row r="8" spans="1:17" x14ac:dyDescent="0.3">
      <c r="A8" s="59">
        <f>+J8</f>
        <v>0.3</v>
      </c>
      <c r="B8" s="21">
        <v>10</v>
      </c>
      <c r="C8" s="22" t="s">
        <v>76</v>
      </c>
      <c r="D8" s="43">
        <v>1490046.8</v>
      </c>
      <c r="E8" s="44">
        <v>573000</v>
      </c>
      <c r="F8" s="44"/>
      <c r="G8" s="45">
        <v>2063046.8</v>
      </c>
      <c r="H8" s="45">
        <v>286500</v>
      </c>
      <c r="I8" s="45">
        <v>2349546.7999999998</v>
      </c>
      <c r="J8" s="27">
        <v>0.3</v>
      </c>
      <c r="K8" s="45">
        <v>704864.03999999992</v>
      </c>
      <c r="L8" s="45">
        <v>1358182.7600000002</v>
      </c>
      <c r="N8" s="14">
        <f t="shared" si="0"/>
        <v>573000</v>
      </c>
      <c r="P8" s="12">
        <v>10</v>
      </c>
      <c r="Q8" s="1">
        <f t="shared" si="1"/>
        <v>573000</v>
      </c>
    </row>
    <row r="9" spans="1:17" x14ac:dyDescent="0.3">
      <c r="B9" s="21">
        <v>10.1</v>
      </c>
      <c r="C9" s="22" t="s">
        <v>77</v>
      </c>
      <c r="D9" s="43">
        <v>0</v>
      </c>
      <c r="E9" s="44"/>
      <c r="F9" s="44"/>
      <c r="G9" s="45">
        <v>0</v>
      </c>
      <c r="H9" s="45">
        <v>0</v>
      </c>
      <c r="I9" s="45">
        <v>0</v>
      </c>
      <c r="J9" s="27">
        <v>0.3</v>
      </c>
      <c r="K9" s="45">
        <v>0</v>
      </c>
      <c r="L9" s="45">
        <v>0</v>
      </c>
      <c r="N9" s="14">
        <f t="shared" si="0"/>
        <v>0</v>
      </c>
      <c r="P9" s="12">
        <v>10.1</v>
      </c>
      <c r="Q9" s="1">
        <f t="shared" si="1"/>
        <v>0</v>
      </c>
    </row>
    <row r="10" spans="1:17" x14ac:dyDescent="0.3">
      <c r="A10" s="59">
        <f>+J10</f>
        <v>1</v>
      </c>
      <c r="B10" s="21">
        <v>12</v>
      </c>
      <c r="C10" s="22" t="s">
        <v>78</v>
      </c>
      <c r="D10" s="43">
        <v>261151</v>
      </c>
      <c r="E10" s="44">
        <v>93000</v>
      </c>
      <c r="F10" s="44"/>
      <c r="G10" s="45">
        <v>354151</v>
      </c>
      <c r="H10" s="45">
        <v>46500</v>
      </c>
      <c r="I10" s="46">
        <v>354151</v>
      </c>
      <c r="J10" s="27">
        <v>1</v>
      </c>
      <c r="K10" s="45">
        <v>354151</v>
      </c>
      <c r="L10" s="45">
        <v>0</v>
      </c>
      <c r="N10" s="14">
        <f t="shared" si="0"/>
        <v>93000</v>
      </c>
      <c r="P10" s="12">
        <v>12</v>
      </c>
      <c r="Q10" s="1">
        <f t="shared" si="1"/>
        <v>93000</v>
      </c>
    </row>
    <row r="11" spans="1:17" x14ac:dyDescent="0.3">
      <c r="B11" s="21" t="s">
        <v>52</v>
      </c>
      <c r="C11" s="22" t="s">
        <v>79</v>
      </c>
      <c r="D11" s="43">
        <v>0</v>
      </c>
      <c r="E11" s="44"/>
      <c r="F11" s="44"/>
      <c r="G11" s="45">
        <v>0</v>
      </c>
      <c r="H11" s="45">
        <v>0</v>
      </c>
      <c r="I11" s="45">
        <v>0</v>
      </c>
      <c r="J11" s="29"/>
      <c r="K11" s="45">
        <v>0</v>
      </c>
      <c r="L11" s="45">
        <v>0</v>
      </c>
      <c r="N11" s="14">
        <f t="shared" si="0"/>
        <v>0</v>
      </c>
      <c r="P11" s="12" t="s">
        <v>52</v>
      </c>
      <c r="Q11" s="1">
        <f t="shared" si="1"/>
        <v>0</v>
      </c>
    </row>
    <row r="12" spans="1:17" x14ac:dyDescent="0.3">
      <c r="B12" s="21" t="s">
        <v>53</v>
      </c>
      <c r="C12" s="22" t="s">
        <v>80</v>
      </c>
      <c r="D12" s="43">
        <v>0</v>
      </c>
      <c r="E12" s="44"/>
      <c r="F12" s="44"/>
      <c r="G12" s="45">
        <v>0</v>
      </c>
      <c r="H12" s="45">
        <v>0</v>
      </c>
      <c r="I12" s="45">
        <v>0</v>
      </c>
      <c r="J12" s="29"/>
      <c r="K12" s="45">
        <v>0</v>
      </c>
      <c r="L12" s="45">
        <v>0</v>
      </c>
      <c r="N12" s="14">
        <f t="shared" si="0"/>
        <v>0</v>
      </c>
      <c r="P12" s="12" t="s">
        <v>53</v>
      </c>
      <c r="Q12" s="1">
        <f t="shared" si="1"/>
        <v>0</v>
      </c>
    </row>
    <row r="13" spans="1:17" x14ac:dyDescent="0.3">
      <c r="B13" s="21" t="s">
        <v>54</v>
      </c>
      <c r="C13" s="22" t="s">
        <v>81</v>
      </c>
      <c r="D13" s="43">
        <v>0</v>
      </c>
      <c r="E13" s="44"/>
      <c r="F13" s="44"/>
      <c r="G13" s="45">
        <v>0</v>
      </c>
      <c r="H13" s="45">
        <v>0</v>
      </c>
      <c r="I13" s="45">
        <v>0</v>
      </c>
      <c r="J13" s="29"/>
      <c r="K13" s="45">
        <v>0</v>
      </c>
      <c r="L13" s="45">
        <v>0</v>
      </c>
      <c r="N13" s="14">
        <f t="shared" si="0"/>
        <v>0</v>
      </c>
      <c r="P13" s="12" t="s">
        <v>54</v>
      </c>
      <c r="Q13" s="1">
        <f t="shared" si="1"/>
        <v>0</v>
      </c>
    </row>
    <row r="14" spans="1:17" x14ac:dyDescent="0.3">
      <c r="B14" s="21" t="s">
        <v>55</v>
      </c>
      <c r="C14" s="22" t="s">
        <v>82</v>
      </c>
      <c r="D14" s="43">
        <v>0</v>
      </c>
      <c r="E14" s="44"/>
      <c r="F14" s="44"/>
      <c r="G14" s="45">
        <v>0</v>
      </c>
      <c r="H14" s="45">
        <v>0</v>
      </c>
      <c r="I14" s="45">
        <v>0</v>
      </c>
      <c r="J14" s="29"/>
      <c r="K14" s="45">
        <v>0</v>
      </c>
      <c r="L14" s="45">
        <v>0</v>
      </c>
      <c r="N14" s="14">
        <f t="shared" si="0"/>
        <v>0</v>
      </c>
      <c r="P14" s="12" t="s">
        <v>55</v>
      </c>
      <c r="Q14" s="1">
        <f t="shared" si="1"/>
        <v>0</v>
      </c>
    </row>
    <row r="15" spans="1:17" x14ac:dyDescent="0.3">
      <c r="B15" s="21">
        <v>14</v>
      </c>
      <c r="C15" s="22" t="s">
        <v>83</v>
      </c>
      <c r="D15" s="43">
        <v>0</v>
      </c>
      <c r="E15" s="44"/>
      <c r="F15" s="44"/>
      <c r="G15" s="45">
        <v>0</v>
      </c>
      <c r="H15" s="45">
        <v>0</v>
      </c>
      <c r="I15" s="45">
        <v>0</v>
      </c>
      <c r="J15" s="29"/>
      <c r="K15" s="45">
        <v>0</v>
      </c>
      <c r="L15" s="45">
        <v>0</v>
      </c>
      <c r="N15" s="14">
        <f t="shared" si="0"/>
        <v>0</v>
      </c>
      <c r="P15" s="12">
        <v>14</v>
      </c>
      <c r="Q15" s="1">
        <f t="shared" si="1"/>
        <v>0</v>
      </c>
    </row>
    <row r="16" spans="1:17" x14ac:dyDescent="0.3">
      <c r="B16" s="21">
        <v>17</v>
      </c>
      <c r="C16" s="22" t="s">
        <v>84</v>
      </c>
      <c r="D16" s="43">
        <v>52208.160000000003</v>
      </c>
      <c r="E16" s="44"/>
      <c r="F16" s="44"/>
      <c r="G16" s="45">
        <v>52208.160000000003</v>
      </c>
      <c r="H16" s="45">
        <v>0</v>
      </c>
      <c r="I16" s="45">
        <v>52208.160000000003</v>
      </c>
      <c r="J16" s="27">
        <v>0.08</v>
      </c>
      <c r="K16" s="45">
        <v>4176.6528000000008</v>
      </c>
      <c r="L16" s="45">
        <v>48031.5072</v>
      </c>
      <c r="N16" s="14">
        <f t="shared" si="0"/>
        <v>0</v>
      </c>
      <c r="P16" s="12">
        <v>17</v>
      </c>
      <c r="Q16" s="1">
        <f t="shared" si="1"/>
        <v>0</v>
      </c>
    </row>
    <row r="17" spans="1:17" x14ac:dyDescent="0.3">
      <c r="B17" s="21">
        <v>42</v>
      </c>
      <c r="C17" s="22" t="s">
        <v>85</v>
      </c>
      <c r="D17" s="43">
        <v>196.24</v>
      </c>
      <c r="E17" s="44"/>
      <c r="F17" s="44"/>
      <c r="G17" s="45">
        <v>196.24</v>
      </c>
      <c r="H17" s="45">
        <v>0</v>
      </c>
      <c r="I17" s="45">
        <v>196.24</v>
      </c>
      <c r="J17" s="27">
        <v>0.12</v>
      </c>
      <c r="K17" s="45">
        <v>23.5488</v>
      </c>
      <c r="L17" s="45">
        <v>172.69120000000001</v>
      </c>
      <c r="N17" s="14">
        <f t="shared" si="0"/>
        <v>0</v>
      </c>
      <c r="P17" s="12">
        <v>42</v>
      </c>
      <c r="Q17" s="1">
        <f t="shared" si="1"/>
        <v>0</v>
      </c>
    </row>
    <row r="18" spans="1:17" x14ac:dyDescent="0.3">
      <c r="B18" s="21">
        <v>43.1</v>
      </c>
      <c r="C18" s="22" t="s">
        <v>86</v>
      </c>
      <c r="D18" s="43">
        <v>0</v>
      </c>
      <c r="E18" s="44"/>
      <c r="F18" s="44"/>
      <c r="G18" s="45">
        <v>0</v>
      </c>
      <c r="H18" s="45">
        <v>0</v>
      </c>
      <c r="I18" s="45">
        <v>0</v>
      </c>
      <c r="J18" s="27">
        <v>0.3</v>
      </c>
      <c r="K18" s="45">
        <v>0</v>
      </c>
      <c r="L18" s="45">
        <v>0</v>
      </c>
      <c r="N18" s="14">
        <f t="shared" si="0"/>
        <v>0</v>
      </c>
      <c r="P18" s="12">
        <v>43.1</v>
      </c>
      <c r="Q18" s="1">
        <f t="shared" si="1"/>
        <v>0</v>
      </c>
    </row>
    <row r="19" spans="1:17" x14ac:dyDescent="0.3">
      <c r="B19" s="21">
        <v>43.2</v>
      </c>
      <c r="C19" s="22" t="s">
        <v>87</v>
      </c>
      <c r="D19" s="43">
        <v>0</v>
      </c>
      <c r="E19" s="44"/>
      <c r="F19" s="44"/>
      <c r="G19" s="45">
        <v>0</v>
      </c>
      <c r="H19" s="45">
        <v>0</v>
      </c>
      <c r="I19" s="45">
        <v>0</v>
      </c>
      <c r="J19" s="27">
        <v>0.5</v>
      </c>
      <c r="K19" s="45">
        <v>0</v>
      </c>
      <c r="L19" s="45">
        <v>0</v>
      </c>
      <c r="N19" s="14">
        <f t="shared" si="0"/>
        <v>0</v>
      </c>
      <c r="P19" s="12">
        <v>43.2</v>
      </c>
      <c r="Q19" s="1">
        <f t="shared" si="1"/>
        <v>0</v>
      </c>
    </row>
    <row r="20" spans="1:17" x14ac:dyDescent="0.3">
      <c r="B20" s="21">
        <v>45</v>
      </c>
      <c r="C20" s="22" t="s">
        <v>88</v>
      </c>
      <c r="D20" s="43">
        <v>99596.2</v>
      </c>
      <c r="E20" s="44">
        <v>0</v>
      </c>
      <c r="F20" s="44"/>
      <c r="G20" s="45">
        <v>99596.2</v>
      </c>
      <c r="H20" s="45">
        <v>0</v>
      </c>
      <c r="I20" s="45">
        <v>99596.2</v>
      </c>
      <c r="J20" s="27">
        <v>0.45</v>
      </c>
      <c r="K20" s="45">
        <v>44818.29</v>
      </c>
      <c r="L20" s="45">
        <v>54777.909999999996</v>
      </c>
      <c r="N20" s="14">
        <f t="shared" si="0"/>
        <v>0</v>
      </c>
      <c r="P20" s="12">
        <v>45</v>
      </c>
      <c r="Q20" s="1">
        <f t="shared" si="1"/>
        <v>0</v>
      </c>
    </row>
    <row r="21" spans="1:17" x14ac:dyDescent="0.3">
      <c r="B21" s="21">
        <v>46</v>
      </c>
      <c r="C21" s="22" t="s">
        <v>89</v>
      </c>
      <c r="D21" s="43">
        <v>0</v>
      </c>
      <c r="E21" s="44"/>
      <c r="F21" s="44"/>
      <c r="G21" s="45">
        <v>0</v>
      </c>
      <c r="H21" s="45">
        <v>0</v>
      </c>
      <c r="I21" s="45">
        <v>0</v>
      </c>
      <c r="J21" s="27">
        <v>0.3</v>
      </c>
      <c r="K21" s="45">
        <v>0</v>
      </c>
      <c r="L21" s="45">
        <v>0</v>
      </c>
      <c r="N21" s="14">
        <f t="shared" si="0"/>
        <v>0</v>
      </c>
      <c r="P21" s="12">
        <v>46</v>
      </c>
      <c r="Q21" s="1">
        <f t="shared" si="1"/>
        <v>0</v>
      </c>
    </row>
    <row r="22" spans="1:17" x14ac:dyDescent="0.3">
      <c r="A22" s="10" t="s">
        <v>71</v>
      </c>
      <c r="B22" s="21">
        <v>47</v>
      </c>
      <c r="C22" s="22" t="s">
        <v>90</v>
      </c>
      <c r="D22" s="43">
        <v>56557584.584000006</v>
      </c>
      <c r="E22" s="44">
        <v>8667000</v>
      </c>
      <c r="F22" s="44"/>
      <c r="G22" s="45">
        <v>65224584.584000006</v>
      </c>
      <c r="H22" s="45">
        <v>4333500</v>
      </c>
      <c r="I22" s="45">
        <v>69558084.584000006</v>
      </c>
      <c r="J22" s="27">
        <v>0.08</v>
      </c>
      <c r="K22" s="45">
        <v>5564646.7667200007</v>
      </c>
      <c r="L22" s="45">
        <v>59659937.817280009</v>
      </c>
      <c r="N22" s="14">
        <f t="shared" si="0"/>
        <v>8667000</v>
      </c>
      <c r="P22" s="12">
        <v>47</v>
      </c>
      <c r="Q22" s="1">
        <f t="shared" si="1"/>
        <v>8667000</v>
      </c>
    </row>
    <row r="23" spans="1:17" x14ac:dyDescent="0.3">
      <c r="A23" s="59">
        <f>+J23</f>
        <v>0.55000000000000004</v>
      </c>
      <c r="B23" s="21">
        <v>50</v>
      </c>
      <c r="C23" s="22" t="s">
        <v>91</v>
      </c>
      <c r="D23" s="43">
        <v>686315.05</v>
      </c>
      <c r="E23" s="44">
        <v>497000</v>
      </c>
      <c r="F23" s="44"/>
      <c r="G23" s="45">
        <v>1183315.05</v>
      </c>
      <c r="H23" s="45">
        <v>248500</v>
      </c>
      <c r="I23" s="45">
        <v>1431815.05</v>
      </c>
      <c r="J23" s="27">
        <v>0.55000000000000004</v>
      </c>
      <c r="K23" s="45">
        <v>787498.27750000008</v>
      </c>
      <c r="L23" s="45">
        <v>395816.77249999996</v>
      </c>
      <c r="N23" s="14">
        <f t="shared" si="0"/>
        <v>497000</v>
      </c>
      <c r="P23" s="12">
        <v>50</v>
      </c>
      <c r="Q23" s="1">
        <f t="shared" si="1"/>
        <v>497000</v>
      </c>
    </row>
    <row r="24" spans="1:17" x14ac:dyDescent="0.3">
      <c r="B24" s="21">
        <v>52</v>
      </c>
      <c r="C24" s="22" t="s">
        <v>92</v>
      </c>
      <c r="D24" s="43">
        <v>0</v>
      </c>
      <c r="E24" s="44"/>
      <c r="F24" s="44"/>
      <c r="G24" s="45">
        <v>0</v>
      </c>
      <c r="H24" s="45">
        <v>0</v>
      </c>
      <c r="I24" s="45">
        <v>0</v>
      </c>
      <c r="J24" s="27">
        <v>1</v>
      </c>
      <c r="K24" s="45">
        <v>0</v>
      </c>
      <c r="L24" s="45">
        <v>0</v>
      </c>
      <c r="N24" s="14">
        <f t="shared" si="0"/>
        <v>0</v>
      </c>
      <c r="P24" s="12">
        <v>52</v>
      </c>
      <c r="Q24" s="1">
        <f t="shared" si="1"/>
        <v>0</v>
      </c>
    </row>
    <row r="25" spans="1:17" x14ac:dyDescent="0.3">
      <c r="B25" s="21">
        <v>95</v>
      </c>
      <c r="C25" s="22" t="s">
        <v>93</v>
      </c>
      <c r="D25" s="43">
        <v>0</v>
      </c>
      <c r="E25" s="44"/>
      <c r="F25" s="44"/>
      <c r="G25" s="45">
        <v>0</v>
      </c>
      <c r="H25" s="45">
        <v>0</v>
      </c>
      <c r="I25" s="45">
        <v>0</v>
      </c>
      <c r="J25" s="27">
        <v>0</v>
      </c>
      <c r="K25" s="45">
        <v>0</v>
      </c>
      <c r="L25" s="45">
        <v>0</v>
      </c>
      <c r="N25" s="14">
        <f t="shared" si="0"/>
        <v>0</v>
      </c>
      <c r="P25" s="12">
        <v>95</v>
      </c>
      <c r="Q25" s="1">
        <f t="shared" si="1"/>
        <v>0</v>
      </c>
    </row>
    <row r="26" spans="1:17" x14ac:dyDescent="0.3">
      <c r="B26" s="31" t="s">
        <v>98</v>
      </c>
      <c r="C26" s="32" t="s">
        <v>95</v>
      </c>
      <c r="D26" s="47">
        <v>154223.92000000001</v>
      </c>
      <c r="E26" s="44"/>
      <c r="F26" s="44"/>
      <c r="G26" s="45">
        <v>154223.92000000001</v>
      </c>
      <c r="H26" s="45">
        <v>0</v>
      </c>
      <c r="I26" s="45">
        <v>154223.92000000001</v>
      </c>
      <c r="J26" s="27">
        <v>0.06</v>
      </c>
      <c r="K26" s="45">
        <v>9253.4351999999999</v>
      </c>
      <c r="L26" s="45">
        <v>144970.48480000001</v>
      </c>
      <c r="N26" s="14">
        <f t="shared" si="0"/>
        <v>0</v>
      </c>
      <c r="P26"/>
      <c r="Q26" s="1">
        <f t="shared" si="1"/>
        <v>0</v>
      </c>
    </row>
    <row r="27" spans="1:17" x14ac:dyDescent="0.3">
      <c r="B27" s="31" t="s">
        <v>95</v>
      </c>
      <c r="C27" s="32" t="s">
        <v>95</v>
      </c>
      <c r="D27" s="47">
        <v>0</v>
      </c>
      <c r="E27" s="44"/>
      <c r="F27" s="44"/>
      <c r="G27" s="45">
        <v>0</v>
      </c>
      <c r="H27" s="45">
        <v>0</v>
      </c>
      <c r="I27" s="45">
        <v>0</v>
      </c>
      <c r="J27" s="27">
        <v>0.1</v>
      </c>
      <c r="K27" s="45">
        <v>0</v>
      </c>
      <c r="L27" s="45">
        <v>0</v>
      </c>
      <c r="N27" s="14">
        <f t="shared" si="0"/>
        <v>0</v>
      </c>
      <c r="P27"/>
      <c r="Q27" s="1">
        <f t="shared" si="1"/>
        <v>0</v>
      </c>
    </row>
    <row r="28" spans="1:17" x14ac:dyDescent="0.3">
      <c r="B28" s="31" t="s">
        <v>95</v>
      </c>
      <c r="C28" s="32" t="s">
        <v>95</v>
      </c>
      <c r="D28" s="47">
        <v>0</v>
      </c>
      <c r="E28" s="44"/>
      <c r="F28" s="44"/>
      <c r="G28" s="45">
        <v>0</v>
      </c>
      <c r="H28" s="45">
        <v>0</v>
      </c>
      <c r="I28" s="45">
        <v>0</v>
      </c>
      <c r="J28" s="27">
        <v>0</v>
      </c>
      <c r="K28" s="45">
        <v>0</v>
      </c>
      <c r="L28" s="45">
        <v>0</v>
      </c>
      <c r="N28" s="14">
        <f t="shared" si="0"/>
        <v>0</v>
      </c>
      <c r="P28"/>
      <c r="Q28" s="1">
        <f t="shared" si="1"/>
        <v>0</v>
      </c>
    </row>
    <row r="29" spans="1:17" ht="15" thickBot="1" x14ac:dyDescent="0.35">
      <c r="B29" s="31" t="s">
        <v>95</v>
      </c>
      <c r="C29" s="32" t="s">
        <v>95</v>
      </c>
      <c r="D29" s="47">
        <v>0</v>
      </c>
      <c r="E29" s="44"/>
      <c r="F29" s="44"/>
      <c r="G29" s="45">
        <v>0</v>
      </c>
      <c r="H29" s="45">
        <v>0</v>
      </c>
      <c r="I29" s="45">
        <v>0</v>
      </c>
      <c r="J29" s="27">
        <v>0</v>
      </c>
      <c r="K29" s="45">
        <v>0</v>
      </c>
      <c r="L29" s="45">
        <v>0</v>
      </c>
      <c r="N29" s="14">
        <f t="shared" si="0"/>
        <v>0</v>
      </c>
      <c r="P29"/>
      <c r="Q29" s="3">
        <f>SUM(Q4:Q28)</f>
        <v>10863000</v>
      </c>
    </row>
    <row r="30" spans="1:17" ht="15" thickTop="1" x14ac:dyDescent="0.3">
      <c r="B30" s="31" t="s">
        <v>95</v>
      </c>
      <c r="C30" s="32" t="s">
        <v>95</v>
      </c>
      <c r="D30" s="47">
        <v>0</v>
      </c>
      <c r="E30" s="44"/>
      <c r="F30" s="44"/>
      <c r="G30" s="45">
        <v>0</v>
      </c>
      <c r="H30" s="45">
        <v>0</v>
      </c>
      <c r="I30" s="45">
        <v>0</v>
      </c>
      <c r="J30" s="27">
        <v>0</v>
      </c>
      <c r="K30" s="45">
        <v>0</v>
      </c>
      <c r="L30" s="45">
        <v>0</v>
      </c>
      <c r="N30" s="14">
        <f t="shared" si="0"/>
        <v>0</v>
      </c>
      <c r="P30"/>
      <c r="Q30"/>
    </row>
    <row r="31" spans="1:17" x14ac:dyDescent="0.3">
      <c r="B31" s="31" t="s">
        <v>95</v>
      </c>
      <c r="C31" s="32" t="s">
        <v>95</v>
      </c>
      <c r="D31" s="47">
        <v>0</v>
      </c>
      <c r="E31" s="44"/>
      <c r="F31" s="44"/>
      <c r="G31" s="45">
        <v>0</v>
      </c>
      <c r="H31" s="45">
        <v>0</v>
      </c>
      <c r="I31" s="45">
        <v>0</v>
      </c>
      <c r="J31" s="27">
        <v>0</v>
      </c>
      <c r="K31" s="45">
        <v>0</v>
      </c>
      <c r="L31" s="45">
        <v>0</v>
      </c>
      <c r="N31" s="14">
        <f t="shared" si="0"/>
        <v>0</v>
      </c>
      <c r="P31"/>
      <c r="Q31"/>
    </row>
    <row r="32" spans="1:17" x14ac:dyDescent="0.3">
      <c r="B32" s="31" t="s">
        <v>95</v>
      </c>
      <c r="C32" s="32" t="s">
        <v>95</v>
      </c>
      <c r="D32" s="47">
        <v>0</v>
      </c>
      <c r="E32" s="44"/>
      <c r="F32" s="44"/>
      <c r="G32" s="45">
        <v>0</v>
      </c>
      <c r="H32" s="45">
        <v>0</v>
      </c>
      <c r="I32" s="45">
        <v>0</v>
      </c>
      <c r="J32" s="27">
        <v>0</v>
      </c>
      <c r="K32" s="45">
        <v>0</v>
      </c>
      <c r="L32" s="45">
        <v>0</v>
      </c>
      <c r="N32" s="14">
        <f t="shared" si="0"/>
        <v>0</v>
      </c>
      <c r="P32"/>
      <c r="Q32"/>
    </row>
    <row r="33" spans="2:17" x14ac:dyDescent="0.3">
      <c r="B33" s="31" t="s">
        <v>95</v>
      </c>
      <c r="C33" s="32" t="s">
        <v>95</v>
      </c>
      <c r="D33" s="47">
        <v>0</v>
      </c>
      <c r="E33" s="44"/>
      <c r="F33" s="44"/>
      <c r="G33" s="45">
        <v>0</v>
      </c>
      <c r="H33" s="45">
        <v>0</v>
      </c>
      <c r="I33" s="45">
        <v>0</v>
      </c>
      <c r="J33" s="27">
        <v>0</v>
      </c>
      <c r="K33" s="45">
        <v>0</v>
      </c>
      <c r="L33" s="45">
        <v>0</v>
      </c>
      <c r="N33" s="14">
        <f t="shared" si="0"/>
        <v>0</v>
      </c>
      <c r="P33"/>
      <c r="Q33"/>
    </row>
    <row r="34" spans="2:17" x14ac:dyDescent="0.3">
      <c r="B34" s="31" t="s">
        <v>95</v>
      </c>
      <c r="C34" s="32" t="s">
        <v>95</v>
      </c>
      <c r="D34" s="47">
        <v>0</v>
      </c>
      <c r="E34" s="44"/>
      <c r="F34" s="44"/>
      <c r="G34" s="45">
        <v>0</v>
      </c>
      <c r="H34" s="45">
        <v>0</v>
      </c>
      <c r="I34" s="45">
        <v>0</v>
      </c>
      <c r="J34" s="27">
        <v>0</v>
      </c>
      <c r="K34" s="45">
        <v>0</v>
      </c>
      <c r="L34" s="45">
        <v>0</v>
      </c>
      <c r="N34" s="14">
        <f t="shared" si="0"/>
        <v>0</v>
      </c>
      <c r="P34"/>
      <c r="Q34"/>
    </row>
    <row r="35" spans="2:17" ht="15" thickBot="1" x14ac:dyDescent="0.35">
      <c r="B35" s="31" t="s">
        <v>95</v>
      </c>
      <c r="C35" s="32" t="s">
        <v>95</v>
      </c>
      <c r="D35" s="47">
        <v>0</v>
      </c>
      <c r="E35" s="44"/>
      <c r="F35" s="44"/>
      <c r="G35" s="45">
        <v>0</v>
      </c>
      <c r="H35" s="45">
        <v>0</v>
      </c>
      <c r="I35" s="45">
        <v>0</v>
      </c>
      <c r="J35" s="27">
        <v>0</v>
      </c>
      <c r="K35" s="45">
        <v>0</v>
      </c>
      <c r="L35" s="45">
        <v>0</v>
      </c>
      <c r="N35" s="14">
        <f t="shared" si="0"/>
        <v>0</v>
      </c>
      <c r="P35"/>
      <c r="Q35"/>
    </row>
    <row r="36" spans="2:17" ht="15" thickBot="1" x14ac:dyDescent="0.35">
      <c r="B36" s="34"/>
      <c r="C36" s="35" t="s">
        <v>96</v>
      </c>
      <c r="D36" s="48">
        <v>122263894.83400001</v>
      </c>
      <c r="E36" s="48">
        <v>10863000</v>
      </c>
      <c r="F36" s="48">
        <v>0</v>
      </c>
      <c r="G36" s="48">
        <v>133126894.83400001</v>
      </c>
      <c r="H36" s="48">
        <v>5431500</v>
      </c>
      <c r="I36" s="48">
        <v>138511894.83400002</v>
      </c>
      <c r="J36" s="37"/>
      <c r="K36" s="49">
        <v>10920416.236620001</v>
      </c>
      <c r="L36" s="49">
        <v>122206478.59738001</v>
      </c>
      <c r="P36"/>
      <c r="Q36"/>
    </row>
    <row r="37" spans="2:17" x14ac:dyDescent="0.3">
      <c r="P37"/>
      <c r="Q37"/>
    </row>
    <row r="38" spans="2:17" x14ac:dyDescent="0.3">
      <c r="P38"/>
      <c r="Q38"/>
    </row>
    <row r="39" spans="2:17" x14ac:dyDescent="0.3">
      <c r="P39"/>
      <c r="Q39"/>
    </row>
    <row r="40" spans="2:17" x14ac:dyDescent="0.3">
      <c r="P40"/>
      <c r="Q40"/>
    </row>
    <row r="41" spans="2:17" x14ac:dyDescent="0.3">
      <c r="P41"/>
      <c r="Q41"/>
    </row>
    <row r="42" spans="2:17" x14ac:dyDescent="0.3">
      <c r="P42"/>
      <c r="Q42"/>
    </row>
    <row r="43" spans="2:17" x14ac:dyDescent="0.3">
      <c r="P43"/>
      <c r="Q43"/>
    </row>
    <row r="44" spans="2:17" x14ac:dyDescent="0.3">
      <c r="P44"/>
      <c r="Q44"/>
    </row>
    <row r="45" spans="2:17" x14ac:dyDescent="0.3">
      <c r="P45"/>
      <c r="Q45"/>
    </row>
    <row r="46" spans="2:17" x14ac:dyDescent="0.3">
      <c r="P46"/>
      <c r="Q46"/>
    </row>
    <row r="47" spans="2:17" x14ac:dyDescent="0.3">
      <c r="P47"/>
      <c r="Q47"/>
    </row>
    <row r="48" spans="2:17" x14ac:dyDescent="0.3">
      <c r="P48"/>
      <c r="Q48"/>
    </row>
    <row r="49" spans="16:17" x14ac:dyDescent="0.3">
      <c r="P49"/>
      <c r="Q49"/>
    </row>
    <row r="50" spans="16:17" x14ac:dyDescent="0.3">
      <c r="P50"/>
      <c r="Q50"/>
    </row>
    <row r="51" spans="16:17" x14ac:dyDescent="0.3">
      <c r="P51"/>
      <c r="Q51"/>
    </row>
    <row r="52" spans="16:17" x14ac:dyDescent="0.3">
      <c r="P52"/>
      <c r="Q52"/>
    </row>
    <row r="53" spans="16:17" x14ac:dyDescent="0.3">
      <c r="P53"/>
      <c r="Q53"/>
    </row>
    <row r="54" spans="16:17" x14ac:dyDescent="0.3">
      <c r="P54"/>
      <c r="Q54"/>
    </row>
    <row r="55" spans="16:17" x14ac:dyDescent="0.3">
      <c r="P55"/>
      <c r="Q55"/>
    </row>
    <row r="56" spans="16:17" x14ac:dyDescent="0.3">
      <c r="P56"/>
      <c r="Q56"/>
    </row>
    <row r="57" spans="16:17" x14ac:dyDescent="0.3">
      <c r="P57"/>
      <c r="Q57"/>
    </row>
    <row r="58" spans="16:17" x14ac:dyDescent="0.3">
      <c r="P58"/>
      <c r="Q58"/>
    </row>
    <row r="59" spans="16:17" x14ac:dyDescent="0.3">
      <c r="P59"/>
      <c r="Q59"/>
    </row>
    <row r="60" spans="16:17" x14ac:dyDescent="0.3">
      <c r="P60"/>
      <c r="Q60"/>
    </row>
    <row r="61" spans="16:17" x14ac:dyDescent="0.3">
      <c r="P61"/>
      <c r="Q61"/>
    </row>
    <row r="62" spans="16:17" x14ac:dyDescent="0.3">
      <c r="P62"/>
      <c r="Q62"/>
    </row>
    <row r="63" spans="16:17" x14ac:dyDescent="0.3">
      <c r="P63"/>
      <c r="Q63"/>
    </row>
    <row r="64" spans="16:17" x14ac:dyDescent="0.3">
      <c r="P64"/>
      <c r="Q64"/>
    </row>
    <row r="65" spans="16:17" x14ac:dyDescent="0.3">
      <c r="P65"/>
      <c r="Q65"/>
    </row>
    <row r="66" spans="16:17" x14ac:dyDescent="0.3">
      <c r="P66"/>
      <c r="Q66"/>
    </row>
    <row r="67" spans="16:17" x14ac:dyDescent="0.3">
      <c r="P67"/>
      <c r="Q67"/>
    </row>
    <row r="68" spans="16:17" x14ac:dyDescent="0.3">
      <c r="P68"/>
      <c r="Q68"/>
    </row>
    <row r="69" spans="16:17" x14ac:dyDescent="0.3">
      <c r="P69"/>
      <c r="Q69"/>
    </row>
    <row r="70" spans="16:17" x14ac:dyDescent="0.3">
      <c r="P70"/>
      <c r="Q70"/>
    </row>
    <row r="71" spans="16:17" x14ac:dyDescent="0.3">
      <c r="P71"/>
      <c r="Q71"/>
    </row>
    <row r="72" spans="16:17" x14ac:dyDescent="0.3">
      <c r="P72"/>
      <c r="Q72"/>
    </row>
    <row r="73" spans="16:17" x14ac:dyDescent="0.3">
      <c r="P73"/>
      <c r="Q73"/>
    </row>
    <row r="74" spans="16:17" x14ac:dyDescent="0.3">
      <c r="P74"/>
      <c r="Q74"/>
    </row>
    <row r="75" spans="16:17" x14ac:dyDescent="0.3">
      <c r="P75"/>
      <c r="Q75"/>
    </row>
    <row r="76" spans="16:17" x14ac:dyDescent="0.3">
      <c r="P76"/>
      <c r="Q76"/>
    </row>
    <row r="77" spans="16:17" x14ac:dyDescent="0.3">
      <c r="P77"/>
      <c r="Q77"/>
    </row>
    <row r="78" spans="16:17" x14ac:dyDescent="0.3">
      <c r="P78"/>
      <c r="Q78"/>
    </row>
    <row r="79" spans="16:17" x14ac:dyDescent="0.3">
      <c r="P79"/>
      <c r="Q79"/>
    </row>
    <row r="80" spans="16:17" x14ac:dyDescent="0.3">
      <c r="P80"/>
      <c r="Q80"/>
    </row>
    <row r="81" spans="16:17" x14ac:dyDescent="0.3">
      <c r="P81"/>
      <c r="Q81"/>
    </row>
    <row r="82" spans="16:17" x14ac:dyDescent="0.3">
      <c r="P82"/>
      <c r="Q82"/>
    </row>
    <row r="83" spans="16:17" x14ac:dyDescent="0.3">
      <c r="P83"/>
      <c r="Q83"/>
    </row>
    <row r="84" spans="16:17" x14ac:dyDescent="0.3">
      <c r="P84"/>
      <c r="Q84"/>
    </row>
    <row r="85" spans="16:17" x14ac:dyDescent="0.3">
      <c r="P85"/>
      <c r="Q85"/>
    </row>
    <row r="86" spans="16:17" x14ac:dyDescent="0.3">
      <c r="P86"/>
      <c r="Q86"/>
    </row>
    <row r="87" spans="16:17" x14ac:dyDescent="0.3">
      <c r="P87"/>
      <c r="Q87"/>
    </row>
    <row r="88" spans="16:17" x14ac:dyDescent="0.3">
      <c r="P88"/>
      <c r="Q88"/>
    </row>
    <row r="89" spans="16:17" x14ac:dyDescent="0.3">
      <c r="P89"/>
      <c r="Q89"/>
    </row>
  </sheetData>
  <conditionalFormatting sqref="B4:F35">
    <cfRule type="expression" dxfId="2" priority="1" stopIfTrue="1">
      <formula>LEN(B4)&gt;0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41A71-7310-434F-9400-40463CB6A4A9}">
  <ds:schemaRefs>
    <ds:schemaRef ds:uri="http://schemas.microsoft.com/office/2006/metadata/properties"/>
    <ds:schemaRef ds:uri="http://schemas.microsoft.com/office/infopath/2007/PartnerControls"/>
    <ds:schemaRef ds:uri="1ec0d874-8b6b-4293-90d8-c4df8438e7c2"/>
    <ds:schemaRef ds:uri="8a46b197-c0a1-4f21-9a6b-51f5ee863a99"/>
    <ds:schemaRef ds:uri="41e39310-30fa-442b-828a-d033d9a68cd1"/>
  </ds:schemaRefs>
</ds:datastoreItem>
</file>

<file path=customXml/itemProps2.xml><?xml version="1.0" encoding="utf-8"?>
<ds:datastoreItem xmlns:ds="http://schemas.openxmlformats.org/officeDocument/2006/customXml" ds:itemID="{C192BD22-F99B-492C-9C4F-F50FCC853DD2}"/>
</file>

<file path=customXml/itemProps3.xml><?xml version="1.0" encoding="utf-8"?>
<ds:datastoreItem xmlns:ds="http://schemas.openxmlformats.org/officeDocument/2006/customXml" ds:itemID="{E57B20CB-EB09-4536-B35A-0DB08EC11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Tab Descriptions</vt:lpstr>
      <vt:lpstr>IRM</vt:lpstr>
      <vt:lpstr>Summary</vt:lpstr>
      <vt:lpstr>AUC SCH 8 RATES</vt:lpstr>
      <vt:lpstr>AUC SCH 8 Accl CCA1.5multiplier</vt:lpstr>
      <vt:lpstr>BRZ SCH 8 Rates</vt:lpstr>
      <vt:lpstr>ERZ SCH 8 Rates </vt:lpstr>
      <vt:lpstr>GRZ SCH 8 Rates</vt:lpstr>
      <vt:lpstr>HRZ SCH 8 Rates</vt:lpstr>
      <vt:lpstr>PRZ SCH 8 Rates</vt:lpstr>
      <vt:lpstr>Rules</vt:lpstr>
    </vt:vector>
  </TitlesOfParts>
  <Manager/>
  <Company>PowerStream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Sultana</dc:creator>
  <cp:keywords/>
  <dc:description/>
  <cp:lastModifiedBy>Colleen Calhoun</cp:lastModifiedBy>
  <cp:revision/>
  <dcterms:created xsi:type="dcterms:W3CDTF">2019-04-15T19:59:56Z</dcterms:created>
  <dcterms:modified xsi:type="dcterms:W3CDTF">2026-02-24T21:49:00Z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