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lectra.sharepoint.com/sites/OnePlan/CSAR Business Unit Collaboration/Alectra Interrogatories 2027 Rate application/"/>
    </mc:Choice>
  </mc:AlternateContent>
  <xr:revisionPtr revIDLastSave="16" documentId="8_{A8FEA9A3-B81D-4E6B-99C9-8F4F47A822F6}" xr6:coauthVersionLast="47" xr6:coauthVersionMax="47" xr10:uidLastSave="{B2E89C8F-497A-4247-AA76-2EC44F460BD0}"/>
  <bookViews>
    <workbookView xWindow="-108" yWindow="-108" windowWidth="23256" windowHeight="14016" xr2:uid="{B6C4A2DD-B5D7-4BF4-888C-22B06FA9F64B}"/>
  </bookViews>
  <sheets>
    <sheet name="Framework Initiatives" sheetId="12" r:id="rId1"/>
    <sheet name="Newly Added FI" sheetId="14" r:id="rId2"/>
    <sheet name="Innovation" sheetId="16" r:id="rId3"/>
  </sheets>
  <definedNames>
    <definedName name="_xlnm._FilterDatabase" localSheetId="0" hidden="1">'Framework Initiatives'!$A$1:$S$142</definedName>
    <definedName name="_xlnm.Print_Area" localSheetId="0">'Framework Initiatives'!$A$1:$R$159</definedName>
    <definedName name="_xlnm.Print_Area" localSheetId="1">'Newly Added FI'!$A$1:$R$14</definedName>
    <definedName name="_xlnm.Print_Titles" localSheetId="0">'Framework Initiatives'!$1:$3</definedName>
    <definedName name="_xlnm.Print_Titles" localSheetId="1">'Newly Added FI'!#REF!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0" i="12" l="1"/>
  <c r="D150" i="12"/>
  <c r="G150" i="12"/>
  <c r="K150" i="12"/>
  <c r="K145" i="12"/>
  <c r="J9" i="16" l="1"/>
  <c r="H9" i="16"/>
  <c r="C9" i="16"/>
  <c r="K8" i="16"/>
  <c r="K9" i="16" s="1"/>
  <c r="J8" i="16"/>
  <c r="I8" i="16"/>
  <c r="I9" i="16" s="1"/>
  <c r="H8" i="16"/>
  <c r="G8" i="16"/>
  <c r="G9" i="16" s="1"/>
  <c r="N9" i="16" s="1"/>
  <c r="F8" i="16"/>
  <c r="F9" i="16" s="1"/>
  <c r="E8" i="16"/>
  <c r="E9" i="16" s="1"/>
  <c r="L9" i="16" s="1"/>
  <c r="D8" i="16"/>
  <c r="D9" i="16" s="1"/>
  <c r="C8" i="16"/>
  <c r="B8" i="16"/>
  <c r="B9" i="16" s="1"/>
  <c r="M9" i="16" l="1"/>
  <c r="F35" i="12" l="1"/>
  <c r="J35" i="12"/>
  <c r="K35" i="12" l="1"/>
  <c r="H35" i="12"/>
  <c r="G35" i="12"/>
  <c r="I35" i="12"/>
  <c r="M8" i="12"/>
  <c r="K12" i="14" l="1"/>
  <c r="K13" i="14" s="1"/>
  <c r="J12" i="14"/>
  <c r="J13" i="14" s="1"/>
  <c r="I12" i="14"/>
  <c r="I13" i="14" s="1"/>
  <c r="H12" i="14"/>
  <c r="H13" i="14" s="1"/>
  <c r="G12" i="14"/>
  <c r="G13" i="14" s="1"/>
  <c r="F12" i="14"/>
  <c r="F13" i="14" s="1"/>
  <c r="E12" i="14"/>
  <c r="E13" i="14" s="1"/>
  <c r="D12" i="14"/>
  <c r="D13" i="14" s="1"/>
  <c r="C12" i="14"/>
  <c r="C13" i="14" s="1"/>
  <c r="B12" i="14"/>
  <c r="B13" i="14" s="1"/>
  <c r="K7" i="14"/>
  <c r="K8" i="14" s="1"/>
  <c r="J7" i="14"/>
  <c r="J8" i="14" s="1"/>
  <c r="I7" i="14"/>
  <c r="I8" i="14" s="1"/>
  <c r="H7" i="14"/>
  <c r="H8" i="14" s="1"/>
  <c r="G7" i="14"/>
  <c r="G8" i="14" s="1"/>
  <c r="F7" i="14"/>
  <c r="F8" i="14" s="1"/>
  <c r="E7" i="14"/>
  <c r="E8" i="14" s="1"/>
  <c r="D7" i="14"/>
  <c r="D8" i="14" s="1"/>
  <c r="C7" i="14"/>
  <c r="C8" i="14" s="1"/>
  <c r="B7" i="14"/>
  <c r="B8" i="14" s="1"/>
  <c r="L13" i="14" l="1"/>
  <c r="M13" i="14"/>
  <c r="M8" i="14"/>
  <c r="L8" i="14"/>
  <c r="N13" i="14"/>
  <c r="N8" i="14"/>
  <c r="K157" i="12" l="1"/>
  <c r="J157" i="12"/>
  <c r="I157" i="12"/>
  <c r="H157" i="12"/>
  <c r="G157" i="12"/>
  <c r="K156" i="12"/>
  <c r="J156" i="12"/>
  <c r="I156" i="12"/>
  <c r="H156" i="12"/>
  <c r="G156" i="12"/>
  <c r="K155" i="12"/>
  <c r="J155" i="12"/>
  <c r="I155" i="12"/>
  <c r="H155" i="12"/>
  <c r="G155" i="12"/>
  <c r="K152" i="12"/>
  <c r="J152" i="12"/>
  <c r="I152" i="12"/>
  <c r="H152" i="12"/>
  <c r="G152" i="12"/>
  <c r="K151" i="12"/>
  <c r="J151" i="12"/>
  <c r="I151" i="12"/>
  <c r="H151" i="12"/>
  <c r="G151" i="12"/>
  <c r="J150" i="12"/>
  <c r="I150" i="12"/>
  <c r="H150" i="12"/>
  <c r="K147" i="12"/>
  <c r="J147" i="12"/>
  <c r="I147" i="12"/>
  <c r="H147" i="12"/>
  <c r="G147" i="12"/>
  <c r="E147" i="12"/>
  <c r="D147" i="12"/>
  <c r="C147" i="12"/>
  <c r="B147" i="12"/>
  <c r="K146" i="12"/>
  <c r="J146" i="12"/>
  <c r="I146" i="12"/>
  <c r="H146" i="12"/>
  <c r="G146" i="12"/>
  <c r="J145" i="12"/>
  <c r="I145" i="12"/>
  <c r="H145" i="12"/>
  <c r="G145" i="12"/>
  <c r="K140" i="12"/>
  <c r="K141" i="12" s="1"/>
  <c r="J140" i="12"/>
  <c r="J141" i="12" s="1"/>
  <c r="I140" i="12"/>
  <c r="I141" i="12" s="1"/>
  <c r="H140" i="12"/>
  <c r="H141" i="12" s="1"/>
  <c r="G140" i="12"/>
  <c r="G141" i="12" s="1"/>
  <c r="E140" i="12"/>
  <c r="E141" i="12" s="1"/>
  <c r="D140" i="12"/>
  <c r="D141" i="12" s="1"/>
  <c r="C140" i="12"/>
  <c r="C141" i="12" s="1"/>
  <c r="B140" i="12"/>
  <c r="B141" i="12" s="1"/>
  <c r="K135" i="12"/>
  <c r="K136" i="12" s="1"/>
  <c r="J135" i="12"/>
  <c r="J136" i="12" s="1"/>
  <c r="I135" i="12"/>
  <c r="I136" i="12" s="1"/>
  <c r="H135" i="12"/>
  <c r="H136" i="12" s="1"/>
  <c r="G135" i="12"/>
  <c r="G136" i="12" s="1"/>
  <c r="E135" i="12"/>
  <c r="E136" i="12" s="1"/>
  <c r="D135" i="12"/>
  <c r="D136" i="12" s="1"/>
  <c r="C135" i="12"/>
  <c r="C136" i="12" s="1"/>
  <c r="B135" i="12"/>
  <c r="B136" i="12" s="1"/>
  <c r="K130" i="12"/>
  <c r="K131" i="12" s="1"/>
  <c r="J130" i="12"/>
  <c r="J131" i="12" s="1"/>
  <c r="I130" i="12"/>
  <c r="I131" i="12" s="1"/>
  <c r="H130" i="12"/>
  <c r="H131" i="12" s="1"/>
  <c r="G130" i="12"/>
  <c r="G131" i="12" s="1"/>
  <c r="E130" i="12"/>
  <c r="E131" i="12" s="1"/>
  <c r="D130" i="12"/>
  <c r="D131" i="12" s="1"/>
  <c r="C130" i="12"/>
  <c r="C131" i="12" s="1"/>
  <c r="B130" i="12"/>
  <c r="B131" i="12" s="1"/>
  <c r="L131" i="12"/>
  <c r="E126" i="12"/>
  <c r="D126" i="12"/>
  <c r="C126" i="12"/>
  <c r="K125" i="12"/>
  <c r="K126" i="12" s="1"/>
  <c r="J125" i="12"/>
  <c r="J126" i="12" s="1"/>
  <c r="I125" i="12"/>
  <c r="I126" i="12" s="1"/>
  <c r="H125" i="12"/>
  <c r="H126" i="12" s="1"/>
  <c r="G125" i="12"/>
  <c r="G126" i="12" s="1"/>
  <c r="B125" i="12"/>
  <c r="B126" i="12" s="1"/>
  <c r="K120" i="12"/>
  <c r="K121" i="12" s="1"/>
  <c r="J120" i="12"/>
  <c r="J121" i="12" s="1"/>
  <c r="I120" i="12"/>
  <c r="I121" i="12" s="1"/>
  <c r="H120" i="12"/>
  <c r="H121" i="12" s="1"/>
  <c r="G120" i="12"/>
  <c r="G121" i="12" s="1"/>
  <c r="E120" i="12"/>
  <c r="E121" i="12" s="1"/>
  <c r="D120" i="12"/>
  <c r="D121" i="12" s="1"/>
  <c r="C120" i="12"/>
  <c r="C121" i="12" s="1"/>
  <c r="B120" i="12"/>
  <c r="B121" i="12" s="1"/>
  <c r="K116" i="12"/>
  <c r="J116" i="12"/>
  <c r="I116" i="12"/>
  <c r="H116" i="12"/>
  <c r="G116" i="12"/>
  <c r="E116" i="12"/>
  <c r="D116" i="12"/>
  <c r="C116" i="12"/>
  <c r="B116" i="12"/>
  <c r="K110" i="12"/>
  <c r="K111" i="12" s="1"/>
  <c r="J110" i="12"/>
  <c r="J111" i="12" s="1"/>
  <c r="I110" i="12"/>
  <c r="I111" i="12" s="1"/>
  <c r="H110" i="12"/>
  <c r="H111" i="12" s="1"/>
  <c r="G110" i="12"/>
  <c r="G111" i="12" s="1"/>
  <c r="E110" i="12"/>
  <c r="E111" i="12" s="1"/>
  <c r="D110" i="12"/>
  <c r="D111" i="12" s="1"/>
  <c r="C110" i="12"/>
  <c r="C111" i="12" s="1"/>
  <c r="B110" i="12"/>
  <c r="B111" i="12" s="1"/>
  <c r="K104" i="12"/>
  <c r="K105" i="12" s="1"/>
  <c r="J104" i="12"/>
  <c r="J105" i="12" s="1"/>
  <c r="I104" i="12"/>
  <c r="I105" i="12" s="1"/>
  <c r="H104" i="12"/>
  <c r="H105" i="12" s="1"/>
  <c r="G104" i="12"/>
  <c r="G105" i="12" s="1"/>
  <c r="E104" i="12"/>
  <c r="E105" i="12" s="1"/>
  <c r="D104" i="12"/>
  <c r="D105" i="12" s="1"/>
  <c r="C104" i="12"/>
  <c r="C105" i="12" s="1"/>
  <c r="B104" i="12"/>
  <c r="B105" i="12" s="1"/>
  <c r="K99" i="12"/>
  <c r="K100" i="12" s="1"/>
  <c r="J99" i="12"/>
  <c r="J100" i="12" s="1"/>
  <c r="I99" i="12"/>
  <c r="I100" i="12" s="1"/>
  <c r="H99" i="12"/>
  <c r="H100" i="12" s="1"/>
  <c r="G99" i="12"/>
  <c r="G100" i="12" s="1"/>
  <c r="E99" i="12"/>
  <c r="E100" i="12" s="1"/>
  <c r="D99" i="12"/>
  <c r="D100" i="12" s="1"/>
  <c r="C99" i="12"/>
  <c r="C100" i="12" s="1"/>
  <c r="B99" i="12"/>
  <c r="B100" i="12" s="1"/>
  <c r="K93" i="12"/>
  <c r="K94" i="12" s="1"/>
  <c r="J93" i="12"/>
  <c r="J94" i="12" s="1"/>
  <c r="I93" i="12"/>
  <c r="I94" i="12" s="1"/>
  <c r="H93" i="12"/>
  <c r="H94" i="12" s="1"/>
  <c r="G93" i="12"/>
  <c r="G94" i="12" s="1"/>
  <c r="E93" i="12"/>
  <c r="E94" i="12" s="1"/>
  <c r="D93" i="12"/>
  <c r="D94" i="12" s="1"/>
  <c r="C93" i="12"/>
  <c r="C94" i="12" s="1"/>
  <c r="B93" i="12"/>
  <c r="B94" i="12" s="1"/>
  <c r="L94" i="12"/>
  <c r="K88" i="12"/>
  <c r="J88" i="12"/>
  <c r="I88" i="12"/>
  <c r="H88" i="12"/>
  <c r="G88" i="12"/>
  <c r="E88" i="12"/>
  <c r="D88" i="12"/>
  <c r="C88" i="12"/>
  <c r="B88" i="12"/>
  <c r="K84" i="12"/>
  <c r="J84" i="12"/>
  <c r="I84" i="12"/>
  <c r="H84" i="12"/>
  <c r="G84" i="12"/>
  <c r="E84" i="12"/>
  <c r="D84" i="12"/>
  <c r="C84" i="12"/>
  <c r="B84" i="12"/>
  <c r="K79" i="12"/>
  <c r="K80" i="12" s="1"/>
  <c r="J79" i="12"/>
  <c r="J80" i="12" s="1"/>
  <c r="I79" i="12"/>
  <c r="I80" i="12" s="1"/>
  <c r="H79" i="12"/>
  <c r="H80" i="12" s="1"/>
  <c r="G79" i="12"/>
  <c r="G80" i="12" s="1"/>
  <c r="E79" i="12"/>
  <c r="E80" i="12" s="1"/>
  <c r="D79" i="12"/>
  <c r="D80" i="12" s="1"/>
  <c r="C79" i="12"/>
  <c r="C80" i="12" s="1"/>
  <c r="B79" i="12"/>
  <c r="B80" i="12" s="1"/>
  <c r="K74" i="12"/>
  <c r="K75" i="12" s="1"/>
  <c r="J74" i="12"/>
  <c r="J75" i="12" s="1"/>
  <c r="I74" i="12"/>
  <c r="I75" i="12" s="1"/>
  <c r="H74" i="12"/>
  <c r="H75" i="12" s="1"/>
  <c r="G74" i="12"/>
  <c r="G75" i="12" s="1"/>
  <c r="E74" i="12"/>
  <c r="E75" i="12" s="1"/>
  <c r="D74" i="12"/>
  <c r="D75" i="12" s="1"/>
  <c r="C74" i="12"/>
  <c r="C75" i="12" s="1"/>
  <c r="B74" i="12"/>
  <c r="B75" i="12" s="1"/>
  <c r="L75" i="12"/>
  <c r="K69" i="12"/>
  <c r="K70" i="12" s="1"/>
  <c r="J69" i="12"/>
  <c r="J70" i="12" s="1"/>
  <c r="I69" i="12"/>
  <c r="I70" i="12" s="1"/>
  <c r="H69" i="12"/>
  <c r="H70" i="12" s="1"/>
  <c r="G69" i="12"/>
  <c r="G70" i="12" s="1"/>
  <c r="E69" i="12"/>
  <c r="E70" i="12" s="1"/>
  <c r="D69" i="12"/>
  <c r="D70" i="12" s="1"/>
  <c r="C69" i="12"/>
  <c r="C70" i="12" s="1"/>
  <c r="B69" i="12"/>
  <c r="B70" i="12" s="1"/>
  <c r="K64" i="12"/>
  <c r="K65" i="12" s="1"/>
  <c r="J64" i="12"/>
  <c r="J65" i="12" s="1"/>
  <c r="I64" i="12"/>
  <c r="I65" i="12" s="1"/>
  <c r="H64" i="12"/>
  <c r="H65" i="12" s="1"/>
  <c r="G64" i="12"/>
  <c r="G65" i="12" s="1"/>
  <c r="E64" i="12"/>
  <c r="E65" i="12" s="1"/>
  <c r="D64" i="12"/>
  <c r="D65" i="12" s="1"/>
  <c r="C64" i="12"/>
  <c r="C65" i="12" s="1"/>
  <c r="B64" i="12"/>
  <c r="B65" i="12" s="1"/>
  <c r="K58" i="12"/>
  <c r="K59" i="12" s="1"/>
  <c r="J58" i="12"/>
  <c r="J59" i="12" s="1"/>
  <c r="I58" i="12"/>
  <c r="I59" i="12" s="1"/>
  <c r="H58" i="12"/>
  <c r="H59" i="12" s="1"/>
  <c r="G58" i="12"/>
  <c r="G59" i="12" s="1"/>
  <c r="E58" i="12"/>
  <c r="E59" i="12" s="1"/>
  <c r="D58" i="12"/>
  <c r="D59" i="12" s="1"/>
  <c r="C58" i="12"/>
  <c r="C59" i="12" s="1"/>
  <c r="B58" i="12"/>
  <c r="B59" i="12" s="1"/>
  <c r="K53" i="12"/>
  <c r="J53" i="12"/>
  <c r="I53" i="12"/>
  <c r="H53" i="12"/>
  <c r="G53" i="12"/>
  <c r="E53" i="12"/>
  <c r="D53" i="12"/>
  <c r="C53" i="12"/>
  <c r="B53" i="12"/>
  <c r="K49" i="12"/>
  <c r="J49" i="12"/>
  <c r="I49" i="12"/>
  <c r="H49" i="12"/>
  <c r="G49" i="12"/>
  <c r="G54" i="12" s="1"/>
  <c r="E49" i="12"/>
  <c r="D49" i="12"/>
  <c r="D54" i="12" s="1"/>
  <c r="C49" i="12"/>
  <c r="B49" i="12"/>
  <c r="K43" i="12"/>
  <c r="J43" i="12"/>
  <c r="I43" i="12"/>
  <c r="H43" i="12"/>
  <c r="G43" i="12"/>
  <c r="E43" i="12"/>
  <c r="E44" i="12" s="1"/>
  <c r="D43" i="12"/>
  <c r="D44" i="12" s="1"/>
  <c r="C43" i="12"/>
  <c r="C44" i="12" s="1"/>
  <c r="B43" i="12"/>
  <c r="B44" i="12" s="1"/>
  <c r="K38" i="12"/>
  <c r="J38" i="12"/>
  <c r="I38" i="12"/>
  <c r="H38" i="12"/>
  <c r="G38" i="12"/>
  <c r="E151" i="12"/>
  <c r="D151" i="12"/>
  <c r="C151" i="12"/>
  <c r="B38" i="12"/>
  <c r="K29" i="12"/>
  <c r="J29" i="12"/>
  <c r="I29" i="12"/>
  <c r="H29" i="12"/>
  <c r="G29" i="12"/>
  <c r="E157" i="12"/>
  <c r="D157" i="12"/>
  <c r="C157" i="12"/>
  <c r="B157" i="12"/>
  <c r="C150" i="12"/>
  <c r="B150" i="12"/>
  <c r="K25" i="12"/>
  <c r="J25" i="12"/>
  <c r="I25" i="12"/>
  <c r="H25" i="12"/>
  <c r="G25" i="12"/>
  <c r="K19" i="12"/>
  <c r="K20" i="12" s="1"/>
  <c r="J19" i="12"/>
  <c r="J20" i="12" s="1"/>
  <c r="I19" i="12"/>
  <c r="I20" i="12" s="1"/>
  <c r="H19" i="12"/>
  <c r="H20" i="12" s="1"/>
  <c r="G19" i="12"/>
  <c r="G20" i="12" s="1"/>
  <c r="E19" i="12"/>
  <c r="E20" i="12" s="1"/>
  <c r="D19" i="12"/>
  <c r="D20" i="12" s="1"/>
  <c r="C19" i="12"/>
  <c r="C20" i="12" s="1"/>
  <c r="B19" i="12"/>
  <c r="B20" i="12" s="1"/>
  <c r="D13" i="12"/>
  <c r="C13" i="12"/>
  <c r="B13" i="12"/>
  <c r="K12" i="12"/>
  <c r="K13" i="12" s="1"/>
  <c r="J12" i="12"/>
  <c r="J13" i="12" s="1"/>
  <c r="I12" i="12"/>
  <c r="I13" i="12" s="1"/>
  <c r="H12" i="12"/>
  <c r="H13" i="12" s="1"/>
  <c r="G12" i="12"/>
  <c r="G13" i="12" s="1"/>
  <c r="E12" i="12"/>
  <c r="E13" i="12" s="1"/>
  <c r="L8" i="12"/>
  <c r="K7" i="12"/>
  <c r="K8" i="12" s="1"/>
  <c r="J7" i="12"/>
  <c r="J8" i="12" s="1"/>
  <c r="I7" i="12"/>
  <c r="I8" i="12" s="1"/>
  <c r="H7" i="12"/>
  <c r="H8" i="12" s="1"/>
  <c r="G7" i="12"/>
  <c r="G8" i="12" s="1"/>
  <c r="N156" i="12" l="1"/>
  <c r="M147" i="12"/>
  <c r="N151" i="12"/>
  <c r="M157" i="12"/>
  <c r="N155" i="12"/>
  <c r="N145" i="12"/>
  <c r="G44" i="12"/>
  <c r="H44" i="12"/>
  <c r="N147" i="12"/>
  <c r="I44" i="12"/>
  <c r="J44" i="12"/>
  <c r="K44" i="12"/>
  <c r="N146" i="12"/>
  <c r="N152" i="12"/>
  <c r="M150" i="12"/>
  <c r="K54" i="12"/>
  <c r="N150" i="12"/>
  <c r="N157" i="12"/>
  <c r="N158" i="12" s="1"/>
  <c r="J54" i="12"/>
  <c r="D35" i="12"/>
  <c r="B89" i="12"/>
  <c r="G89" i="12"/>
  <c r="I54" i="12"/>
  <c r="I89" i="12"/>
  <c r="C25" i="12"/>
  <c r="J30" i="12"/>
  <c r="L70" i="12"/>
  <c r="K89" i="12"/>
  <c r="I153" i="12"/>
  <c r="B156" i="12"/>
  <c r="C156" i="12"/>
  <c r="B35" i="12"/>
  <c r="B39" i="12" s="1"/>
  <c r="N116" i="12"/>
  <c r="M65" i="12"/>
  <c r="H89" i="12"/>
  <c r="I30" i="12"/>
  <c r="C54" i="12"/>
  <c r="J89" i="12"/>
  <c r="M100" i="12"/>
  <c r="H148" i="12"/>
  <c r="E54" i="12"/>
  <c r="B54" i="12"/>
  <c r="G153" i="12"/>
  <c r="K30" i="12"/>
  <c r="E35" i="12"/>
  <c r="H158" i="12"/>
  <c r="G39" i="12"/>
  <c r="H54" i="12"/>
  <c r="H39" i="12"/>
  <c r="J39" i="12"/>
  <c r="I148" i="12"/>
  <c r="G148" i="12"/>
  <c r="K39" i="12"/>
  <c r="E145" i="12"/>
  <c r="C145" i="12"/>
  <c r="N75" i="12"/>
  <c r="K148" i="12"/>
  <c r="N59" i="12"/>
  <c r="N65" i="12"/>
  <c r="M70" i="12"/>
  <c r="C89" i="12"/>
  <c r="N126" i="12"/>
  <c r="K153" i="12"/>
  <c r="N111" i="12"/>
  <c r="B155" i="12"/>
  <c r="D156" i="12"/>
  <c r="D89" i="12"/>
  <c r="N141" i="12"/>
  <c r="D146" i="12"/>
  <c r="G158" i="12"/>
  <c r="E156" i="12"/>
  <c r="E89" i="12"/>
  <c r="J158" i="12"/>
  <c r="C155" i="12"/>
  <c r="L20" i="12"/>
  <c r="D145" i="12"/>
  <c r="N94" i="12"/>
  <c r="M116" i="12"/>
  <c r="J148" i="12"/>
  <c r="I158" i="12"/>
  <c r="J153" i="12"/>
  <c r="N105" i="12"/>
  <c r="N80" i="12"/>
  <c r="N131" i="12"/>
  <c r="K158" i="12"/>
  <c r="N70" i="12"/>
  <c r="G30" i="12"/>
  <c r="E38" i="12"/>
  <c r="L116" i="12"/>
  <c r="C152" i="12"/>
  <c r="C153" i="12" s="1"/>
  <c r="N100" i="12"/>
  <c r="H30" i="12"/>
  <c r="B25" i="12"/>
  <c r="B145" i="12"/>
  <c r="I39" i="12"/>
  <c r="L111" i="12"/>
  <c r="N136" i="12"/>
  <c r="H153" i="12"/>
  <c r="M59" i="12"/>
  <c r="M126" i="12"/>
  <c r="M136" i="12"/>
  <c r="L136" i="12"/>
  <c r="M75" i="12"/>
  <c r="M94" i="12"/>
  <c r="M105" i="12"/>
  <c r="L105" i="12"/>
  <c r="L121" i="12"/>
  <c r="M121" i="12"/>
  <c r="M141" i="12"/>
  <c r="L141" i="12"/>
  <c r="M80" i="12"/>
  <c r="L80" i="12"/>
  <c r="L44" i="12"/>
  <c r="M44" i="12"/>
  <c r="L100" i="12"/>
  <c r="N121" i="12"/>
  <c r="M131" i="12"/>
  <c r="N13" i="12"/>
  <c r="N20" i="12"/>
  <c r="L59" i="12"/>
  <c r="D25" i="12"/>
  <c r="C35" i="12"/>
  <c r="L126" i="12"/>
  <c r="E25" i="12"/>
  <c r="B146" i="12"/>
  <c r="D155" i="12"/>
  <c r="C146" i="12"/>
  <c r="E155" i="12"/>
  <c r="B152" i="12"/>
  <c r="B29" i="12"/>
  <c r="E146" i="12"/>
  <c r="B151" i="12"/>
  <c r="M151" i="12" s="1"/>
  <c r="D152" i="12"/>
  <c r="D153" i="12" s="1"/>
  <c r="C38" i="12"/>
  <c r="E29" i="12"/>
  <c r="E152" i="12"/>
  <c r="E153" i="12" s="1"/>
  <c r="D38" i="12"/>
  <c r="C29" i="12"/>
  <c r="C30" i="12" s="1"/>
  <c r="N8" i="12"/>
  <c r="D29" i="12"/>
  <c r="N44" i="12" l="1"/>
  <c r="N148" i="12"/>
  <c r="M145" i="12"/>
  <c r="D39" i="12"/>
  <c r="M156" i="12"/>
  <c r="N89" i="12"/>
  <c r="M155" i="12"/>
  <c r="M158" i="12" s="1"/>
  <c r="N153" i="12"/>
  <c r="M146" i="12"/>
  <c r="L39" i="12"/>
  <c r="M152" i="12"/>
  <c r="M153" i="12" s="1"/>
  <c r="C158" i="12"/>
  <c r="B158" i="12"/>
  <c r="L65" i="12"/>
  <c r="N54" i="12"/>
  <c r="G142" i="12"/>
  <c r="E39" i="12"/>
  <c r="L54" i="12"/>
  <c r="K142" i="12"/>
  <c r="M20" i="12"/>
  <c r="J142" i="12"/>
  <c r="H142" i="12"/>
  <c r="B148" i="12"/>
  <c r="E148" i="12"/>
  <c r="N39" i="12"/>
  <c r="B30" i="12"/>
  <c r="B142" i="12" s="1"/>
  <c r="D148" i="12"/>
  <c r="B153" i="12"/>
  <c r="E158" i="12"/>
  <c r="I142" i="12"/>
  <c r="C148" i="12"/>
  <c r="D30" i="12"/>
  <c r="D142" i="12" s="1"/>
  <c r="M89" i="12"/>
  <c r="N30" i="12"/>
  <c r="D158" i="12"/>
  <c r="M111" i="12"/>
  <c r="L89" i="12"/>
  <c r="L13" i="12"/>
  <c r="C39" i="12"/>
  <c r="M13" i="12"/>
  <c r="E30" i="12"/>
  <c r="M148" i="12" l="1"/>
  <c r="N142" i="12"/>
  <c r="M54" i="12"/>
  <c r="E142" i="12"/>
  <c r="L30" i="12"/>
  <c r="L142" i="12" s="1"/>
  <c r="M30" i="12"/>
  <c r="M39" i="12"/>
  <c r="C142" i="12"/>
  <c r="M142" i="12" l="1"/>
</calcChain>
</file>

<file path=xl/sharedStrings.xml><?xml version="1.0" encoding="utf-8"?>
<sst xmlns="http://schemas.openxmlformats.org/spreadsheetml/2006/main" count="370" uniqueCount="217">
  <si>
    <t>Framework Initiatives</t>
  </si>
  <si>
    <t>Average Annual Savings 2022 - 2026</t>
  </si>
  <si>
    <t>Cumulative Savings 2022 - 2026</t>
  </si>
  <si>
    <t>Cumulative Savings 2027 - 2031</t>
  </si>
  <si>
    <t>JC Program</t>
  </si>
  <si>
    <t>Detailed explanation of the methodology used to calculate the savings</t>
  </si>
  <si>
    <t>Underlying Calculations</t>
  </si>
  <si>
    <t>Underlying Calculations (Formula)</t>
  </si>
  <si>
    <t>Actual</t>
  </si>
  <si>
    <t>Forecast</t>
  </si>
  <si>
    <t>Plan</t>
  </si>
  <si>
    <t>Locates</t>
  </si>
  <si>
    <t>OM&amp;A Financial Benefit</t>
  </si>
  <si>
    <t>Expected Reduction</t>
  </si>
  <si>
    <t xml:space="preserve">The savings are primarily driven by increased office clearance rates due to the process change which has led to a reduction in the number of field locates performed by the Locates Service Provider (LSP). The savings are calculated by comparing the baseline cost determined by applying the historical office clearance rates to current locate unit rates, with the actual costs incurred after Alectra engaged the third-party vendor to review locate tickets across all regions. The new process was introduced in 2023, and the baseline office-clearance rates was establised on 2022 data.
</t>
  </si>
  <si>
    <t>The baseline “do‑nothing” cost is calculated using actual ticket volumes, historical LSP send rates, and region‑specific ratios of billed units per ticket, multiplied by the weighted average LSP service fee. Actual costs include Third party vendor per‑ticket screening fee and the reduced number of LSP‑billed units resulting from higher office‑clear rates . Savings are  the baseline cost minus the actual cost, with all inputs sourced from Third party vendor reports, LSP invoices, and regional historical data.</t>
  </si>
  <si>
    <t>(A) Baseline Volume of locates = Actual ticket volume X Historical % of tickets sent to LSP X ratio of tickets to Billed Units
(B) Baseline costs =  Baseline  Volume of locates(A) X Weighted average Service Fee per locate
(C) Actual Costs of Locates and Top Shelf Fees for screening
(D)Locates Savings = (B) - (C)
This is  calculated monthly by region</t>
  </si>
  <si>
    <t>Total Locates</t>
  </si>
  <si>
    <t>ERP Continuous Improvement</t>
  </si>
  <si>
    <t>Efficiency Benefit</t>
  </si>
  <si>
    <t>Multiple</t>
  </si>
  <si>
    <t>Under this project, the ERP system team implements approximately 79 change requests per year, to enhance its core system. For each change request, we capture the processing time before the enhancement is made, which is then compared to the task execution time after the change has been implemented. The difference in these times indicates labor time savings, which are then multiplied by the standard labor rate to calculate the labor efficiency savings for each change request. The total annual labor efficiency savings are the sum of the savings from all change requests implemented throughout the year.</t>
  </si>
  <si>
    <t>For each change request, the baseline “do‑nothing” cost is calculated by multiplying the number of employees executing the task, the frequency of the task, the time spent on the task before the change request is implemented, multiplied by a standard labour rate. Actual costs is calculated by multiplying the number of employees executing the task, the frequency of the task, the time spent on the task after the change request is implemented, multiplied by a standard labour rate. Savings are  the baseline cost minus the actual cost.</t>
  </si>
  <si>
    <t>For each change request:
(A) Baseline Costs = No. of employees X average time spent on old state process X no. of times task is executed X standard labour rate
(B) Actual Costs = No. of employees X average time spent on new state process X no. of times task is executed X standard labour rate
(C) Labour efficiency savings = (A) - (B)</t>
  </si>
  <si>
    <t>Total ERP Continuous Improvement</t>
  </si>
  <si>
    <t>Business Optimization - ServiceNow Expansion</t>
  </si>
  <si>
    <t>Digital and Innovation</t>
  </si>
  <si>
    <t>Savings generated from renegotiated contracts, vendor changes, cancellations of unused services, right-sizing of licences and improved pricing terms.</t>
  </si>
  <si>
    <t>For each contract, the baseline “do‑nothing” cost is the historical contract value. Actual cost is the new contract value after renegotiation, longer terms, right-sizing of scope, or cancellations. Savings are  the baseline cost minus the actual cost.</t>
  </si>
  <si>
    <t>(A) Baseline Cost = Historical contract value prior to renegotiation
(B) New Contract Cost = Revised and approved contract cost
(C) Contract savings  = (A) - (B)</t>
  </si>
  <si>
    <t>Avoided Cost</t>
  </si>
  <si>
    <t>Alectra reviews its application licenses and repurposes unneeded licenses instead of purchasing new ones. Avoided cost achieved when excess or unused licenses are reassigned rather than purchasing new ones (e.g., Asana)</t>
  </si>
  <si>
    <t>Avoided cost equals the unit license cost multiplied by the number of licenses repurposed.</t>
  </si>
  <si>
    <t>Cost per License × Number of Licenses Repurposed</t>
  </si>
  <si>
    <t>Efficiency improvements from ServiceNow enhancements reduce manual administrative effort for contract renewals and validations. Time saved per contract due to the centralization and improved access to contract terms and automated workflows in ServiceNow, applied to IT contracts and Legal contracts. The time savings are multiplied by the standard labor rate.</t>
  </si>
  <si>
    <t>Benefits are calculated based on time saved per contract annually, applied to the total number of contracts multiplied by the a standard labour rate. This was a one-time calculation.</t>
  </si>
  <si>
    <t>Time saved X Number of contracts X Standard Labour Rate</t>
  </si>
  <si>
    <t>Total Business Optimization - ServiceNow Expansion</t>
  </si>
  <si>
    <t>Central Consolidation</t>
  </si>
  <si>
    <t>Capital Financial Benefit</t>
  </si>
  <si>
    <t>Fleet
Facilities
Network Metering</t>
  </si>
  <si>
    <r>
      <t>The consolidation of two work centres into one generated expected reduction capital savings in the Metering and Fleet departments. In Metering, a</t>
    </r>
    <r>
      <rPr>
        <sz val="11"/>
        <color rgb="FFFF0000"/>
        <rFont val="Arial"/>
        <family val="2"/>
      </rPr>
      <t xml:space="preserve">  </t>
    </r>
    <r>
      <rPr>
        <sz val="11"/>
        <color theme="1"/>
        <rFont val="Arial"/>
        <family val="2"/>
      </rPr>
      <t xml:space="preserve">position was eliminated. This role is tied to a capital program.  In Fleet, the number of vehicles required to support the operations was reduced. A portion of vehicle pool running costs is capitalized.
</t>
    </r>
  </si>
  <si>
    <r>
      <rPr>
        <u/>
        <sz val="11"/>
        <color theme="1"/>
        <rFont val="Arial"/>
        <family val="2"/>
      </rPr>
      <t>Metering:</t>
    </r>
    <r>
      <rPr>
        <sz val="11"/>
        <color theme="1"/>
        <rFont val="Arial"/>
        <family val="2"/>
      </rPr>
      <t xml:space="preserve">
The savings are the position costs which was eliminated when the position was removed.
</t>
    </r>
    <r>
      <rPr>
        <u/>
        <sz val="11"/>
        <color theme="1"/>
        <rFont val="Arial"/>
        <family val="2"/>
      </rPr>
      <t>Fleet running costs:</t>
    </r>
    <r>
      <rPr>
        <sz val="11"/>
        <color theme="1"/>
        <rFont val="Arial"/>
        <family val="2"/>
      </rPr>
      <t xml:space="preserve">
The number of vehicles eliminated multiplied by the average capitalized running cost per vehicle</t>
    </r>
  </si>
  <si>
    <r>
      <rPr>
        <u/>
        <sz val="11"/>
        <color theme="1"/>
        <rFont val="Arial"/>
        <family val="2"/>
      </rPr>
      <t xml:space="preserve">Metering: </t>
    </r>
    <r>
      <rPr>
        <sz val="11"/>
        <color theme="1"/>
        <rFont val="Arial"/>
        <family val="2"/>
      </rPr>
      <t xml:space="preserve">
(A) Baseline Cost = Contract Costs of the position
(B) Actual Cost = Nil, as the postion is eliminated
(C) Metering savings  = (A) - (B)
</t>
    </r>
    <r>
      <rPr>
        <u/>
        <sz val="11"/>
        <color theme="1"/>
        <rFont val="Arial"/>
        <family val="2"/>
      </rPr>
      <t>Fleet running costs</t>
    </r>
    <r>
      <rPr>
        <sz val="11"/>
        <color theme="1"/>
        <rFont val="Arial"/>
        <family val="2"/>
      </rPr>
      <t xml:space="preserve">
A) Baseline Cost = Number of vehicles eliminated X average annual capitalized running costs per vehicle
(B) Actual Cost = Nil, as the vehicles are no longer in service
(C) Fleet vehicle savings  = (A) - (B)</t>
    </r>
  </si>
  <si>
    <t>Fleet</t>
  </si>
  <si>
    <t>The consolidation of two work centres into one enabled Alectra to avoid Vehicle replacement costs for 21 vehicles. These 21 vehicles would otherwise have been replaced based on lifecycle criteria had the consolidation not taken place.</t>
  </si>
  <si>
    <t>Avoided capital costs is calculates as replacement costs less disposal proceeds</t>
  </si>
  <si>
    <t>(A) Baseline Cost = Aggregate of net replacement costs for all vehicles
(B) Actual Cost = Nil, as no vehicles are replaced
(C) Fleet savings  = (A) - (B)</t>
  </si>
  <si>
    <t>The expected reduction savings are from (i) facilities savings, which are based on a comparison between the "do-nothing" baseline of maintaining operations at both sites and the costs of running the new consolidated facility and (ii) the lower OM&amp;A fleet running costs from reducing the vehicle count and (iii) the elimination of a position</t>
  </si>
  <si>
    <r>
      <rPr>
        <u/>
        <sz val="11"/>
        <color theme="1"/>
        <rFont val="Arial"/>
        <family val="2"/>
      </rPr>
      <t>Facilities:</t>
    </r>
    <r>
      <rPr>
        <sz val="11"/>
        <color theme="1"/>
        <rFont val="Arial"/>
        <family val="2"/>
      </rPr>
      <t xml:space="preserve">
The baseline “do‑nothing” cost is the 2023 operating costs (utilities, repairs, taxes, services, supplies) for both Mavis and Sandalwood. The actual costs is the running cost of the Kennedy site only. Savings are  the baseline cost minus the actual cost.
</t>
    </r>
    <r>
      <rPr>
        <u/>
        <sz val="11"/>
        <color theme="1"/>
        <rFont val="Arial"/>
        <family val="2"/>
      </rPr>
      <t>Fleet running costs:</t>
    </r>
    <r>
      <rPr>
        <sz val="11"/>
        <color theme="1"/>
        <rFont val="Arial"/>
        <family val="2"/>
      </rPr>
      <t xml:space="preserve">
The number of vehicles eliminated multiplied by the average annual OM&amp;A running cost per vehicle
</t>
    </r>
    <r>
      <rPr>
        <u/>
        <sz val="11"/>
        <color theme="1"/>
        <rFont val="Arial"/>
        <family val="2"/>
      </rPr>
      <t>Fleet FTE reduction:</t>
    </r>
    <r>
      <rPr>
        <sz val="11"/>
        <color theme="1"/>
        <rFont val="Arial"/>
        <family val="2"/>
      </rPr>
      <t xml:space="preserve">
The savings are the payroll costs eliminated when the position was removed</t>
    </r>
  </si>
  <si>
    <r>
      <rPr>
        <u/>
        <sz val="11"/>
        <color theme="1"/>
        <rFont val="Arial"/>
        <family val="2"/>
      </rPr>
      <t>Facilities:</t>
    </r>
    <r>
      <rPr>
        <sz val="11"/>
        <color theme="1"/>
        <rFont val="Arial"/>
        <family val="2"/>
      </rPr>
      <t xml:space="preserve">
(A) Baseline Cost = Historical operating costs for Mavis and Sandalwood site
(B) Actual Cost = Ongoing operating cost for Kennedy site
(C) Facilities savings  = (A) - (B)
</t>
    </r>
    <r>
      <rPr>
        <u/>
        <sz val="11"/>
        <color theme="1"/>
        <rFont val="Arial"/>
        <family val="2"/>
      </rPr>
      <t xml:space="preserve">Fleet running costs:
</t>
    </r>
    <r>
      <rPr>
        <sz val="11"/>
        <color theme="1"/>
        <rFont val="Arial"/>
        <family val="2"/>
      </rPr>
      <t xml:space="preserve">(A) Baseline Cost = Number of vehicles eliminated X average annual OM&amp;A running costs per vehicle
(B) Actual Cost = Nil, as the vehicles are no longer in service
(C) Fleet vehicle savings  = (A) - (B)
</t>
    </r>
    <r>
      <rPr>
        <u/>
        <sz val="11"/>
        <color theme="1"/>
        <rFont val="Arial"/>
        <family val="2"/>
      </rPr>
      <t xml:space="preserve">Fleet FTE Reduction: </t>
    </r>
    <r>
      <rPr>
        <sz val="11"/>
        <color theme="1"/>
        <rFont val="Arial"/>
        <family val="2"/>
      </rPr>
      <t xml:space="preserve">
(A) Baseline Cost = Payroll costs of mechanic
(B) Actual Cost = Nil, as the postion is eliminated
(C) Fleet FTE savings  = (A) - (B)
</t>
    </r>
  </si>
  <si>
    <t>Network Metering
Underground Inspections and Maintenance
Overhead Inspections and Maintenance</t>
  </si>
  <si>
    <t xml:space="preserve">Labour efficiency savings are generated from time saved on meetings and travel, streamlined supervision, and reduced duplication in communications and safety initiatives multiplied by the labour rate. </t>
  </si>
  <si>
    <t>Time saved on travel per week between sites, for meetings and staff supervision multiplied by the labour rate.</t>
  </si>
  <si>
    <t>Labour effiiency savings = Time saved on travel between sites X Labour rate</t>
  </si>
  <si>
    <t>Total Central Consolidation</t>
  </si>
  <si>
    <t>Metering Renewal - Technology</t>
  </si>
  <si>
    <t>Network Metering</t>
  </si>
  <si>
    <t xml:space="preserve">Alectra secured favorable volume-based pricing terms for its metering renewal program, which contributed to cost savings.
The reduction in unit costs savings is calculated by comparing legacy unit costs with new vendor pricing, multipled by the volume of meters installed under the AMI 2.0 program. 
</t>
  </si>
  <si>
    <t>The baseline “do‑nothing” cost is legacy unit cost per meter multiplied by the volume of AMI 2.0 installed. The actual cost is the new unit costs per meter multiplied by the volume of AMI 2.0 installed. Savings are  the baseline cost minus the actual cost.</t>
  </si>
  <si>
    <t>(A) Baseline Cost = Volume of AMI 2.0 meters X Legacy pricing
(B) Actual Cost = Volume of AMI 2.0 meters X New pricing
(C) Reduced price per meter savings  = (A) - (B)</t>
  </si>
  <si>
    <t>Through this project, Alectra is avoiding costs in three areas: testing dispensation, reducing failures and  optimized inventory management.
- Measurement Canada granted Alectra a temporary dispensation for meters, allowing Alectra to avoid testing a planned set of meters that are scheduled for replacement
- Savings in failures are calculated by comparing reduced failure rates from proactively replacing AMI 1.0 meters before they fail  compared to a scenario in which failure rates continue to rise in the absence of this renewal program.
- Inventory management cost savings are based on an assumed reduction of warehouse costs</t>
  </si>
  <si>
    <t>Testing Dispensation:
The baseline “do‑nothing” cost is the planned testing volume for each year, had the dispensation not been received multiplied by testing cost per unit. Actual cost for these units is $0 as none were tested. Savings are  the baseline cost minus the actual cost.
Reduction in Failures: 
The baseline “do‑nothing” cost is the estimated volume of failures without AMI 2.0 rollout multiplied by cost per meter failure. Actual cost is the actual volume of failures multiplied by cost per meter failure. Savings are  the baseline cost minus the actual cost.
Inventory Management savings:
Historical average of material costs multiplied by the portion allocated to  warehouse costs multiplied by 50%, the reduction factor assumption on the storage volume.</t>
  </si>
  <si>
    <r>
      <rPr>
        <u/>
        <sz val="11"/>
        <color theme="1"/>
        <rFont val="Arial"/>
        <family val="2"/>
      </rPr>
      <t>Testing Dispensation:</t>
    </r>
    <r>
      <rPr>
        <sz val="11"/>
        <color theme="1"/>
        <rFont val="Arial"/>
        <family val="2"/>
      </rPr>
      <t xml:space="preserve">
(A) Baseline Cost = Volume of meters receiving dispensation X Testing cost per unit
(B) Actual Cost = Nil volume X Testing cost per unit
(C) Dispensation savings  = (A) - (B)
</t>
    </r>
    <r>
      <rPr>
        <u/>
        <sz val="11"/>
        <color theme="1"/>
        <rFont val="Arial"/>
        <family val="2"/>
      </rPr>
      <t xml:space="preserve">Reduction in Failures:
</t>
    </r>
    <r>
      <rPr>
        <sz val="11"/>
        <color theme="1"/>
        <rFont val="Arial"/>
        <family val="2"/>
      </rPr>
      <t xml:space="preserve">(A) Baseline Cost = Estimated volume of failures without AMI 2.0 rollout X Failure cost per unit
(B) Actual Cost = Actual volume of failures X Failure cost per unit
(C) Savings in Failures  =(A) - (B)
</t>
    </r>
    <r>
      <rPr>
        <u/>
        <sz val="11"/>
        <color theme="1"/>
        <rFont val="Arial"/>
        <family val="2"/>
      </rPr>
      <t>Inventory Management savings:</t>
    </r>
    <r>
      <rPr>
        <sz val="11"/>
        <color theme="1"/>
        <rFont val="Arial"/>
        <family val="2"/>
      </rPr>
      <t xml:space="preserve">
Average material costs X 10% burden X 50%</t>
    </r>
  </si>
  <si>
    <t>The AMI 2.0 program is expected to reduce failures by replacing aging meters, which will, in turn, lower the risk of uncollectable accounts due to fewer billing delays and unbilled accounts, thus decreasing the demand on customer service.</t>
  </si>
  <si>
    <r>
      <t xml:space="preserve">Avoidance of Increased risk to uncollectible accounts
</t>
    </r>
    <r>
      <rPr>
        <sz val="11"/>
        <color theme="1"/>
        <rFont val="Arial"/>
        <family val="2"/>
      </rPr>
      <t>The baseline “do‑nothing” cost is the estimated volume of failures without AMI 2.0 rollout multiplied by customer service handling cost per meter failure. Actual cost is the actual volume of failures multiplied by customer service handling cost per meter failure. Savings are  the baseline cost minus the actual cost.</t>
    </r>
  </si>
  <si>
    <t>(A) Baseline Cost = Estimated volume of failures without AMI 2.0 rollout X Customer service handling cost per meter failure
(B) Actual Cost = Actual volume of failures X Customer service handling cost per meter failure
(C) Savings in Uncollectible Accounts  = (A) - (B)</t>
  </si>
  <si>
    <t>Total Metering Renewal - Technology</t>
  </si>
  <si>
    <t>MyAlectra Portal Project</t>
  </si>
  <si>
    <t>Customer Service</t>
  </si>
  <si>
    <t>The transition to Alectra's digital customer service platform,  myAlectra portal has driven higher e-billing adoption, reducting postage and paper costs.  As more customers switch from paper bills to e‑bills, Alectra avoids the full variable cost of producing and mailing paper bills. Additionally, the platform's self-serve capabilities have decreased call volumes related to moves, reducing the need for third-party call handling.</t>
  </si>
  <si>
    <r>
      <rPr>
        <u/>
        <sz val="11"/>
        <color theme="1"/>
        <rFont val="Arial"/>
        <family val="2"/>
      </rPr>
      <t>E-billing:</t>
    </r>
    <r>
      <rPr>
        <sz val="11"/>
        <color theme="1"/>
        <rFont val="Arial"/>
        <family val="2"/>
      </rPr>
      <t xml:space="preserve">
The baseline “do‑nothing” cost is the postage costs that would have been incurred if the e-billing adoption rate remained at 39.8%. The actual cost is the postage costs with the actual e-billing adoption rate. Savings are  the baseline cost minus the actual cost.
</t>
    </r>
    <r>
      <rPr>
        <u/>
        <sz val="11"/>
        <color theme="1"/>
        <rFont val="Arial"/>
        <family val="2"/>
      </rPr>
      <t>Call Reduction:</t>
    </r>
    <r>
      <rPr>
        <sz val="11"/>
        <color theme="1"/>
        <rFont val="Arial"/>
        <family val="2"/>
      </rPr>
      <t xml:space="preserve">
The baseline “do‑nothing” cost is the third party agent costs that were incurred prior to move automation. The actual cost is third party agent costs that were incurred after move automation. Savings are  the baseline cost minus the actual cost.</t>
    </r>
  </si>
  <si>
    <r>
      <rPr>
        <u/>
        <sz val="11"/>
        <color theme="1"/>
        <rFont val="Arial"/>
        <family val="2"/>
      </rPr>
      <t>E-billing:</t>
    </r>
    <r>
      <rPr>
        <sz val="11"/>
        <color theme="1"/>
        <rFont val="Arial"/>
        <family val="2"/>
      </rPr>
      <t xml:space="preserve">
(A) Baseline Cost = Volume of bills X Paper Bills rate (1-E-billing adoption rate at 39.8%) X paper bills rate
(B) Actual Cost = Volume of bills X Paper Bills rate (1-current E-billing adoption rate) X paper bills rate
(C) E-billing savings  = (A) - (B)
</t>
    </r>
    <r>
      <rPr>
        <u/>
        <sz val="11"/>
        <color theme="1"/>
        <rFont val="Arial"/>
        <family val="2"/>
      </rPr>
      <t>Call Reduction:</t>
    </r>
    <r>
      <rPr>
        <sz val="11"/>
        <color theme="1"/>
        <rFont val="Arial"/>
        <family val="2"/>
      </rPr>
      <t xml:space="preserve">
(A) Baseline Cost = Volume of Move calls pre-automation X agent call rate
(B) Actual Cost = Volume of Move calls post-automation X agent call rate
(C) Call reduction savings  = (A) - (B)</t>
    </r>
  </si>
  <si>
    <t>Total MyAlectra Portal Project</t>
  </si>
  <si>
    <t>Human Capital Management(HCM) System</t>
  </si>
  <si>
    <t>The savings are from the avoided annual capital investment costs for upgrading or enhancing the old time-entry system</t>
  </si>
  <si>
    <t>The baseline “do‑nothing” cost is the historical costs of upgrading the legacy field staff time-entry system. The actual cost is nil, as the time-entry is part of the integrated HCM system.</t>
  </si>
  <si>
    <t>(A) Baseline Cost = Historical annual upgrade costs
(B) Actual Cost = nil
(C) Capital savings  = (A) - (B)</t>
  </si>
  <si>
    <t>By implementing the HCM system, Alectra avoided the need to augment its ERP system with a postion control module. This generated a one-time savings in capital expenditure.</t>
  </si>
  <si>
    <t>The baseline “do‑nothing” cost is the one-time estimated costs of implementing a position control module. The actual cost is nil, as the functionality is part of the integrated HCM system.</t>
  </si>
  <si>
    <t>(A) Baseline Cost = Estimated one time implementation costs 
(B) Actual Cost = nil
(C) Capital savings  = (A) - (B)</t>
  </si>
  <si>
    <t>Human Resources
Digital and Innovation</t>
  </si>
  <si>
    <t>The savings are from the elimination of payroll processing fees, licensing decommissioning and the removal of FTE's. Payroll costs are calculated relative to the previous charges for a standalone payroll service. Licensing cost reductions are calculated relative to the baseline of the previous licensing model under the old vendor. FTE reductions is calcuated as the costs of the FTEs removed.</t>
  </si>
  <si>
    <r>
      <rPr>
        <u/>
        <sz val="11"/>
        <color theme="1"/>
        <rFont val="Arial"/>
        <family val="2"/>
      </rPr>
      <t>Payroll Processing:</t>
    </r>
    <r>
      <rPr>
        <sz val="11"/>
        <color theme="1"/>
        <rFont val="Arial"/>
        <family val="2"/>
      </rPr>
      <t xml:space="preserve">
The baseline “do‑nothing” cost is the historical payroll processing fee for every employee. The actual cost is nil, as payroll services are integrated in the HCM subscription pricing. Savings are  the baseline cost minus the actual cost.
</t>
    </r>
    <r>
      <rPr>
        <u/>
        <sz val="11"/>
        <color theme="1"/>
        <rFont val="Arial"/>
        <family val="2"/>
      </rPr>
      <t xml:space="preserve">Licensing Costs:
</t>
    </r>
    <r>
      <rPr>
        <sz val="11"/>
        <color theme="1"/>
        <rFont val="Arial"/>
        <family val="2"/>
      </rPr>
      <t xml:space="preserve">The baseline “do‑nothing” cost is the historical licensing costs for seperate software systems prior to the implemention of the intergrated HCM solution. The actual cost is the reduced or removed licesing costs. Savings are  the baseline cost minus the actual cost.
</t>
    </r>
    <r>
      <rPr>
        <u/>
        <sz val="11"/>
        <color theme="1"/>
        <rFont val="Arial"/>
        <family val="2"/>
      </rPr>
      <t>FTE:</t>
    </r>
    <r>
      <rPr>
        <sz val="11"/>
        <color rgb="FF0070C0"/>
        <rFont val="Arial"/>
        <family val="2"/>
      </rPr>
      <t xml:space="preserve">
</t>
    </r>
    <r>
      <rPr>
        <sz val="11"/>
        <color theme="1"/>
        <rFont val="Arial"/>
        <family val="2"/>
      </rPr>
      <t>The savings are the payroll costs eliminated when the positions  were removed.</t>
    </r>
  </si>
  <si>
    <r>
      <rPr>
        <u/>
        <sz val="11"/>
        <color theme="1"/>
        <rFont val="Arial"/>
        <family val="2"/>
      </rPr>
      <t>Payroll Processing:</t>
    </r>
    <r>
      <rPr>
        <sz val="11"/>
        <color theme="1"/>
        <rFont val="Arial"/>
        <family val="2"/>
      </rPr>
      <t xml:space="preserve">
(A) Baseline Cost = Processing fee charges from standalone payroll service provider
(B) Actual Cost = nil
(C) Payroll processing savings  = (A) - (B)
</t>
    </r>
    <r>
      <rPr>
        <u/>
        <sz val="11"/>
        <color theme="1"/>
        <rFont val="Arial"/>
        <family val="2"/>
      </rPr>
      <t xml:space="preserve">Licensing Costs:
</t>
    </r>
    <r>
      <rPr>
        <sz val="11"/>
        <color theme="1"/>
        <rFont val="Arial"/>
        <family val="2"/>
      </rPr>
      <t>(A) Baseline Cost = Historical licensing costs prior to software decommissioning
(B) Actual Cost = Revised/ removed licensing costs
(C)Licensing savings  = (A) - (B)
FTE:
(A) Baseline Cost = Payroll costs of two payroll, one HR position
(B) Actual Cost = Nil, as the postions are removed
(C) Fleet FTE savings  = (A) - (B)</t>
    </r>
  </si>
  <si>
    <t xml:space="preserve">Efficiency improvements from HCM implementation through reduced manual processing in multiple HR functions. </t>
  </si>
  <si>
    <t>For each HR function, the baseline “do‑nothing” cost is calculated by the time spent on the process before the HCM system was implemented, multiplied by volume of transactions and a standard labour rate. Actual costs iscalculated by the time spent on the process with the new HCM system, multiplied by volume of transactions and a standard labour rate. Savings are  the baseline cost minus the actual cost.</t>
  </si>
  <si>
    <t>For each HR process:
(A) Baseline Costs = Average time spent on old state process X no. of times task is executed X standard labour rate
(B) Actual Costs = Average time spent on new state process X no. of times task is executed X standard labour rate
(C) Labour efficiency savings = (A) - (B)</t>
  </si>
  <si>
    <t>Total Human Capital Management(HCM) System</t>
  </si>
  <si>
    <t>Meter-to- Cash Annual Licenses Growth on Meter-to-Cash platforms</t>
  </si>
  <si>
    <t>The savings are driven from a reprieve of maintenance costs in 2023 and 2024, and a secured fixed fee term for the subsequent three years. Cost reductions are calculated relative to the baseline of the previous licensing model,  which included annual maintenance fee increases of 8% and additional 20% charges on capital licensing costs for new customers.</t>
  </si>
  <si>
    <t>The baseline “do‑nothing” cost is the historical contract value with 8% annual escalation and an additional 20% charges on capital licensing costs for new customers. The actual cost is the new contract value after renegotiation. Savings are  the baseline cost minus the actual cost.</t>
  </si>
  <si>
    <t>Total Meter-to- Cash Annual Licenses Growth on Meter-to-Cash platforms</t>
  </si>
  <si>
    <t>Continuous Improvement Process</t>
  </si>
  <si>
    <t>Supply Chain Services</t>
  </si>
  <si>
    <t>Under this program, Alectra undertook an initiative which streamlined ERP status codes to optimize inventory management, which delivered savings through  avoided material Interest Costs.</t>
  </si>
  <si>
    <t>The baseline “do‑nothing” cost is the material costs value pre-implementation, multiplied by interest rate. The actual costs is the material costs value after implementation, multiplied by interest rate. Savings are the baseline cost minus the actual cost.</t>
  </si>
  <si>
    <t>Avoided Material Costs:
(A) Baseline Cost = Pre-implementation Material Costs Balance X Interest Rate
(B)Actual Cost = Pre-implementation Material Costs Balance X Interest Rate
(C) Avoided Material Costs  = (A) - (B)</t>
  </si>
  <si>
    <t xml:space="preserve">Under this program, the Continuous Improvement (CI) team facilitates cross-functional business process improvements . For each initiative with labour savings, we capture the processing time before the improvement is made, which is then compared to the task execution time after the change has been implemented. The difference in these times indicates labor time savings, which are then multiplied by the labor rate to calculate the labor efficiency savings for each initiative. The total annual labor efficiency savings are the sum of the savings from all initiatives implemented throughout the year.
</t>
  </si>
  <si>
    <t>For each initiative, the baseline “do‑nothing” cost is calculated by multiplying the volume of transactions in the process, and the time spent on the task before the change request is implemented, multiplied by the labour rate. Actual costs is calculated by multiplying the volume of transactions in the process, and the time spent on the task after the change request is implemented, multiplied by the labour rate. Savings are  the baseline cost minus the actual cost.</t>
  </si>
  <si>
    <t>For each CI initiative:
(A) Baseline Costs = Volume of transactions X average time spent on old state process X labour rate
(B) Actual Costs = Volume of transactions X average time spent on new state process X labour rate
(C) Labour efficiency savings = (A) - (B)</t>
  </si>
  <si>
    <t>Total Continuous Improvement Process</t>
  </si>
  <si>
    <t>Meter-to-Cash CIS CC&amp;B Enhancements</t>
  </si>
  <si>
    <t>Under this project, Alectra implements approximately 75 change requests per year, to enhance its core system. For each change request, we captured the processing time before the enhancement is made, which is then compared to the task execution time after the change has been implemented. The difference in these times indicates labor time savings, which are then multiplied by the standard labor rate to calculate the labor efficiency savings for each change request. The total annual labor efficiency savings are the sum of the savings from all change requests implemented throughout the year.</t>
  </si>
  <si>
    <t>For each change request, the baseline “do‑nothing” cost is calculated by multiplying the number of employees executing the task, the frequency of the task, the time spent on the task before the change request is implemented, multiplied by a standard labour rate. Actual costs is calculated by multiplying the number of employees executing the task, the frequency of the task, the time spent on the task after the change request is implemented, multiplied by a standard labour rate. Savings are  the baseline cost minus the actual cost</t>
  </si>
  <si>
    <t>Total Meter-to-Cash CIS CC&amp;B Enhancements</t>
  </si>
  <si>
    <t>IVR Enhancements</t>
  </si>
  <si>
    <t xml:space="preserve">Through this project, Alectra is avoiding costs in three areas: Agent Assist, IVA and Knowledge Base.
- Agent Assist enables repurposing of staff to more value‑add work by accelerating response times, reducing manual effort, and lowering pressure to hire additional CSRs. The technology supports agents in real time, enabling quicker inquiry resolution and increased focus on complex tasks. Industry evidence shows AI tools can reduce Average Handling Time (AHT) by up to 30%, improve handling efficiency, avoiding the need for additional CSRs. 
- IVA improves efficiency by analyzing voice interactions in real time, providing insights, automating routine tasks, and enabling quicker and more accurate responses. This frees CSRs for complex work, improves customer satisfaction, and reduces need for additional staffing. IVA can reduce AHT by up to 30% and improve first‑call resolution, based on industry studies. 
- Knowledge Base reduces AHT and call volume by providing fast and accurate access to information, improving efficiency, reducing escalation calls, and minimizing CSR effort. Benefits gradually increase over time as adoption grows.
</t>
  </si>
  <si>
    <t>Agent Assist and IVA is expected to remove the need for incremental some CSRs. The benefits are calculated as the volume of labour hours avoided from incremental CSRs multiplied by standard labour rates
 Knowledge Base generates savings through Average Handling Time Reductions and Call Volume Reductions
- AHT Reductions: The baseline "do-nothing" costs is calculated by the call volume multiplied by the current AHT multiplied by the per-minute call rate. The new cost is calculated by the call volume multiplied by the expected AHT (assume 7.5% improvement) multiplied by the per-minute call rate. Savings are  the baseline cost minus the actual cost.
- Call Volumes Reductions: The baseline "do-nothing" costs is calculated by the current volume of calls multiplied by AHT multiplied by the per-minute call rate. The new cost is calculated by the expected reduced volume of calls  (assume 5% reduction) multiplied by AHT multiplied by the per-minute call rate. Savings are  the baseline cost minus the actual cost.</t>
  </si>
  <si>
    <t>For Agent Assist and IVA:
Volume of labour hours saved X Standard Labour Rates
For Knowledge Base:
AHT Reducions:
(A) Baseline Costs = Call volume X current AHT X $0.95/min
(B) New Costs = Call volume X improved AHT X $0.95/min
(C) AHT Savings = (A) - (B)
Call Reductions:
(A) Baseline Costs = Call volume X AHT X $0.95/min
(B) New Costs = Reduced Call volume X AHT X $0.95/min
(C) Call Reduction Savings = (A) - (B)</t>
  </si>
  <si>
    <t>Total IVR Enhancements</t>
  </si>
  <si>
    <t>Payroll Process Improvement - Phase 2</t>
  </si>
  <si>
    <t>Human Resources</t>
  </si>
  <si>
    <t>By streamlining and harmonizing end-to-end payroll process,  Alectra reduced its dependence on temporary payroll staff for regular payroll activities. The savings stem from eliminating the payroll costs associated with two temporary staff members who were previously hired to assist the Payroll team and whose contracts have now concluded.</t>
  </si>
  <si>
    <t>The baseline “do‑nothing” cost is calculated by aggregating the temporary staff costs of two payroll members. The actual costs is nil, since the termination of these staff. Savings are  the baseline cost minus the actual cost.</t>
  </si>
  <si>
    <t>(A) Baseline Costs = Temporary staff payroll costs
(B) Actual Costs = Nil
(C) Temp cost reductions = (A) - (B)</t>
  </si>
  <si>
    <t>Total Payroll Process Improvement - Phase 2</t>
  </si>
  <si>
    <t>C55 Alectra:  Optimization of Business Practices</t>
  </si>
  <si>
    <t>Asset Management
Multiple</t>
  </si>
  <si>
    <t xml:space="preserve">The C55 tool has driven capital labor efficiency savings in the budgeting, forecasting, regulatory reporting and capital planning process in multiple areas: (1)  by enabling design technicians to independently source project details and enter estimates, and streamlining the review process. (2) by aligning budget inputs with Alectra's ERP, allowing project owners to efficiently develop budgets without translating information (3) by incorporating actuals into C55, project leads can easily compare actuals and forecasts, improving the management of budgets and forecasts (4) by streamlining the development of OEB reporting and addressing inquiries (5) by creating a long-term capital plan using predictive analytics and intelligent bundling within the system which reduces the need for external processes and business case development. </t>
  </si>
  <si>
    <t>* For (1), (2), (3) the savings are calculated by measuring the time saved per year, multiplied by the number of projects and the standard labour rate.
* For (4), the estimated time savings for developing OEB reporting each year
* For (5), baseline “do‑nothing” cost is calculated by the time spent on building out 10+ year plans manually vs the time spent with C55 predictive analytics.</t>
  </si>
  <si>
    <t xml:space="preserve"> For (1), (2), (3) :
(A) Baseline Costs = No. of projects X pre-C55 Task time (by area) X standard labour rate
(B) Actual Costs = No. of projects X post-C55 implementation Task time (by area) X standard labour rate
(C) Capital efficiencies = (A) - (B)
For (4): No of weeks saved developing OEB reporting X Standard labour rates
For (5): No of weeks saved creating 10+ capital plans X Standard labour rates</t>
  </si>
  <si>
    <t>By leveraging Copperleaf Asset, Alectra is expecting to avoid costs by accurately predicting necessary replacements in its portfolio expenditure . These savings are expected to result from a combination of reduced labor and contract expenses. Additionally, by avoiding the creation of custom Copperleaf reports and the associated support and maintenance agreements, Alectra can further streamline operations and reduce costs.</t>
  </si>
  <si>
    <r>
      <rPr>
        <u/>
        <sz val="11"/>
        <color theme="1"/>
        <rFont val="Arial"/>
        <family val="2"/>
      </rPr>
      <t>Copperleaf Asset</t>
    </r>
    <r>
      <rPr>
        <sz val="11"/>
        <color theme="1"/>
        <rFont val="Arial"/>
        <family val="2"/>
      </rPr>
      <t xml:space="preserve">
The savings are calculated by assuming that Alectra's OM&amp;A budget for cable failures is approximately $1.6MM, a 10% decrease in portfolio spend with more accurate anlaytics would equate to  roughly $160k in OM&amp;A avoided costs.
</t>
    </r>
    <r>
      <rPr>
        <u/>
        <sz val="11"/>
        <color theme="1"/>
        <rFont val="Arial"/>
        <family val="2"/>
      </rPr>
      <t>Custom Reports</t>
    </r>
    <r>
      <rPr>
        <sz val="11"/>
        <color theme="1"/>
        <rFont val="Arial"/>
        <family val="2"/>
      </rPr>
      <t xml:space="preserve">
The savings are calculated by multiplying the number of custom reports avoided with the cost per custom report</t>
    </r>
  </si>
  <si>
    <r>
      <rPr>
        <u/>
        <sz val="11"/>
        <color theme="1"/>
        <rFont val="Arial"/>
        <family val="2"/>
      </rPr>
      <t>Copperleaf Asset</t>
    </r>
    <r>
      <rPr>
        <sz val="11"/>
        <color theme="1"/>
        <rFont val="Arial"/>
        <family val="2"/>
      </rPr>
      <t xml:space="preserve">
(A) Baseline Costs = Average time spent on old state process  X standard labour rate
(B) Actual Costs = Average time spent on new state process  X standard labour rate
(C) Labour efficiency savings = (A) - (B)</t>
    </r>
  </si>
  <si>
    <t>The C55 tool has driven labour efficiency saving in multiple departments through its enhanced reporting capabilities, providing access to directly-generated system reports, elimination of extensive reconciliation between disparate systems, use of predictive analytics and automation of work flow.</t>
  </si>
  <si>
    <t>For each business process impacted by C55, the baseline “do‑nothing” cost is calculated by the time spent on the process before the system was implemented, multiplied by a standard labour rate. Actual costs is calculated by the time spent on the process with the new system, multiplied by a standard labour rate. Savings are  the baseline cost minus the actual cost.</t>
  </si>
  <si>
    <t>For business process impacted:
(A) Baseline Costs = Average time spent on old state process  X standard labour rate
(B) Actual Costs = Average time spent on new state process  X standard labour rate
(C) Labour efficiency savings = (A) - (B)</t>
  </si>
  <si>
    <t>Total C55 Alectra:  Optimization of Business Practices</t>
  </si>
  <si>
    <t>Customer Care Webchat &amp; Chatbot</t>
  </si>
  <si>
    <t xml:space="preserve">Through the implementation of the Webchat and Chatbot on the myAlectra portal, it is expected that 20% of outage calls are deflected , reducing Alectra's spend on third-party outage call vendors. Savings are calculated by using pre-implementation call volumes as a baseline and comparing these to post-implementation volumes, multiplied by third-party outage vendor rates. </t>
  </si>
  <si>
    <r>
      <rPr>
        <u/>
        <sz val="11"/>
        <rFont val="Arial"/>
        <family val="2"/>
      </rPr>
      <t>Outage call savings</t>
    </r>
    <r>
      <rPr>
        <sz val="11"/>
        <rFont val="Arial"/>
        <family val="2"/>
      </rPr>
      <t xml:space="preserve">
The baseline “do‑nothing” cost is calculated as the outage contact centre costs, based on Alectra's customer base. The new cost factors in a 20% reduction in calls after the chatbot is implemented. Savings are  the baseline cost minus the actual cost.</t>
    </r>
  </si>
  <si>
    <t>(A) Baseline Costs = Historical costs charged by third-party outage calls vendor
(B) New Costs = Reduction in costs based on 20% reduction in call volume
(C) Outage call cost reductions = (A) - (B)</t>
  </si>
  <si>
    <t>Total Customer Care Webchat &amp; Chatbot</t>
  </si>
  <si>
    <t>New Customer Connections Process (NCCP) Portal Enhancements</t>
  </si>
  <si>
    <t>System enhancements have led to overtime reductions in the connections team. The savings are calculated by comparing 2022 baseline data with post-enhancement overtime usage.</t>
  </si>
  <si>
    <t>The baseline “do-nothing” is calculated using 2022 overtime cost for the Connections team. Actual cost is the post-implementation overtime cost for the team. Savings are  the baseline cost minus the actual cost.</t>
  </si>
  <si>
    <t>(A) Baseline Costs = 2022 Overtime costs for Connections team
(B) Actual Costs = 2023 Overtime costs for Connections team
(C) OT savings = (A) - (B)</t>
  </si>
  <si>
    <t xml:space="preserve">Systems enhancements on the current New Customer Connecgtion Portal reduced time spent processing Electrical Safety Authorisations (ESA) by streamlining processes in the connections group. </t>
  </si>
  <si>
    <t>The baseline “do-nothing” is calculated on ESA processing time prior to enhancements multiplied by standard labour rate. The actual cost captures the ESA processing time post-enhancement, multiplied by standard labour rate. Savings are  the baseline cost minus the actual cost.</t>
  </si>
  <si>
    <t>(A) Baseline Costs =Volume of ESAs X average time spent on each application pre-enhancement X standard labour rate
(B) Actual Costs = Volume of ESAs X average time spent on each application post-enhancement X standard labour rate
(C) Labour efficiency savings = (A) - (B)</t>
  </si>
  <si>
    <t>Total New Customer Connections Process (NCCP) Portal Enhancements</t>
  </si>
  <si>
    <t>ADP Upgrade to WFN</t>
  </si>
  <si>
    <t xml:space="preserve">The upgrade from the old system software to the new software significantly reduces payroll processing costs. </t>
  </si>
  <si>
    <t>The baseline “do-nothing” is the old system cost per payslip if the upgrade had not taken place. Actual cost is the  new cost per payslip. Savings are  the baseline cost minus the actual cost.</t>
  </si>
  <si>
    <t>(A) Baseline Costs =Old system payroll processing costs
(B) Actual Costs = New system payroll processing costs
(C) Payroll processing cost reductions = (A) - (B)</t>
  </si>
  <si>
    <t>Total ADP Upgrade to WFN</t>
  </si>
  <si>
    <t>Work Force Management / Mobile Dispatch</t>
  </si>
  <si>
    <t>Overhead Inspections and Maintenance
Underground Inspections and Maintenance</t>
  </si>
  <si>
    <t>The WFM solution will centralize scheduling, dispatching and reporting on field work, replacing existing manual, paper-based workflows. The benefits are time savings for the multiple users involved in field work management such as clerical staff, supervisors, lead hands and field crews multiplied by standard labour rates. These savings are an Avoided cost  as they offsets future headcount increases needed to accomplish forecasted increased in workload.</t>
  </si>
  <si>
    <t>The baseline “do‑nothing” cost is calculated as the time spent on current manual field management processes, multiplied by standard labour rate. The future state costs is calculated as the time spent on automated processes once the system is implemented, multiplied by standard labour rate.</t>
  </si>
  <si>
    <t>(A) Baseline Costs = Time spent on field work management processes pre-implementation  X standard labour rate
(B) Forecast Costs =Time spent on field work management processes post-implementation  X standard labour rate
(C) Avoided cost savings = (A) - (B)</t>
  </si>
  <si>
    <t>The benefits are a result from the reduction in time spent by Network Operations  Supervisors on handling work packages, documents such as Tailboards, and forms.</t>
  </si>
  <si>
    <t>(A) Baseline Costs = Time spent on field work management processes pre-implementation  X standard labour rate
(B) Forecast Costs =Time spent on field work management processes post-implementation  X standard labour rate
(C) Labour efficiency savings = (A) - (B)</t>
  </si>
  <si>
    <t>Total Work Force Management / Mobile Dispatch</t>
  </si>
  <si>
    <t>Business Intelligence and Analytics</t>
  </si>
  <si>
    <t xml:space="preserve">The BI&amp;A project eliminates the need for the higher‑cost Analytics licensing model by transitioning Finance reporting to a BI platform. Cost reductions were generated by committing to a three year prepayment term and are calculated relative to the baseline of the previous licensing model. The costs are categorized as both expected reductions ( savings from the historical contract) and avoided costs ( savings from the pre-negotiated renewal quote). </t>
  </si>
  <si>
    <t>The baseline “do‑nothing” cost is what Alectra would have spent under the previous arrangement (historical invoices). The current costs is the pricing under the negotiated 3‑year contract structure. Savings are  the baseline cost minus the actual cost.</t>
  </si>
  <si>
    <t>(A) Baseline Costs = Historical contract costs
(B) Actual Costs = Renegotiated contract costs
(C) Contract reductions = (A) - (B)</t>
  </si>
  <si>
    <t>The baseline “do‑nothing” cost is what Alectra would have spent under the quote renewal. The current costs is the pricing under the negotiated 3‑year contract structure. Avoided cost savings are  the baseline cost minus the actual cost, after accounting for what has been claimed under expected reduction.</t>
  </si>
  <si>
    <t>(A) Baseline Costs = Renewal quote from vendor
(B) Actual Costs = Historical contract costs
(C) Contract costs avoided = (A) - (B)</t>
  </si>
  <si>
    <t>Total Business Intelligence and Analytics</t>
  </si>
  <si>
    <t>Microsoft Copilot</t>
  </si>
  <si>
    <t xml:space="preserve">The Copilot tool will drive labour efficiency savings by automating routine functions in Microsoft applications. </t>
  </si>
  <si>
    <t>* The savings are calculated from the projected labour efficiency savings per week per employee multiplied by the number of projected licensed users and the standard labour rates</t>
  </si>
  <si>
    <t>(A) Baseline Costs = No. of Copilot users X Time spent on routine tasks pre-Copilot X standard labour rate
(B) Actual Costs =No. of Copilot users X Time spent on routine tasks with Copilot X standard labour rate
(C) Labour efficiency savings = (B) - (A)</t>
  </si>
  <si>
    <t>Total Microsoft Copilot</t>
  </si>
  <si>
    <t>Power BI Report Development Reports - Proactive Lifecycle Management</t>
  </si>
  <si>
    <t>The Proactive Lifecycle Management (PLM) Power BI report eliminates manual daily report generation activities. With the new report, the manual data collection, aggregation and presentation tasks have been eliminated which has resulted in labour efficiency gains.</t>
  </si>
  <si>
    <t>The savings are calculated from the report generation time savings experienced by staff since the automated report has been made available, multiplied by the standard labour rate.</t>
  </si>
  <si>
    <t>(A) Baseline Costs = Time spent on manual report generation  X standard labour rate
(B) Actual Costs =Time spent on report generation after automation  X standard labour rate
(C) Labour efficiency savings = (A) - (B)</t>
  </si>
  <si>
    <t>Total Power BI Report Development Reports - Proactive Lifecycle Management</t>
  </si>
  <si>
    <t>Customer Connections Portal Replacement Project</t>
  </si>
  <si>
    <t xml:space="preserve">By integrating with enterprise systems and automating workflows, the need for manual hand-offs between New Connections and other groups, including Contact Center (e.g. for account set up), Engineering, Lines, Metering, etc., will be minimized.  Overall process efficiency will be enhanced through automation.  </t>
  </si>
  <si>
    <t>The savings are calculated by comparing current manual process time with reduced time from portal integration and workflow automation, multiplied by standard labor rates.</t>
  </si>
  <si>
    <t>(A) Baseline Costs = Time spent on current manual processes  X no. of FTEs impacted X standard labour rate
(B) Forecast Costs =Time spent on processes with new system  X no. of FTEs impacted X standard labour rate
(C) Labour efficiency savings = (A) - (B)</t>
  </si>
  <si>
    <t>Total Customer Connections Portal Replacement Project</t>
  </si>
  <si>
    <t>Guelph Integration process improvement - ERP implementation</t>
  </si>
  <si>
    <t>Finance and Treasury</t>
  </si>
  <si>
    <t xml:space="preserve">Alectra generated time savings from streamlining various Finance functions including budget mapping, accounting, invoicing, employee expense management, and month-end management after the harmonization of Guelph and Alectra Utilities' ERP software into one platform. For each process streamlined, we captured the processing time before the improvement is made, which was then compared to the task execution time after the change had been implemented. The difference in these times indicates labor time savings, which are then multiplied by the standard labor rate to calculate the labor efficiency savings.
</t>
  </si>
  <si>
    <t>For each streamlined process, the baseline “do‑nothing” cost is calculated by multiplying the number of employees executing the task, the frequency of the task, the time spent on the task before the change was implemented, multiplied by a standard labour rate. Actual costs is calculated by multiplying the number of employees executing the task, the frequency of the task, the time spent on the task after the change was implemented, multiplied by a standard labour rate. Savings are  the baseline cost minus the actual cost.</t>
  </si>
  <si>
    <t>For each process streamlined:
(A) Baseline Costs = No. of employees X average time spent on old state process X no. of times task is executed X standard labour rate
(B) Actual Costs = No. of employees X average time spent on new state process X no. of times task is executed X standard labour rate
(C) Labour efficiency savings = (B) - (A)</t>
  </si>
  <si>
    <t>Total Guelph Integration process improvement - ERP implementation</t>
  </si>
  <si>
    <t>Power BI Report Development Reports - Defective Equipment Tracking</t>
  </si>
  <si>
    <t>System Control</t>
  </si>
  <si>
    <t>The Defective Equipment Tracking Power BI report improves labour efficiency by automating data preparation and enabling self‑serve access to information. Previously,staff spent time manually preparing monthly reporting data and answering recurring queries. With the new report, the manual data preparation step is eliminated, and staff can retrieve data independently, significantly reducing time spent on repetitive administrative work. This efficiency gain reduces internal labour effort and allows staff to redirect their time to higher‑value technical activities.</t>
  </si>
  <si>
    <t>The savings are calculated from the data preparation and query response time savings experienced by the engineers since the report has been made available, multiplied by the standard labour rate.</t>
  </si>
  <si>
    <t>(A) Baseline Costs = Time spent on manual data preparation and queries  X standard labour rate
(B) Actual Costs =Time spent on data preparation and queries after automation  X standard labour rate
(C) Labour efficiency savings = (B) - (A)</t>
  </si>
  <si>
    <t>Total Power BI Report Development Reports - Defective Equipment Tracking</t>
  </si>
  <si>
    <t>Total Framework Initiatives</t>
  </si>
  <si>
    <t>Capital Benefit</t>
  </si>
  <si>
    <t>Total Capital Benefit</t>
  </si>
  <si>
    <t>OM&amp;A Benefit</t>
  </si>
  <si>
    <t>Total OM&amp;A Benefit</t>
  </si>
  <si>
    <t>Total Benefit</t>
  </si>
  <si>
    <t>NEWLY ADDED FRAMEWORK INITIATIVES</t>
  </si>
  <si>
    <t>Newly Added Framework Initiatives</t>
  </si>
  <si>
    <t>Detailed explanation of the methodology used to calculate the savings including an explanation of any assumptions used, and provide all underlying calculations</t>
  </si>
  <si>
    <t>Finance RPA</t>
  </si>
  <si>
    <t>The Financial Systems team implemented a new system to develop Robotic Process Automations (RPAs) to automate repetitive, rule-based finance and treasury processes. Through the use of various Bots, the time to complete certain previously manual tasks have reduced and allowing staff to focus on more value added activities. 
To calculate time savings, the processing time before the improvement was measured and then compared to the task execution time after the change was implemented.</t>
  </si>
  <si>
    <t xml:space="preserve">For each bot created, the baseline “do‑nothing” cost reflects the labour hours associated with the pre‑automation process, multiplied by a standard labour rate. The actual cost reflects the labour hours under the automated process, multiplied by a standard labour rate. Savings are the baseline cost minus the actual cost.
</t>
  </si>
  <si>
    <t xml:space="preserve">(A) Baseline Costs = Average time spent on completing the tasks manually  X standard labour rate
(B) Actual Costs = Average time spent on completing the tasks using the RPAs  X standard labour rate
(C) Labour efficiency savings = (A) - (B)
</t>
  </si>
  <si>
    <t>Total Finance RPA</t>
  </si>
  <si>
    <t>Enhancing Customer Service Reporting</t>
  </si>
  <si>
    <t>The savings from this initiative has been generated from replacing manual, fragmented, and error‑prone processes with automated, standardized, and insight‑driven reporting using Alteryx and Power BI. By automating data extraction, billing cycle reporting, and progress comparisons, and by centralizing dashboards across teams, the initiatives significantly reduce manual effort, eliminate inconsistencies, and improve data accuracy and accessibility. The shift to automated visual reporting enables faster analysis, real‑time insights, and more informed decision‑making, while freeing staff to focus on higher‑value activities rather than repetitive data handling. 
To calculate time savings, the processing time before the improvement was measured and then compared to the task execution time after the change was implemented.</t>
  </si>
  <si>
    <t xml:space="preserve">For each report automated, the baseline “do‑nothing” cost reflects the labour hours associated with the pre‑automation process, multiplied by a standard labour rate. The actual cost reflects the labour hours under the automated process, multiplied by a standard labour rate. Savings are the baseline cost minus the actual cost.
</t>
  </si>
  <si>
    <t xml:space="preserve">(A) Baseline Costs = Average time spent on completing the tasks pre-automation X standard labour rate
(B) Actual Costs = Average time spent on completing the tasks using automated reports X standard labour rate
(C)Labour efficiency savings = (A) - (B)
</t>
  </si>
  <si>
    <t>Total Enhancing Customer Service Reporting</t>
  </si>
  <si>
    <t>Innovation Initiatives</t>
  </si>
  <si>
    <t>Customer Service AI</t>
  </si>
  <si>
    <t>The CS AI Initiative focuses on transforming Customer Care operations through AI‑enabled automation, workflow optimization, and improved call‑handling efficiency. Core components of this project include IVR Journey Mapping, Keyword Analysis and Agent Assist. Overall, these enhancements led to operational and service-level improvements through reduced transfer call volumes and lower Average Handle Time (AHT). Benefits are assessed by comparing pre- and post-implementation metrics in transfer call volumes, AHT of transferred calls and overtime hours. Savings are recognized as both expected reductions, highlighting the impact of reduced overtime, and efficiency benefits.
Total overall labour savings are first calculated using the reduced AHT multiplied by the new transfer‑call volume, in comparison to the pre-implementation AHT, multiplied by the historical transfer-call volumes.  From this total, overtime savings recognized under Expected Reduction are subtracted and the remaining benefit reflects efficiency gain from improved call-handling performance.</t>
  </si>
  <si>
    <t xml:space="preserve">The Baseline (“do‑nothing”) labour costs are the volume of transferred calls, multiplied by the AHT and cost per AHT minutes, pre-implementation. The actual costs are the reduced volume of transferred calls, multiplied by the reduced AHT and cost per AHT minutes, after implementation. Total savings are the baseline cost minus the actual cost.  
From these total savings, a portion is allocated to expected reductions through overtime costs reductions and the remaining allocated as efficiency benefits. The reduction in transfer call volumes is used to calculate the reduction in overtime costs between the 2024 baseline and 2025, with a 50% discount  adjustment applied to account for other operational factors influencing overtime reduction. 
Efficiency savings represent the portion of overall labour cost reductions not already captured under Expected Reduction.
</t>
  </si>
  <si>
    <t>(A) Baseline Costs = Ave AHT X Transfer Calls X Cost per AHT pre-implementation
(B) Actual Costs = Ave AHT X Transfer Calls X Cost per AHT (after AI initiatives are implemented)
(C)Total Cost Savings = (A) - (B)
(D) OT Reduction  (G) from below
(E) Labour efficiency  savings = (C) - (D)</t>
  </si>
  <si>
    <t>See above</t>
  </si>
  <si>
    <t xml:space="preserve">(F) Baseline Costs = OT costs in 2024
(G) OT reduction = (F) X % of reduction in transfer calls X 50% adjustment factor
</t>
  </si>
  <si>
    <t>Total Customer Service AI</t>
  </si>
  <si>
    <t>Fleet
Facilities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</si>
</sst>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_);_(* \(#,##0.0\);_(* &quot;-&quot;??_);_(@_)"/>
    <numFmt numFmtId="165" formatCode="_(* #,##0.000_);_(* \(#,##0.000\);_(* &quot;-&quot;??_);_(@_)"/>
  </numFmts>
  <fonts count="19" x14ac:knownFonts="1">
    <font>
      <sz val="11"/>
      <color theme="1"/>
      <name val="Aptos Narrow"/>
      <family val="2"/>
      <scheme val="minor"/>
    </font>
    <font>
      <sz val="11"/>
      <color theme="1"/>
      <name val="Arial"/>
      <family val="2"/>
    </font>
    <font>
      <sz val="11"/>
      <color theme="1"/>
      <name val="Aptos Narrow"/>
      <family val="2"/>
      <scheme val="minor"/>
    </font>
    <font>
      <sz val="11"/>
      <color rgb="FFFF0000"/>
      <name val="Aptos Narrow"/>
      <family val="2"/>
      <scheme val="minor"/>
    </font>
    <font>
      <i/>
      <sz val="11"/>
      <color theme="1"/>
      <name val="Aptos Narrow"/>
      <family val="2"/>
      <scheme val="minor"/>
    </font>
    <font>
      <b/>
      <sz val="11"/>
      <color theme="0"/>
      <name val="Arial"/>
      <family val="2"/>
    </font>
    <font>
      <b/>
      <sz val="11"/>
      <color theme="1"/>
      <name val="Arial"/>
      <family val="2"/>
    </font>
    <font>
      <b/>
      <sz val="11"/>
      <name val="Arial"/>
      <family val="2"/>
    </font>
    <font>
      <sz val="11"/>
      <color theme="1"/>
      <name val="Arial"/>
      <family val="2"/>
    </font>
    <font>
      <u/>
      <sz val="11"/>
      <color theme="1"/>
      <name val="Arial"/>
      <family val="2"/>
    </font>
    <font>
      <sz val="11"/>
      <name val="Arial"/>
      <family val="2"/>
    </font>
    <font>
      <sz val="11"/>
      <color rgb="FFFF0000"/>
      <name val="Arial"/>
      <family val="2"/>
    </font>
    <font>
      <i/>
      <sz val="11"/>
      <color theme="1"/>
      <name val="Arial"/>
      <family val="2"/>
    </font>
    <font>
      <b/>
      <i/>
      <sz val="11"/>
      <color theme="1"/>
      <name val="Arial"/>
      <family val="2"/>
    </font>
    <font>
      <b/>
      <i/>
      <sz val="11"/>
      <name val="Arial"/>
      <family val="2"/>
    </font>
    <font>
      <sz val="11"/>
      <color rgb="FF0070C0"/>
      <name val="Arial"/>
      <family val="2"/>
    </font>
    <font>
      <i/>
      <sz val="11"/>
      <name val="Arial"/>
      <family val="2"/>
    </font>
    <font>
      <u/>
      <sz val="11"/>
      <name val="Arial"/>
      <family val="2"/>
    </font>
    <font>
      <sz val="11"/>
      <color theme="8" tint="-0.249977111117893"/>
      <name val="Arial"/>
      <family val="2"/>
    </font>
  </fonts>
  <fills count="6">
    <fill>
      <patternFill patternType="none"/>
    </fill>
    <fill>
      <patternFill patternType="gray125"/>
    </fill>
    <fill>
      <patternFill patternType="solid">
        <fgColor theme="1"/>
        <bgColor theme="4" tint="0.79998168889431442"/>
      </patternFill>
    </fill>
    <fill>
      <patternFill patternType="solid">
        <fgColor theme="1"/>
        <bgColor indexed="64"/>
      </patternFill>
    </fill>
    <fill>
      <patternFill patternType="solid">
        <fgColor rgb="FF00B0F0"/>
        <bgColor theme="4" tint="0.79998168889431442"/>
      </patternFill>
    </fill>
    <fill>
      <patternFill patternType="solid">
        <fgColor rgb="FF00B0F0"/>
        <bgColor indexed="64"/>
      </patternFill>
    </fill>
  </fills>
  <borders count="13">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2">
    <xf numFmtId="0" fontId="0" fillId="0" borderId="0"/>
    <xf numFmtId="43" fontId="2" fillId="0" borderId="0" applyFont="0" applyFill="0" applyBorder="0" applyAlignment="0" applyProtection="0"/>
  </cellStyleXfs>
  <cellXfs count="163">
    <xf numFmtId="0" fontId="0" fillId="0" borderId="0" xfId="0"/>
    <xf numFmtId="0" fontId="4" fillId="0" borderId="0" xfId="0" applyFont="1"/>
    <xf numFmtId="0" fontId="3" fillId="0" borderId="0" xfId="0" applyFont="1"/>
    <xf numFmtId="0" fontId="0" fillId="0" borderId="0" xfId="0" applyAlignment="1">
      <alignment vertical="top" wrapText="1"/>
    </xf>
    <xf numFmtId="1" fontId="5" fillId="2" borderId="0" xfId="0" applyNumberFormat="1" applyFont="1" applyFill="1" applyAlignment="1">
      <alignment horizontal="center" vertical="center"/>
    </xf>
    <xf numFmtId="0" fontId="5" fillId="3" borderId="0" xfId="0" applyFont="1" applyFill="1" applyAlignment="1">
      <alignment horizontal="center" vertical="center" wrapText="1"/>
    </xf>
    <xf numFmtId="0" fontId="5" fillId="2" borderId="0" xfId="0" applyFont="1" applyFill="1" applyAlignment="1">
      <alignment horizontal="center" vertical="center"/>
    </xf>
    <xf numFmtId="0" fontId="8" fillId="0" borderId="0" xfId="0" applyFont="1"/>
    <xf numFmtId="0" fontId="8" fillId="0" borderId="6" xfId="0" applyFont="1" applyBorder="1"/>
    <xf numFmtId="0" fontId="9" fillId="0" borderId="5" xfId="0" applyFont="1" applyBorder="1" applyAlignment="1">
      <alignment horizontal="left" indent="1"/>
    </xf>
    <xf numFmtId="0" fontId="8" fillId="0" borderId="5" xfId="0" applyFont="1" applyBorder="1" applyAlignment="1">
      <alignment horizontal="left" vertical="top" indent="2"/>
    </xf>
    <xf numFmtId="164" fontId="10" fillId="0" borderId="1" xfId="0" applyNumberFormat="1" applyFont="1" applyBorder="1" applyAlignment="1">
      <alignment vertical="top"/>
    </xf>
    <xf numFmtId="165" fontId="10" fillId="0" borderId="1" xfId="0" applyNumberFormat="1" applyFont="1" applyBorder="1" applyAlignment="1">
      <alignment vertical="top"/>
    </xf>
    <xf numFmtId="0" fontId="8" fillId="0" borderId="0" xfId="0" applyFont="1" applyAlignment="1">
      <alignment vertical="top"/>
    </xf>
    <xf numFmtId="0" fontId="8" fillId="0" borderId="6" xfId="0" applyFont="1" applyBorder="1" applyAlignment="1">
      <alignment vertical="top"/>
    </xf>
    <xf numFmtId="0" fontId="8" fillId="0" borderId="5" xfId="0" applyFont="1" applyBorder="1" applyAlignment="1">
      <alignment horizontal="left" indent="2"/>
    </xf>
    <xf numFmtId="164" fontId="10" fillId="0" borderId="0" xfId="1" applyNumberFormat="1" applyFont="1" applyBorder="1" applyAlignment="1">
      <alignment vertical="top"/>
    </xf>
    <xf numFmtId="0" fontId="6" fillId="0" borderId="7" xfId="0" applyFont="1" applyBorder="1" applyAlignment="1">
      <alignment horizontal="left"/>
    </xf>
    <xf numFmtId="164" fontId="7" fillId="0" borderId="8" xfId="1" applyNumberFormat="1" applyFont="1" applyBorder="1" applyAlignment="1">
      <alignment vertical="top"/>
    </xf>
    <xf numFmtId="164" fontId="6" fillId="0" borderId="8" xfId="1" applyNumberFormat="1" applyFont="1" applyBorder="1" applyAlignment="1">
      <alignment vertical="top"/>
    </xf>
    <xf numFmtId="164" fontId="6" fillId="0" borderId="9" xfId="1" applyNumberFormat="1" applyFont="1" applyBorder="1" applyAlignment="1">
      <alignment vertical="top"/>
    </xf>
    <xf numFmtId="0" fontId="6" fillId="0" borderId="2" xfId="0" applyFont="1" applyBorder="1" applyAlignment="1">
      <alignment horizontal="left"/>
    </xf>
    <xf numFmtId="0" fontId="8" fillId="0" borderId="3" xfId="0" applyFont="1" applyBorder="1"/>
    <xf numFmtId="0" fontId="8" fillId="0" borderId="4" xfId="0" applyFont="1" applyBorder="1"/>
    <xf numFmtId="164" fontId="10" fillId="0" borderId="0" xfId="0" applyNumberFormat="1" applyFont="1" applyAlignment="1">
      <alignment vertical="top"/>
    </xf>
    <xf numFmtId="165" fontId="10" fillId="0" borderId="0" xfId="0" applyNumberFormat="1" applyFont="1" applyAlignment="1">
      <alignment vertical="top"/>
    </xf>
    <xf numFmtId="164" fontId="6" fillId="0" borderId="8" xfId="1" applyNumberFormat="1" applyFont="1" applyBorder="1"/>
    <xf numFmtId="164" fontId="6" fillId="0" borderId="9" xfId="1" applyNumberFormat="1" applyFont="1" applyBorder="1"/>
    <xf numFmtId="0" fontId="5" fillId="3" borderId="3" xfId="0" applyFont="1" applyFill="1" applyBorder="1" applyAlignment="1">
      <alignment horizontal="center" vertical="center" wrapText="1"/>
    </xf>
    <xf numFmtId="0" fontId="8" fillId="0" borderId="5" xfId="0" applyFont="1" applyBorder="1" applyAlignment="1">
      <alignment vertical="top" wrapText="1"/>
    </xf>
    <xf numFmtId="0" fontId="8" fillId="0" borderId="12" xfId="0" applyFont="1" applyBorder="1" applyAlignment="1">
      <alignment vertical="top" wrapText="1"/>
    </xf>
    <xf numFmtId="0" fontId="5" fillId="2" borderId="2" xfId="0" applyFont="1" applyFill="1" applyBorder="1" applyAlignment="1">
      <alignment horizontal="center" vertical="center"/>
    </xf>
    <xf numFmtId="1" fontId="5" fillId="2" borderId="3" xfId="0" applyNumberFormat="1" applyFont="1" applyFill="1" applyBorder="1" applyAlignment="1">
      <alignment horizontal="center" vertical="center"/>
    </xf>
    <xf numFmtId="0" fontId="5" fillId="2" borderId="5" xfId="0" applyFont="1" applyFill="1" applyBorder="1" applyAlignment="1">
      <alignment horizontal="center" vertical="center"/>
    </xf>
    <xf numFmtId="0" fontId="8" fillId="0" borderId="3" xfId="0" applyFont="1" applyBorder="1" applyAlignment="1">
      <alignment vertical="top"/>
    </xf>
    <xf numFmtId="0" fontId="11" fillId="0" borderId="3" xfId="0" applyFont="1" applyBorder="1" applyAlignment="1">
      <alignment vertical="top"/>
    </xf>
    <xf numFmtId="0" fontId="11" fillId="0" borderId="0" xfId="0" applyFont="1" applyAlignment="1">
      <alignment vertical="top"/>
    </xf>
    <xf numFmtId="164" fontId="8" fillId="0" borderId="1" xfId="0" applyNumberFormat="1" applyFont="1" applyBorder="1" applyAlignment="1">
      <alignment vertical="top"/>
    </xf>
    <xf numFmtId="0" fontId="8" fillId="0" borderId="5" xfId="0" applyFont="1" applyBorder="1" applyAlignment="1">
      <alignment horizontal="left" vertical="top"/>
    </xf>
    <xf numFmtId="164" fontId="6" fillId="0" borderId="0" xfId="0" applyNumberFormat="1" applyFont="1" applyAlignment="1">
      <alignment vertical="top"/>
    </xf>
    <xf numFmtId="164" fontId="7" fillId="0" borderId="0" xfId="0" applyNumberFormat="1" applyFont="1" applyAlignment="1">
      <alignment vertical="top"/>
    </xf>
    <xf numFmtId="0" fontId="6" fillId="0" borderId="7" xfId="0" applyFont="1" applyBorder="1" applyAlignment="1">
      <alignment horizontal="left" vertical="top"/>
    </xf>
    <xf numFmtId="164" fontId="6" fillId="0" borderId="8" xfId="1" applyNumberFormat="1" applyFont="1" applyFill="1" applyBorder="1" applyAlignment="1">
      <alignment vertical="top"/>
    </xf>
    <xf numFmtId="164" fontId="6" fillId="0" borderId="8" xfId="0" applyNumberFormat="1" applyFont="1" applyBorder="1" applyAlignment="1">
      <alignment vertical="top"/>
    </xf>
    <xf numFmtId="164" fontId="7" fillId="0" borderId="8" xfId="0" applyNumberFormat="1" applyFont="1" applyBorder="1" applyAlignment="1">
      <alignment vertical="top"/>
    </xf>
    <xf numFmtId="164" fontId="6" fillId="0" borderId="0" xfId="1" applyNumberFormat="1" applyFont="1" applyFill="1" applyBorder="1" applyAlignment="1">
      <alignment vertical="top"/>
    </xf>
    <xf numFmtId="164" fontId="7" fillId="0" borderId="8" xfId="1" applyNumberFormat="1" applyFont="1" applyFill="1" applyBorder="1" applyAlignment="1">
      <alignment vertical="top"/>
    </xf>
    <xf numFmtId="0" fontId="6" fillId="0" borderId="5" xfId="0" applyFont="1" applyBorder="1" applyAlignment="1">
      <alignment horizontal="left"/>
    </xf>
    <xf numFmtId="0" fontId="10" fillId="0" borderId="0" xfId="0" applyFont="1" applyAlignment="1">
      <alignment vertical="top"/>
    </xf>
    <xf numFmtId="164" fontId="10" fillId="0" borderId="0" xfId="1" applyNumberFormat="1" applyFont="1" applyFill="1" applyBorder="1" applyAlignment="1">
      <alignment vertical="top"/>
    </xf>
    <xf numFmtId="164" fontId="8" fillId="0" borderId="1" xfId="1" applyNumberFormat="1" applyFont="1" applyFill="1" applyBorder="1" applyAlignment="1">
      <alignment vertical="top"/>
    </xf>
    <xf numFmtId="164" fontId="10" fillId="0" borderId="1" xfId="1" applyNumberFormat="1" applyFont="1" applyFill="1" applyBorder="1" applyAlignment="1">
      <alignment vertical="top"/>
    </xf>
    <xf numFmtId="164" fontId="10" fillId="0" borderId="1" xfId="1" applyNumberFormat="1" applyFont="1" applyBorder="1" applyAlignment="1">
      <alignment vertical="top"/>
    </xf>
    <xf numFmtId="164" fontId="6" fillId="0" borderId="0" xfId="1" applyNumberFormat="1" applyFont="1" applyBorder="1" applyAlignment="1">
      <alignment vertical="top"/>
    </xf>
    <xf numFmtId="164" fontId="7" fillId="0" borderId="0" xfId="1" applyNumberFormat="1" applyFont="1" applyFill="1" applyBorder="1" applyAlignment="1">
      <alignment vertical="top"/>
    </xf>
    <xf numFmtId="164" fontId="7" fillId="0" borderId="0" xfId="1" applyNumberFormat="1" applyFont="1" applyBorder="1" applyAlignment="1">
      <alignment vertical="top"/>
    </xf>
    <xf numFmtId="164" fontId="11" fillId="0" borderId="3" xfId="1" applyNumberFormat="1" applyFont="1" applyFill="1" applyBorder="1" applyAlignment="1">
      <alignment vertical="top"/>
    </xf>
    <xf numFmtId="164" fontId="8" fillId="0" borderId="0" xfId="0" applyNumberFormat="1" applyFont="1" applyAlignment="1">
      <alignment vertical="top"/>
    </xf>
    <xf numFmtId="0" fontId="10" fillId="0" borderId="3" xfId="0" applyFont="1" applyBorder="1" applyAlignment="1">
      <alignment vertical="top"/>
    </xf>
    <xf numFmtId="0" fontId="8" fillId="0" borderId="5" xfId="0" applyFont="1" applyBorder="1" applyAlignment="1">
      <alignment horizontal="left" vertical="top" indent="3"/>
    </xf>
    <xf numFmtId="0" fontId="11" fillId="0" borderId="0" xfId="0" applyFont="1"/>
    <xf numFmtId="164" fontId="7" fillId="0" borderId="0" xfId="1" applyNumberFormat="1" applyFont="1" applyFill="1" applyAlignment="1">
      <alignment vertical="top"/>
    </xf>
    <xf numFmtId="164" fontId="10" fillId="0" borderId="0" xfId="1" applyNumberFormat="1" applyFont="1" applyFill="1" applyAlignment="1">
      <alignment vertical="top"/>
    </xf>
    <xf numFmtId="164" fontId="8" fillId="0" borderId="3" xfId="1" applyNumberFormat="1" applyFont="1" applyBorder="1" applyAlignment="1">
      <alignment vertical="top"/>
    </xf>
    <xf numFmtId="0" fontId="8" fillId="0" borderId="5" xfId="0" applyFont="1" applyBorder="1"/>
    <xf numFmtId="0" fontId="6" fillId="0" borderId="7" xfId="0" applyFont="1" applyBorder="1"/>
    <xf numFmtId="0" fontId="12" fillId="0" borderId="0" xfId="0" applyFont="1"/>
    <xf numFmtId="0" fontId="15" fillId="0" borderId="0" xfId="0" applyFont="1"/>
    <xf numFmtId="164" fontId="16" fillId="0" borderId="0" xfId="1" applyNumberFormat="1" applyFont="1" applyFill="1"/>
    <xf numFmtId="164" fontId="16" fillId="0" borderId="0" xfId="1" applyNumberFormat="1" applyFont="1"/>
    <xf numFmtId="0" fontId="10" fillId="0" borderId="0" xfId="0" applyFont="1"/>
    <xf numFmtId="43" fontId="8" fillId="0" borderId="3" xfId="1" applyFont="1" applyBorder="1" applyAlignment="1">
      <alignment vertical="top"/>
    </xf>
    <xf numFmtId="0" fontId="8" fillId="0" borderId="11" xfId="0" applyFont="1" applyBorder="1"/>
    <xf numFmtId="43" fontId="8" fillId="0" borderId="0" xfId="1" applyFont="1" applyAlignment="1">
      <alignment vertical="top"/>
    </xf>
    <xf numFmtId="0" fontId="8" fillId="0" borderId="12" xfId="0" applyFont="1" applyBorder="1"/>
    <xf numFmtId="164" fontId="6" fillId="0" borderId="9" xfId="0" applyNumberFormat="1" applyFont="1" applyBorder="1" applyAlignment="1">
      <alignment vertical="top"/>
    </xf>
    <xf numFmtId="0" fontId="8" fillId="0" borderId="10" xfId="0" applyFont="1" applyBorder="1"/>
    <xf numFmtId="164" fontId="6" fillId="0" borderId="3" xfId="1" applyNumberFormat="1" applyFont="1" applyBorder="1" applyAlignment="1">
      <alignment vertical="top"/>
    </xf>
    <xf numFmtId="164" fontId="6" fillId="0" borderId="4" xfId="0" applyNumberFormat="1" applyFont="1" applyBorder="1" applyAlignment="1">
      <alignment vertical="top"/>
    </xf>
    <xf numFmtId="164" fontId="6" fillId="0" borderId="0" xfId="1" applyNumberFormat="1" applyFont="1" applyAlignment="1">
      <alignment vertical="top"/>
    </xf>
    <xf numFmtId="164" fontId="6" fillId="0" borderId="6" xfId="0" applyNumberFormat="1" applyFont="1" applyBorder="1" applyAlignment="1">
      <alignment vertical="top"/>
    </xf>
    <xf numFmtId="0" fontId="8" fillId="0" borderId="6" xfId="0" applyFont="1" applyBorder="1" applyAlignment="1">
      <alignment vertical="top" wrapText="1"/>
    </xf>
    <xf numFmtId="0" fontId="8" fillId="0" borderId="9" xfId="0" applyFont="1" applyBorder="1"/>
    <xf numFmtId="164" fontId="8" fillId="0" borderId="0" xfId="1" applyNumberFormat="1" applyFont="1" applyAlignment="1">
      <alignment vertical="top"/>
    </xf>
    <xf numFmtId="164" fontId="10" fillId="0" borderId="0" xfId="1" applyNumberFormat="1" applyFont="1" applyAlignment="1">
      <alignment vertical="top"/>
    </xf>
    <xf numFmtId="0" fontId="8" fillId="0" borderId="12" xfId="0" applyFont="1" applyBorder="1" applyAlignment="1">
      <alignment wrapText="1"/>
    </xf>
    <xf numFmtId="0" fontId="8" fillId="0" borderId="12" xfId="0" applyFont="1" applyBorder="1" applyAlignment="1">
      <alignment vertical="top"/>
    </xf>
    <xf numFmtId="164" fontId="7" fillId="0" borderId="0" xfId="1" applyNumberFormat="1" applyFont="1" applyAlignment="1">
      <alignment vertical="top"/>
    </xf>
    <xf numFmtId="164" fontId="10" fillId="0" borderId="3" xfId="1" applyNumberFormat="1" applyFont="1" applyBorder="1" applyAlignment="1">
      <alignment vertical="top"/>
    </xf>
    <xf numFmtId="43" fontId="10" fillId="0" borderId="0" xfId="0" applyNumberFormat="1" applyFont="1" applyAlignment="1">
      <alignment vertical="top"/>
    </xf>
    <xf numFmtId="0" fontId="8" fillId="0" borderId="6" xfId="0" applyFont="1" applyBorder="1" applyAlignment="1">
      <alignment wrapText="1"/>
    </xf>
    <xf numFmtId="0" fontId="9" fillId="0" borderId="12" xfId="0" applyFont="1" applyBorder="1" applyAlignment="1">
      <alignment vertical="top" wrapText="1"/>
    </xf>
    <xf numFmtId="164" fontId="7" fillId="0" borderId="3" xfId="1" applyNumberFormat="1" applyFont="1" applyBorder="1" applyAlignment="1">
      <alignment vertical="top"/>
    </xf>
    <xf numFmtId="0" fontId="8" fillId="0" borderId="0" xfId="0" applyFont="1" applyAlignment="1">
      <alignment vertical="top" wrapText="1"/>
    </xf>
    <xf numFmtId="0" fontId="15" fillId="0" borderId="12" xfId="0" applyFont="1" applyBorder="1" applyAlignment="1">
      <alignment vertical="top" wrapText="1"/>
    </xf>
    <xf numFmtId="164" fontId="6" fillId="0" borderId="3" xfId="0" applyNumberFormat="1" applyFont="1" applyBorder="1" applyAlignment="1">
      <alignment vertical="top"/>
    </xf>
    <xf numFmtId="0" fontId="10" fillId="0" borderId="12" xfId="0" applyFont="1" applyBorder="1" applyAlignment="1">
      <alignment vertical="top" wrapText="1"/>
    </xf>
    <xf numFmtId="0" fontId="10" fillId="0" borderId="6" xfId="0" applyFont="1" applyBorder="1" applyAlignment="1">
      <alignment vertical="top" wrapText="1"/>
    </xf>
    <xf numFmtId="0" fontId="15" fillId="0" borderId="11" xfId="0" applyFont="1" applyBorder="1"/>
    <xf numFmtId="0" fontId="15" fillId="0" borderId="4" xfId="0" applyFont="1" applyBorder="1"/>
    <xf numFmtId="0" fontId="15" fillId="0" borderId="12" xfId="0" applyFont="1" applyBorder="1"/>
    <xf numFmtId="0" fontId="15" fillId="0" borderId="6" xfId="0" applyFont="1" applyBorder="1"/>
    <xf numFmtId="0" fontId="15" fillId="0" borderId="10" xfId="0" applyFont="1" applyBorder="1"/>
    <xf numFmtId="0" fontId="15" fillId="0" borderId="9" xfId="0" applyFont="1" applyBorder="1"/>
    <xf numFmtId="43" fontId="10" fillId="0" borderId="0" xfId="1" applyFont="1" applyAlignment="1">
      <alignment vertical="top"/>
    </xf>
    <xf numFmtId="43" fontId="10" fillId="0" borderId="1" xfId="1" applyFont="1" applyBorder="1" applyAlignment="1">
      <alignment vertical="top"/>
    </xf>
    <xf numFmtId="0" fontId="10" fillId="0" borderId="12" xfId="0" applyFont="1" applyBorder="1" applyAlignment="1">
      <alignment wrapText="1"/>
    </xf>
    <xf numFmtId="43" fontId="6" fillId="0" borderId="8" xfId="1" applyFont="1" applyBorder="1" applyAlignment="1">
      <alignment vertical="top"/>
    </xf>
    <xf numFmtId="0" fontId="5" fillId="3" borderId="0" xfId="0" applyFont="1" applyFill="1"/>
    <xf numFmtId="164" fontId="5" fillId="3" borderId="0" xfId="1" applyNumberFormat="1" applyFont="1" applyFill="1" applyAlignment="1">
      <alignment vertical="top"/>
    </xf>
    <xf numFmtId="0" fontId="16" fillId="0" borderId="0" xfId="0" applyFont="1"/>
    <xf numFmtId="165" fontId="16" fillId="0" borderId="0" xfId="0" applyNumberFormat="1" applyFont="1"/>
    <xf numFmtId="164" fontId="10" fillId="0" borderId="0" xfId="0" applyNumberFormat="1" applyFont="1"/>
    <xf numFmtId="0" fontId="18" fillId="0" borderId="12" xfId="0" applyFont="1" applyBorder="1" applyAlignment="1">
      <alignment vertical="top" wrapText="1"/>
    </xf>
    <xf numFmtId="0" fontId="18" fillId="0" borderId="2" xfId="0" applyFont="1" applyBorder="1" applyAlignment="1">
      <alignment vertical="top" wrapText="1"/>
    </xf>
    <xf numFmtId="0" fontId="18" fillId="0" borderId="11" xfId="0" applyFont="1" applyBorder="1" applyAlignment="1">
      <alignment vertical="top" wrapText="1"/>
    </xf>
    <xf numFmtId="0" fontId="18" fillId="0" borderId="5" xfId="0" applyFont="1" applyBorder="1" applyAlignment="1">
      <alignment vertical="top" wrapText="1"/>
    </xf>
    <xf numFmtId="0" fontId="18" fillId="0" borderId="7" xfId="0" applyFont="1" applyBorder="1"/>
    <xf numFmtId="0" fontId="18" fillId="0" borderId="10" xfId="0" applyFont="1" applyBorder="1"/>
    <xf numFmtId="0" fontId="18" fillId="0" borderId="11" xfId="0" applyFont="1" applyBorder="1"/>
    <xf numFmtId="0" fontId="18" fillId="0" borderId="2" xfId="0" applyFont="1" applyBorder="1"/>
    <xf numFmtId="0" fontId="18" fillId="0" borderId="12" xfId="0" applyFont="1" applyBorder="1"/>
    <xf numFmtId="0" fontId="18" fillId="0" borderId="5" xfId="0" applyFont="1" applyBorder="1"/>
    <xf numFmtId="0" fontId="18" fillId="0" borderId="0" xfId="0" applyFont="1"/>
    <xf numFmtId="0" fontId="18" fillId="0" borderId="8" xfId="0" applyFont="1" applyBorder="1"/>
    <xf numFmtId="165" fontId="7" fillId="0" borderId="0" xfId="0" applyNumberFormat="1" applyFont="1" applyAlignment="1">
      <alignment vertical="top"/>
    </xf>
    <xf numFmtId="164" fontId="7" fillId="0" borderId="0" xfId="1" applyNumberFormat="1" applyFont="1"/>
    <xf numFmtId="164" fontId="6" fillId="0" borderId="0" xfId="1" applyNumberFormat="1" applyFont="1"/>
    <xf numFmtId="0" fontId="6" fillId="0" borderId="0" xfId="0" applyFont="1" applyAlignment="1">
      <alignment horizontal="left"/>
    </xf>
    <xf numFmtId="1" fontId="5" fillId="4" borderId="0" xfId="0" applyNumberFormat="1" applyFont="1" applyFill="1" applyAlignment="1">
      <alignment horizontal="center" vertical="center"/>
    </xf>
    <xf numFmtId="1" fontId="5" fillId="4" borderId="3" xfId="0" applyNumberFormat="1" applyFont="1" applyFill="1" applyBorder="1" applyAlignment="1">
      <alignment horizontal="center" vertical="center"/>
    </xf>
    <xf numFmtId="0" fontId="5" fillId="5" borderId="0" xfId="0" applyFont="1" applyFill="1" applyAlignment="1">
      <alignment horizontal="center" vertical="center" wrapText="1"/>
    </xf>
    <xf numFmtId="164" fontId="6" fillId="0" borderId="11" xfId="0" applyNumberFormat="1" applyFont="1" applyBorder="1" applyAlignment="1">
      <alignment vertical="top"/>
    </xf>
    <xf numFmtId="164" fontId="6" fillId="0" borderId="12" xfId="0" applyNumberFormat="1" applyFont="1" applyBorder="1" applyAlignment="1">
      <alignment vertical="top"/>
    </xf>
    <xf numFmtId="164" fontId="6" fillId="0" borderId="10" xfId="0" applyNumberFormat="1" applyFont="1" applyBorder="1" applyAlignment="1">
      <alignment vertical="top"/>
    </xf>
    <xf numFmtId="0" fontId="8" fillId="0" borderId="11" xfId="0" applyFont="1" applyBorder="1" applyAlignment="1">
      <alignment vertical="top"/>
    </xf>
    <xf numFmtId="0" fontId="8" fillId="0" borderId="8" xfId="0" applyFont="1" applyBorder="1"/>
    <xf numFmtId="0" fontId="8" fillId="0" borderId="0" xfId="0" applyFont="1" applyAlignment="1">
      <alignment wrapText="1"/>
    </xf>
    <xf numFmtId="0" fontId="10" fillId="0" borderId="0" xfId="0" applyFont="1" applyAlignment="1">
      <alignment vertical="top" wrapText="1"/>
    </xf>
    <xf numFmtId="0" fontId="15" fillId="0" borderId="3" xfId="0" applyFont="1" applyBorder="1"/>
    <xf numFmtId="0" fontId="15" fillId="0" borderId="8" xfId="0" applyFont="1" applyBorder="1"/>
    <xf numFmtId="0" fontId="11" fillId="0" borderId="0" xfId="0" applyFont="1" applyAlignment="1">
      <alignment wrapText="1"/>
    </xf>
    <xf numFmtId="0" fontId="10" fillId="0" borderId="12" xfId="0" applyFont="1" applyBorder="1" applyAlignment="1">
      <alignment vertical="top"/>
    </xf>
    <xf numFmtId="164" fontId="11" fillId="0" borderId="0" xfId="1" applyNumberFormat="1" applyFont="1" applyFill="1" applyAlignment="1">
      <alignment vertical="top"/>
    </xf>
    <xf numFmtId="164" fontId="8" fillId="0" borderId="0" xfId="1" applyNumberFormat="1" applyFont="1" applyFill="1" applyAlignment="1">
      <alignment vertical="top"/>
    </xf>
    <xf numFmtId="164" fontId="10" fillId="0" borderId="3" xfId="1" applyNumberFormat="1" applyFont="1" applyFill="1" applyBorder="1" applyAlignment="1">
      <alignment vertical="top"/>
    </xf>
    <xf numFmtId="164" fontId="6" fillId="0" borderId="0" xfId="1" applyNumberFormat="1" applyFont="1" applyFill="1" applyAlignment="1">
      <alignment vertical="top"/>
    </xf>
    <xf numFmtId="0" fontId="12" fillId="0" borderId="0" xfId="0" applyFont="1" applyAlignment="1">
      <alignment horizontal="left" vertical="top" indent="2"/>
    </xf>
    <xf numFmtId="164" fontId="16" fillId="0" borderId="1" xfId="1" applyNumberFormat="1" applyFont="1" applyBorder="1"/>
    <xf numFmtId="164" fontId="14" fillId="0" borderId="0" xfId="1" applyNumberFormat="1" applyFont="1"/>
    <xf numFmtId="0" fontId="13" fillId="0" borderId="0" xfId="0" applyFont="1" applyAlignment="1">
      <alignment horizontal="left" vertical="top"/>
    </xf>
    <xf numFmtId="164" fontId="7" fillId="0" borderId="3" xfId="0" applyNumberFormat="1" applyFont="1" applyBorder="1" applyAlignment="1">
      <alignment vertical="top"/>
    </xf>
    <xf numFmtId="165" fontId="7" fillId="0" borderId="3" xfId="0" applyNumberFormat="1" applyFont="1" applyBorder="1" applyAlignment="1">
      <alignment vertical="top"/>
    </xf>
    <xf numFmtId="0" fontId="6" fillId="0" borderId="0" xfId="0" applyFont="1"/>
    <xf numFmtId="165" fontId="10" fillId="0" borderId="0" xfId="0" applyNumberFormat="1" applyFont="1"/>
    <xf numFmtId="0" fontId="5" fillId="3" borderId="11"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13" fillId="0" borderId="0" xfId="0" applyFont="1"/>
    <xf numFmtId="164" fontId="12" fillId="0" borderId="0" xfId="0" applyNumberFormat="1" applyFont="1"/>
    <xf numFmtId="164" fontId="13" fillId="0" borderId="0" xfId="0" applyNumberFormat="1" applyFont="1"/>
    <xf numFmtId="164" fontId="12" fillId="0" borderId="1" xfId="0" applyNumberFormat="1" applyFont="1" applyBorder="1"/>
    <xf numFmtId="43" fontId="10" fillId="0" borderId="0" xfId="0" applyNumberFormat="1" applyFont="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CAB7D-76E5-499D-84E2-7709BF2220C7}">
  <sheetPr>
    <pageSetUpPr fitToPage="1"/>
  </sheetPr>
  <dimension ref="A1:S162"/>
  <sheetViews>
    <sheetView tabSelected="1" zoomScale="70" zoomScaleNormal="70" zoomScaleSheetLayoutView="100" workbookViewId="0">
      <pane xSplit="1" ySplit="3" topLeftCell="B4" activePane="bottomRight" state="frozen"/>
      <selection pane="topRight" activeCell="B1" sqref="B1"/>
      <selection pane="bottomLeft" activeCell="A4" sqref="A4"/>
      <selection pane="bottomRight"/>
    </sheetView>
  </sheetViews>
  <sheetFormatPr defaultRowHeight="14.4" outlineLevelCol="1" x14ac:dyDescent="0.3"/>
  <cols>
    <col min="1" max="1" width="45.5546875" style="7" customWidth="1"/>
    <col min="2" max="4" width="8.88671875" style="70" customWidth="1"/>
    <col min="5" max="5" width="10.88671875" style="70" customWidth="1"/>
    <col min="6" max="6" width="9.109375" style="70" customWidth="1"/>
    <col min="7" max="11" width="9.109375" style="70" customWidth="1" outlineLevel="1"/>
    <col min="12" max="12" width="13.109375" style="7" customWidth="1"/>
    <col min="13" max="14" width="14" style="7" customWidth="1"/>
    <col min="15" max="15" width="19.5546875" style="7" customWidth="1"/>
    <col min="16" max="16" width="69" style="7" customWidth="1"/>
    <col min="17" max="17" width="62.44140625" style="7" customWidth="1"/>
    <col min="18" max="18" width="52" style="7" customWidth="1"/>
    <col min="19" max="19" width="68.109375" customWidth="1"/>
  </cols>
  <sheetData>
    <row r="1" spans="1:18" ht="15" thickBot="1" x14ac:dyDescent="0.35">
      <c r="Q1" s="60"/>
    </row>
    <row r="2" spans="1:18" ht="54.75" customHeight="1" x14ac:dyDescent="0.3">
      <c r="A2" s="6" t="s">
        <v>0</v>
      </c>
      <c r="B2" s="4">
        <v>2022</v>
      </c>
      <c r="C2" s="4">
        <v>2023</v>
      </c>
      <c r="D2" s="4">
        <v>2024</v>
      </c>
      <c r="E2" s="4">
        <v>2025</v>
      </c>
      <c r="F2" s="32">
        <v>2026</v>
      </c>
      <c r="G2" s="129">
        <v>2027</v>
      </c>
      <c r="H2" s="129">
        <v>2028</v>
      </c>
      <c r="I2" s="129">
        <v>2029</v>
      </c>
      <c r="J2" s="129">
        <v>2030</v>
      </c>
      <c r="K2" s="129">
        <v>2031</v>
      </c>
      <c r="L2" s="5" t="s">
        <v>1</v>
      </c>
      <c r="M2" s="5" t="s">
        <v>2</v>
      </c>
      <c r="N2" s="131" t="s">
        <v>3</v>
      </c>
      <c r="O2" s="131" t="s">
        <v>4</v>
      </c>
      <c r="P2" s="5" t="s">
        <v>5</v>
      </c>
      <c r="Q2" s="5" t="s">
        <v>6</v>
      </c>
      <c r="R2" s="5" t="s">
        <v>7</v>
      </c>
    </row>
    <row r="3" spans="1:18" ht="15.9" customHeight="1" thickBot="1" x14ac:dyDescent="0.35">
      <c r="A3" s="6"/>
      <c r="B3" s="4" t="s">
        <v>8</v>
      </c>
      <c r="C3" s="4" t="s">
        <v>8</v>
      </c>
      <c r="D3" s="4" t="s">
        <v>8</v>
      </c>
      <c r="E3" s="4" t="s">
        <v>8</v>
      </c>
      <c r="F3" s="4" t="s">
        <v>9</v>
      </c>
      <c r="G3" s="129" t="s">
        <v>10</v>
      </c>
      <c r="H3" s="129" t="s">
        <v>10</v>
      </c>
      <c r="I3" s="129" t="s">
        <v>10</v>
      </c>
      <c r="J3" s="129" t="s">
        <v>10</v>
      </c>
      <c r="K3" s="129" t="s">
        <v>10</v>
      </c>
      <c r="L3" s="5"/>
      <c r="M3" s="5"/>
      <c r="N3" s="131"/>
      <c r="O3" s="131"/>
      <c r="P3" s="5"/>
      <c r="Q3" s="5"/>
      <c r="R3" s="5"/>
    </row>
    <row r="4" spans="1:18" x14ac:dyDescent="0.3">
      <c r="A4" s="21" t="s">
        <v>11</v>
      </c>
      <c r="B4" s="58"/>
      <c r="C4" s="58"/>
      <c r="D4" s="58"/>
      <c r="E4" s="58"/>
      <c r="F4" s="35"/>
      <c r="G4" s="35"/>
      <c r="H4" s="35"/>
      <c r="I4" s="35"/>
      <c r="J4" s="35"/>
      <c r="K4" s="35"/>
      <c r="L4" s="71"/>
      <c r="M4" s="34"/>
      <c r="N4" s="135"/>
      <c r="O4" s="135"/>
      <c r="P4" s="23"/>
      <c r="Q4" s="72"/>
      <c r="R4" s="72"/>
    </row>
    <row r="5" spans="1:18" x14ac:dyDescent="0.3">
      <c r="A5" s="9" t="s">
        <v>12</v>
      </c>
      <c r="B5" s="48"/>
      <c r="C5" s="48"/>
      <c r="D5" s="48"/>
      <c r="E5" s="48"/>
      <c r="F5" s="36"/>
      <c r="G5" s="36"/>
      <c r="H5" s="36"/>
      <c r="I5" s="36"/>
      <c r="J5" s="36"/>
      <c r="K5" s="36"/>
      <c r="L5" s="73"/>
      <c r="M5" s="13"/>
      <c r="N5" s="86"/>
      <c r="O5" s="86"/>
      <c r="P5" s="8"/>
      <c r="Q5" s="74"/>
      <c r="R5" s="74"/>
    </row>
    <row r="6" spans="1:18" ht="122.25" customHeight="1" x14ac:dyDescent="0.3">
      <c r="A6" s="10" t="s">
        <v>13</v>
      </c>
      <c r="B6" s="11">
        <v>0</v>
      </c>
      <c r="C6" s="11">
        <v>0.99193423507780831</v>
      </c>
      <c r="D6" s="11">
        <v>3.899505</v>
      </c>
      <c r="E6" s="11">
        <v>3.9297490000000002</v>
      </c>
      <c r="F6" s="11">
        <v>4.0476414700000003</v>
      </c>
      <c r="G6" s="51">
        <v>4.1690707141000001</v>
      </c>
      <c r="H6" s="11">
        <v>4.252452128382</v>
      </c>
      <c r="I6" s="11">
        <v>4.3375011709496398</v>
      </c>
      <c r="J6" s="11">
        <v>4.4242511943686331</v>
      </c>
      <c r="K6" s="11">
        <v>4.5127362182560056</v>
      </c>
      <c r="L6" s="73"/>
      <c r="M6" s="13"/>
      <c r="N6" s="86"/>
      <c r="O6" s="86" t="s">
        <v>11</v>
      </c>
      <c r="P6" s="81" t="s">
        <v>14</v>
      </c>
      <c r="Q6" s="30" t="s">
        <v>15</v>
      </c>
      <c r="R6" s="30" t="s">
        <v>16</v>
      </c>
    </row>
    <row r="7" spans="1:18" x14ac:dyDescent="0.3">
      <c r="A7" s="38"/>
      <c r="B7" s="40">
        <v>0</v>
      </c>
      <c r="C7" s="40">
        <v>0.99193423507780831</v>
      </c>
      <c r="D7" s="40">
        <v>3.899505</v>
      </c>
      <c r="E7" s="40">
        <v>3.9297490000000002</v>
      </c>
      <c r="F7" s="40">
        <v>4.0476414700000003</v>
      </c>
      <c r="G7" s="61">
        <f>SUM(G6)</f>
        <v>4.1690707141000001</v>
      </c>
      <c r="H7" s="40">
        <f t="shared" ref="H7:K7" si="0">SUM(H6)</f>
        <v>4.252452128382</v>
      </c>
      <c r="I7" s="40">
        <f t="shared" si="0"/>
        <v>4.3375011709496398</v>
      </c>
      <c r="J7" s="40">
        <f t="shared" si="0"/>
        <v>4.4242511943686331</v>
      </c>
      <c r="K7" s="40">
        <f t="shared" si="0"/>
        <v>4.5127362182560056</v>
      </c>
      <c r="L7" s="73"/>
      <c r="M7" s="13"/>
      <c r="N7" s="86"/>
      <c r="O7" s="86"/>
      <c r="P7" s="8"/>
      <c r="Q7" s="74"/>
      <c r="R7" s="74"/>
    </row>
    <row r="8" spans="1:18" ht="15" thickBot="1" x14ac:dyDescent="0.35">
      <c r="A8" s="41" t="s">
        <v>17</v>
      </c>
      <c r="B8" s="18">
        <v>0</v>
      </c>
      <c r="C8" s="44">
        <v>0.99193423507780831</v>
      </c>
      <c r="D8" s="44">
        <v>3.899505</v>
      </c>
      <c r="E8" s="44">
        <v>3.9297490000000002</v>
      </c>
      <c r="F8" s="44">
        <v>4.0476414700000003</v>
      </c>
      <c r="G8" s="46">
        <f>G7</f>
        <v>4.1690707141000001</v>
      </c>
      <c r="H8" s="44">
        <f t="shared" ref="H8:K8" si="1">H7</f>
        <v>4.252452128382</v>
      </c>
      <c r="I8" s="44">
        <f t="shared" si="1"/>
        <v>4.3375011709496398</v>
      </c>
      <c r="J8" s="44">
        <f t="shared" si="1"/>
        <v>4.4242511943686331</v>
      </c>
      <c r="K8" s="44">
        <f t="shared" si="1"/>
        <v>4.5127362182560056</v>
      </c>
      <c r="L8" s="19">
        <f>AVERAGE(C8:F8)</f>
        <v>3.2172074262694523</v>
      </c>
      <c r="M8" s="43">
        <f>SUM(B8:F8)</f>
        <v>12.868829705077809</v>
      </c>
      <c r="N8" s="134">
        <f>SUM(G8:K8)</f>
        <v>21.696011426056277</v>
      </c>
      <c r="O8" s="134"/>
      <c r="P8" s="82"/>
      <c r="Q8" s="76"/>
      <c r="R8" s="76"/>
    </row>
    <row r="9" spans="1:18" x14ac:dyDescent="0.3">
      <c r="A9" s="21" t="s">
        <v>18</v>
      </c>
      <c r="B9" s="58"/>
      <c r="C9" s="58"/>
      <c r="D9" s="58"/>
      <c r="E9" s="58"/>
      <c r="F9" s="35"/>
      <c r="G9" s="56"/>
      <c r="H9" s="35"/>
      <c r="I9" s="35"/>
      <c r="J9" s="35"/>
      <c r="K9" s="35"/>
      <c r="L9" s="77"/>
      <c r="M9" s="78"/>
      <c r="N9" s="133"/>
      <c r="O9" s="133"/>
      <c r="P9" s="23"/>
      <c r="Q9" s="72"/>
      <c r="R9" s="23"/>
    </row>
    <row r="10" spans="1:18" x14ac:dyDescent="0.3">
      <c r="A10" s="9" t="s">
        <v>12</v>
      </c>
      <c r="B10" s="48"/>
      <c r="C10" s="48"/>
      <c r="D10" s="48"/>
      <c r="E10" s="48"/>
      <c r="F10" s="36"/>
      <c r="G10" s="143"/>
      <c r="H10" s="36"/>
      <c r="I10" s="36"/>
      <c r="J10" s="36"/>
      <c r="K10" s="36"/>
      <c r="L10" s="79"/>
      <c r="M10" s="80"/>
      <c r="N10" s="133"/>
      <c r="O10" s="133"/>
      <c r="P10" s="8"/>
      <c r="Q10" s="74"/>
      <c r="R10" s="8"/>
    </row>
    <row r="11" spans="1:18" ht="124.2" x14ac:dyDescent="0.3">
      <c r="A11" s="10" t="s">
        <v>19</v>
      </c>
      <c r="B11" s="11">
        <v>0.51458400000000004</v>
      </c>
      <c r="C11" s="11">
        <v>1.424776324854701</v>
      </c>
      <c r="D11" s="11">
        <v>1.99366</v>
      </c>
      <c r="E11" s="11">
        <v>2.7838129999999999</v>
      </c>
      <c r="F11" s="11">
        <v>4.0490351603121999</v>
      </c>
      <c r="G11" s="51">
        <v>4.1300158635184436</v>
      </c>
      <c r="H11" s="11">
        <v>4.2126161807888129</v>
      </c>
      <c r="I11" s="11">
        <v>4.2968685044045891</v>
      </c>
      <c r="J11" s="11">
        <v>4.3828058744926812</v>
      </c>
      <c r="K11" s="11">
        <v>4.4704619919825346</v>
      </c>
      <c r="L11" s="79"/>
      <c r="M11" s="80"/>
      <c r="N11" s="133"/>
      <c r="O11" s="86" t="s">
        <v>20</v>
      </c>
      <c r="P11" s="81" t="s">
        <v>21</v>
      </c>
      <c r="Q11" s="30" t="s">
        <v>22</v>
      </c>
      <c r="R11" s="81" t="s">
        <v>23</v>
      </c>
    </row>
    <row r="12" spans="1:18" x14ac:dyDescent="0.3">
      <c r="A12" s="38"/>
      <c r="B12" s="40">
        <v>0.51458400000000004</v>
      </c>
      <c r="C12" s="40">
        <v>1.424776324854701</v>
      </c>
      <c r="D12" s="40">
        <v>1.99366</v>
      </c>
      <c r="E12" s="40">
        <f>E11</f>
        <v>2.7838129999999999</v>
      </c>
      <c r="F12" s="40">
        <v>4.0490351603121999</v>
      </c>
      <c r="G12" s="61">
        <f t="shared" ref="G12:K12" si="2">G11</f>
        <v>4.1300158635184436</v>
      </c>
      <c r="H12" s="40">
        <f t="shared" si="2"/>
        <v>4.2126161807888129</v>
      </c>
      <c r="I12" s="40">
        <f t="shared" si="2"/>
        <v>4.2968685044045891</v>
      </c>
      <c r="J12" s="40">
        <f t="shared" si="2"/>
        <v>4.3828058744926812</v>
      </c>
      <c r="K12" s="40">
        <f t="shared" si="2"/>
        <v>4.4704619919825346</v>
      </c>
      <c r="L12" s="79"/>
      <c r="M12" s="80"/>
      <c r="N12" s="133"/>
      <c r="O12" s="133"/>
      <c r="P12" s="8"/>
      <c r="Q12" s="74"/>
      <c r="R12" s="8"/>
    </row>
    <row r="13" spans="1:18" ht="15" thickBot="1" x14ac:dyDescent="0.35">
      <c r="A13" s="41" t="s">
        <v>24</v>
      </c>
      <c r="B13" s="18">
        <f>B12</f>
        <v>0.51458400000000004</v>
      </c>
      <c r="C13" s="18">
        <f>C12</f>
        <v>1.424776324854701</v>
      </c>
      <c r="D13" s="18">
        <f>D12</f>
        <v>1.99366</v>
      </c>
      <c r="E13" s="18">
        <f>E12</f>
        <v>2.7838129999999999</v>
      </c>
      <c r="F13" s="18">
        <v>4.0490351603121999</v>
      </c>
      <c r="G13" s="46">
        <f t="shared" ref="G13:K13" si="3">G12</f>
        <v>4.1300158635184436</v>
      </c>
      <c r="H13" s="18">
        <f t="shared" si="3"/>
        <v>4.2126161807888129</v>
      </c>
      <c r="I13" s="18">
        <f t="shared" si="3"/>
        <v>4.2968685044045891</v>
      </c>
      <c r="J13" s="18">
        <f t="shared" si="3"/>
        <v>4.3828058744926812</v>
      </c>
      <c r="K13" s="18">
        <f t="shared" si="3"/>
        <v>4.4704619919825346</v>
      </c>
      <c r="L13" s="19">
        <f>AVERAGE(B13:F13)</f>
        <v>2.1531736970333801</v>
      </c>
      <c r="M13" s="75">
        <f>SUM(B13:F13)</f>
        <v>10.765868485166902</v>
      </c>
      <c r="N13" s="134">
        <f>SUM(G13:K13)</f>
        <v>21.492768415187061</v>
      </c>
      <c r="O13" s="134"/>
      <c r="P13" s="82"/>
      <c r="Q13" s="76"/>
      <c r="R13" s="82"/>
    </row>
    <row r="14" spans="1:18" x14ac:dyDescent="0.3">
      <c r="A14" s="47" t="s">
        <v>25</v>
      </c>
      <c r="B14" s="48"/>
      <c r="C14" s="48"/>
      <c r="D14" s="48"/>
      <c r="E14" s="48"/>
      <c r="F14" s="48"/>
      <c r="G14" s="62"/>
      <c r="H14" s="48"/>
      <c r="I14" s="48"/>
      <c r="J14" s="48"/>
      <c r="K14" s="48"/>
      <c r="L14" s="83"/>
      <c r="M14" s="14"/>
      <c r="N14" s="86"/>
      <c r="O14" s="86"/>
      <c r="P14" s="23"/>
      <c r="Q14" s="72"/>
      <c r="R14" s="72"/>
    </row>
    <row r="15" spans="1:18" x14ac:dyDescent="0.3">
      <c r="A15" s="9" t="s">
        <v>12</v>
      </c>
      <c r="B15" s="48"/>
      <c r="C15" s="48"/>
      <c r="D15" s="48"/>
      <c r="E15" s="48"/>
      <c r="F15" s="48"/>
      <c r="G15" s="62"/>
      <c r="H15" s="48"/>
      <c r="I15" s="48"/>
      <c r="J15" s="48"/>
      <c r="K15" s="48"/>
      <c r="L15" s="83"/>
      <c r="M15" s="14"/>
      <c r="N15" s="86"/>
      <c r="O15" s="86"/>
      <c r="P15" s="8"/>
      <c r="Q15" s="74"/>
      <c r="R15" s="74"/>
    </row>
    <row r="16" spans="1:18" ht="69.599999999999994" x14ac:dyDescent="0.3">
      <c r="A16" s="10" t="s">
        <v>13</v>
      </c>
      <c r="B16" s="84">
        <v>0.75830423333333341</v>
      </c>
      <c r="C16" s="84">
        <v>1.4762036006569643</v>
      </c>
      <c r="D16" s="84">
        <v>2.0745925654316424</v>
      </c>
      <c r="E16" s="84">
        <v>3.2293657843005499</v>
      </c>
      <c r="F16" s="16">
        <v>2.1786511799999997</v>
      </c>
      <c r="G16" s="49">
        <v>0</v>
      </c>
      <c r="H16" s="16">
        <v>0</v>
      </c>
      <c r="I16" s="16">
        <v>0</v>
      </c>
      <c r="J16" s="16">
        <v>0</v>
      </c>
      <c r="K16" s="16">
        <v>0</v>
      </c>
      <c r="L16" s="83"/>
      <c r="M16" s="14"/>
      <c r="N16" s="86"/>
      <c r="O16" s="30" t="s">
        <v>26</v>
      </c>
      <c r="P16" s="81" t="s">
        <v>27</v>
      </c>
      <c r="Q16" s="30" t="s">
        <v>28</v>
      </c>
      <c r="R16" s="85" t="s">
        <v>29</v>
      </c>
    </row>
    <row r="17" spans="1:18" ht="55.8" x14ac:dyDescent="0.3">
      <c r="A17" s="10" t="s">
        <v>30</v>
      </c>
      <c r="B17" s="84">
        <v>0</v>
      </c>
      <c r="C17" s="84">
        <v>1E-3</v>
      </c>
      <c r="D17" s="84">
        <v>1.2279999999999999E-3</v>
      </c>
      <c r="E17" s="84">
        <v>0.2310643191142191</v>
      </c>
      <c r="F17" s="16">
        <v>1.06386E-3</v>
      </c>
      <c r="G17" s="49">
        <v>1.0851372000000002E-3</v>
      </c>
      <c r="H17" s="16">
        <v>1.106839944E-3</v>
      </c>
      <c r="I17" s="16">
        <v>1.12897674288E-3</v>
      </c>
      <c r="J17" s="16">
        <v>1.1515562777376E-3</v>
      </c>
      <c r="K17" s="16">
        <v>1.1745874032923521E-3</v>
      </c>
      <c r="L17" s="83"/>
      <c r="M17" s="14"/>
      <c r="N17" s="86"/>
      <c r="O17" s="30" t="s">
        <v>26</v>
      </c>
      <c r="P17" s="90" t="s">
        <v>31</v>
      </c>
      <c r="Q17" s="30" t="s">
        <v>32</v>
      </c>
      <c r="R17" s="86" t="s">
        <v>33</v>
      </c>
    </row>
    <row r="18" spans="1:18" ht="82.8" x14ac:dyDescent="0.3">
      <c r="A18" s="10" t="s">
        <v>19</v>
      </c>
      <c r="B18" s="52">
        <v>0</v>
      </c>
      <c r="C18" s="52">
        <v>5.3530000000000001E-3</v>
      </c>
      <c r="D18" s="52">
        <v>5.4520000000000002E-3</v>
      </c>
      <c r="E18" s="52">
        <v>5.561E-3</v>
      </c>
      <c r="F18" s="52">
        <v>5.6722200000000004E-3</v>
      </c>
      <c r="G18" s="51">
        <v>5.7856644000000004E-3</v>
      </c>
      <c r="H18" s="52">
        <v>5.9013776880000009E-3</v>
      </c>
      <c r="I18" s="52">
        <v>6.0194052417600011E-3</v>
      </c>
      <c r="J18" s="52">
        <v>6.1397933465952015E-3</v>
      </c>
      <c r="K18" s="52">
        <v>6.2625892135271055E-3</v>
      </c>
      <c r="L18" s="83"/>
      <c r="M18" s="14"/>
      <c r="N18" s="86"/>
      <c r="O18" s="86" t="s">
        <v>20</v>
      </c>
      <c r="P18" s="81" t="s">
        <v>34</v>
      </c>
      <c r="Q18" s="30" t="s">
        <v>35</v>
      </c>
      <c r="R18" s="30" t="s">
        <v>36</v>
      </c>
    </row>
    <row r="19" spans="1:18" x14ac:dyDescent="0.3">
      <c r="A19" s="15"/>
      <c r="B19" s="87">
        <f>SUM(B16:B18)</f>
        <v>0.75830423333333341</v>
      </c>
      <c r="C19" s="87">
        <f>SUM(C16:C18)</f>
        <v>1.4825566006569642</v>
      </c>
      <c r="D19" s="87">
        <f>SUM(D16:D18)</f>
        <v>2.0812725654316422</v>
      </c>
      <c r="E19" s="87">
        <f>SUM(E16:E18)</f>
        <v>3.465991103414769</v>
      </c>
      <c r="F19" s="55">
        <v>2.1853872599999997</v>
      </c>
      <c r="G19" s="54">
        <f t="shared" ref="G19:K19" si="4">SUM(G16:G18)</f>
        <v>6.8708016000000004E-3</v>
      </c>
      <c r="H19" s="55">
        <f t="shared" si="4"/>
        <v>7.0082176320000007E-3</v>
      </c>
      <c r="I19" s="55">
        <f t="shared" si="4"/>
        <v>7.1483819846400011E-3</v>
      </c>
      <c r="J19" s="55">
        <f t="shared" si="4"/>
        <v>7.2913496243328015E-3</v>
      </c>
      <c r="K19" s="55">
        <f t="shared" si="4"/>
        <v>7.4371766168194577E-3</v>
      </c>
      <c r="L19" s="83"/>
      <c r="M19" s="14"/>
      <c r="N19" s="86"/>
      <c r="O19" s="86"/>
      <c r="P19" s="8"/>
      <c r="Q19" s="74"/>
      <c r="R19" s="74"/>
    </row>
    <row r="20" spans="1:18" ht="15" thickBot="1" x14ac:dyDescent="0.35">
      <c r="A20" s="17" t="s">
        <v>37</v>
      </c>
      <c r="B20" s="18">
        <f>B19</f>
        <v>0.75830423333333341</v>
      </c>
      <c r="C20" s="18">
        <f>C19</f>
        <v>1.4825566006569642</v>
      </c>
      <c r="D20" s="18">
        <f>D19</f>
        <v>2.0812725654316422</v>
      </c>
      <c r="E20" s="18">
        <f>E19</f>
        <v>3.465991103414769</v>
      </c>
      <c r="F20" s="18">
        <v>2.1853872599999997</v>
      </c>
      <c r="G20" s="46">
        <f t="shared" ref="G20:K20" si="5">G19</f>
        <v>6.8708016000000004E-3</v>
      </c>
      <c r="H20" s="18">
        <f t="shared" si="5"/>
        <v>7.0082176320000007E-3</v>
      </c>
      <c r="I20" s="18">
        <f t="shared" si="5"/>
        <v>7.1483819846400011E-3</v>
      </c>
      <c r="J20" s="18">
        <f t="shared" si="5"/>
        <v>7.2913496243328015E-3</v>
      </c>
      <c r="K20" s="18">
        <f t="shared" si="5"/>
        <v>7.4371766168194577E-3</v>
      </c>
      <c r="L20" s="19">
        <f>AVERAGE(B20:F20)</f>
        <v>1.9947023525673415</v>
      </c>
      <c r="M20" s="75">
        <f>SUM(B20:F20)</f>
        <v>9.9735117628367078</v>
      </c>
      <c r="N20" s="134">
        <f>SUM(G20:K20)</f>
        <v>3.5755927457792262E-2</v>
      </c>
      <c r="O20" s="134"/>
      <c r="P20" s="82"/>
      <c r="Q20" s="76"/>
      <c r="R20" s="76"/>
    </row>
    <row r="21" spans="1:18" x14ac:dyDescent="0.3">
      <c r="A21" s="21" t="s">
        <v>38</v>
      </c>
      <c r="B21" s="88"/>
      <c r="C21" s="88"/>
      <c r="D21" s="88"/>
      <c r="E21" s="88"/>
      <c r="F21" s="56"/>
      <c r="G21" s="56"/>
      <c r="H21" s="56"/>
      <c r="I21" s="56"/>
      <c r="J21" s="56"/>
      <c r="K21" s="56"/>
      <c r="L21" s="77"/>
      <c r="M21" s="78"/>
      <c r="N21" s="132"/>
      <c r="O21" s="132"/>
      <c r="P21" s="23"/>
      <c r="Q21" s="72"/>
      <c r="R21" s="23"/>
    </row>
    <row r="22" spans="1:18" x14ac:dyDescent="0.3">
      <c r="A22" s="9" t="s">
        <v>39</v>
      </c>
      <c r="B22" s="48"/>
      <c r="C22" s="48"/>
      <c r="D22" s="48"/>
      <c r="E22" s="48"/>
      <c r="F22" s="48"/>
      <c r="G22" s="62"/>
      <c r="H22" s="48"/>
      <c r="I22" s="48"/>
      <c r="J22" s="48"/>
      <c r="K22" s="48"/>
      <c r="L22" s="79"/>
      <c r="M22" s="80"/>
      <c r="N22" s="133"/>
      <c r="O22" s="133"/>
      <c r="P22" s="14"/>
      <c r="Q22" s="74"/>
      <c r="R22" s="8"/>
    </row>
    <row r="23" spans="1:18" ht="138.6" x14ac:dyDescent="0.3">
      <c r="A23" s="10" t="s">
        <v>13</v>
      </c>
      <c r="B23" s="89">
        <v>0</v>
      </c>
      <c r="C23" s="89">
        <v>0</v>
      </c>
      <c r="D23" s="89">
        <v>0.29565011012999998</v>
      </c>
      <c r="E23" s="89">
        <v>0.39598972709789992</v>
      </c>
      <c r="F23" s="57">
        <v>0.5015384159847569</v>
      </c>
      <c r="G23" s="144">
        <v>0.51009218806429968</v>
      </c>
      <c r="H23" s="57">
        <v>0.51739386968222867</v>
      </c>
      <c r="I23" s="57">
        <v>0.52491460174869553</v>
      </c>
      <c r="J23" s="57">
        <v>0.53266095577715644</v>
      </c>
      <c r="K23" s="57">
        <v>0.54063970042647114</v>
      </c>
      <c r="L23" s="79"/>
      <c r="M23" s="80"/>
      <c r="N23" s="133"/>
      <c r="O23" s="30" t="s">
        <v>40</v>
      </c>
      <c r="P23" s="81" t="s">
        <v>41</v>
      </c>
      <c r="Q23" s="30" t="s">
        <v>42</v>
      </c>
      <c r="R23" s="90" t="s">
        <v>43</v>
      </c>
    </row>
    <row r="24" spans="1:18" ht="55.8" x14ac:dyDescent="0.3">
      <c r="A24" s="10" t="s">
        <v>30</v>
      </c>
      <c r="B24" s="11">
        <v>0</v>
      </c>
      <c r="C24" s="11">
        <v>0</v>
      </c>
      <c r="D24" s="11">
        <v>2.1082000000000001</v>
      </c>
      <c r="E24" s="11">
        <v>8.9094999999999994E-2</v>
      </c>
      <c r="F24" s="37">
        <v>0.63756999999999997</v>
      </c>
      <c r="G24" s="50">
        <v>0.74983999999999995</v>
      </c>
      <c r="H24" s="37">
        <v>1.6737499999999999E-2</v>
      </c>
      <c r="I24" s="37">
        <v>3.09E-2</v>
      </c>
      <c r="J24" s="37">
        <v>0</v>
      </c>
      <c r="K24" s="37">
        <v>0</v>
      </c>
      <c r="L24" s="79"/>
      <c r="M24" s="80"/>
      <c r="N24" s="133"/>
      <c r="O24" s="86" t="s">
        <v>44</v>
      </c>
      <c r="P24" s="81" t="s">
        <v>45</v>
      </c>
      <c r="Q24" s="30" t="s">
        <v>46</v>
      </c>
      <c r="R24" s="90" t="s">
        <v>47</v>
      </c>
    </row>
    <row r="25" spans="1:18" x14ac:dyDescent="0.3">
      <c r="A25" s="15"/>
      <c r="B25" s="40">
        <f>SUM(B23:B24)</f>
        <v>0</v>
      </c>
      <c r="C25" s="40">
        <f>SUM(C23:C24)</f>
        <v>0</v>
      </c>
      <c r="D25" s="40">
        <f>SUM(D23:D24)</f>
        <v>2.4038501101300001</v>
      </c>
      <c r="E25" s="40">
        <f>SUM(E23:E24)</f>
        <v>0.4850847270978999</v>
      </c>
      <c r="F25" s="40">
        <v>1.1391084159847569</v>
      </c>
      <c r="G25" s="61">
        <f t="shared" ref="G25:K25" si="6">SUM(G23:G24)</f>
        <v>1.2599321880642997</v>
      </c>
      <c r="H25" s="40">
        <f t="shared" si="6"/>
        <v>0.53413136968222863</v>
      </c>
      <c r="I25" s="40">
        <f t="shared" si="6"/>
        <v>0.55581460174869557</v>
      </c>
      <c r="J25" s="40">
        <f t="shared" si="6"/>
        <v>0.53266095577715644</v>
      </c>
      <c r="K25" s="40">
        <f t="shared" si="6"/>
        <v>0.54063970042647114</v>
      </c>
      <c r="L25" s="79"/>
      <c r="M25" s="80"/>
      <c r="N25" s="133"/>
      <c r="O25" s="133"/>
      <c r="P25" s="14"/>
      <c r="Q25" s="74"/>
      <c r="R25" s="8"/>
    </row>
    <row r="26" spans="1:18" x14ac:dyDescent="0.3">
      <c r="A26" s="9" t="s">
        <v>12</v>
      </c>
      <c r="B26" s="48"/>
      <c r="C26" s="48"/>
      <c r="D26" s="48"/>
      <c r="E26" s="48"/>
      <c r="F26" s="48"/>
      <c r="G26" s="62"/>
      <c r="H26" s="48"/>
      <c r="I26" s="48"/>
      <c r="J26" s="48"/>
      <c r="K26" s="48"/>
      <c r="L26" s="79"/>
      <c r="M26" s="80"/>
      <c r="N26" s="133"/>
      <c r="O26" s="133"/>
      <c r="P26" s="14"/>
      <c r="Q26" s="74"/>
      <c r="R26" s="8"/>
    </row>
    <row r="27" spans="1:18" ht="249" x14ac:dyDescent="0.3">
      <c r="A27" s="10" t="s">
        <v>13</v>
      </c>
      <c r="B27" s="24">
        <v>0</v>
      </c>
      <c r="C27" s="24">
        <v>0</v>
      </c>
      <c r="D27" s="89">
        <v>1.297535590853294</v>
      </c>
      <c r="E27" s="24">
        <v>1.5175687100777955</v>
      </c>
      <c r="F27" s="57">
        <v>1.4909801884843887</v>
      </c>
      <c r="G27" s="144">
        <v>1.3753896408811337</v>
      </c>
      <c r="H27" s="57">
        <v>1.2919454276749893</v>
      </c>
      <c r="I27" s="57">
        <v>1.2419862396022499</v>
      </c>
      <c r="J27" s="57">
        <v>1.5866130664187814</v>
      </c>
      <c r="K27" s="57">
        <v>1.9568555284113447</v>
      </c>
      <c r="L27" s="79"/>
      <c r="M27" s="80"/>
      <c r="N27" s="133"/>
      <c r="O27" s="30" t="s">
        <v>216</v>
      </c>
      <c r="P27" s="81" t="s">
        <v>48</v>
      </c>
      <c r="Q27" s="30" t="s">
        <v>49</v>
      </c>
      <c r="R27" s="90" t="s">
        <v>50</v>
      </c>
    </row>
    <row r="28" spans="1:18" ht="96.6" x14ac:dyDescent="0.3">
      <c r="A28" s="10" t="s">
        <v>19</v>
      </c>
      <c r="B28" s="11">
        <v>0</v>
      </c>
      <c r="C28" s="11">
        <v>0</v>
      </c>
      <c r="D28" s="11">
        <v>4.6991560000000002E-2</v>
      </c>
      <c r="E28" s="11">
        <v>4.8401306800000002E-2</v>
      </c>
      <c r="F28" s="37">
        <v>4.9853346004000001E-2</v>
      </c>
      <c r="G28" s="50">
        <v>5.1348946384120006E-2</v>
      </c>
      <c r="H28" s="37">
        <v>5.2889414775643608E-2</v>
      </c>
      <c r="I28" s="37">
        <v>5.4476097218912917E-2</v>
      </c>
      <c r="J28" s="37">
        <v>5.6110380135480302E-2</v>
      </c>
      <c r="K28" s="37">
        <v>5.7793691539544716E-2</v>
      </c>
      <c r="L28" s="79"/>
      <c r="M28" s="80"/>
      <c r="N28" s="133"/>
      <c r="O28" s="30" t="s">
        <v>51</v>
      </c>
      <c r="P28" s="81" t="s">
        <v>52</v>
      </c>
      <c r="Q28" s="30" t="s">
        <v>53</v>
      </c>
      <c r="R28" s="81" t="s">
        <v>54</v>
      </c>
    </row>
    <row r="29" spans="1:18" x14ac:dyDescent="0.3">
      <c r="A29" s="15"/>
      <c r="B29" s="40">
        <f>SUM(B27:B28)</f>
        <v>0</v>
      </c>
      <c r="C29" s="40">
        <f>SUM(C27:C28)</f>
        <v>0</v>
      </c>
      <c r="D29" s="40">
        <f>SUM(D27:D28)</f>
        <v>1.3445271508532939</v>
      </c>
      <c r="E29" s="40">
        <f>SUM(E27:E28)</f>
        <v>1.5659700168777955</v>
      </c>
      <c r="F29" s="40">
        <v>1.5408335344883888</v>
      </c>
      <c r="G29" s="61">
        <f t="shared" ref="G29:K29" si="7">SUM(G27:G28)</f>
        <v>1.4267385872652536</v>
      </c>
      <c r="H29" s="40">
        <f t="shared" si="7"/>
        <v>1.3448348424506329</v>
      </c>
      <c r="I29" s="40">
        <f t="shared" si="7"/>
        <v>1.2964623368211627</v>
      </c>
      <c r="J29" s="40">
        <f t="shared" si="7"/>
        <v>1.6427234465542617</v>
      </c>
      <c r="K29" s="40">
        <f t="shared" si="7"/>
        <v>2.0146492199508894</v>
      </c>
      <c r="L29" s="79"/>
      <c r="M29" s="80"/>
      <c r="N29" s="133"/>
      <c r="O29" s="133"/>
      <c r="P29" s="8"/>
      <c r="Q29" s="74"/>
      <c r="R29" s="8"/>
    </row>
    <row r="30" spans="1:18" ht="15" thickBot="1" x14ac:dyDescent="0.35">
      <c r="A30" s="17" t="s">
        <v>55</v>
      </c>
      <c r="B30" s="18">
        <f>B25+B29</f>
        <v>0</v>
      </c>
      <c r="C30" s="44">
        <f>C25+C29</f>
        <v>0</v>
      </c>
      <c r="D30" s="44">
        <f>D25+D29</f>
        <v>3.7483772609832942</v>
      </c>
      <c r="E30" s="44">
        <f>E25+E29</f>
        <v>2.0510547439756954</v>
      </c>
      <c r="F30" s="44">
        <v>2.6799419504731459</v>
      </c>
      <c r="G30" s="46">
        <f t="shared" ref="G30:K30" si="8">G25+G29</f>
        <v>2.6866707753295533</v>
      </c>
      <c r="H30" s="44">
        <f t="shared" si="8"/>
        <v>1.8789662121328616</v>
      </c>
      <c r="I30" s="44">
        <f t="shared" si="8"/>
        <v>1.8522769385698583</v>
      </c>
      <c r="J30" s="44">
        <f t="shared" si="8"/>
        <v>2.1753844023314182</v>
      </c>
      <c r="K30" s="44">
        <f t="shared" si="8"/>
        <v>2.5552889203773606</v>
      </c>
      <c r="L30" s="19">
        <f>AVERAGE(D30:F30)</f>
        <v>2.8264579851440446</v>
      </c>
      <c r="M30" s="75">
        <f>SUM(B30:F30)</f>
        <v>8.4793739554321341</v>
      </c>
      <c r="N30" s="134">
        <f>SUM(G30:K30)</f>
        <v>11.148587248741052</v>
      </c>
      <c r="O30" s="134"/>
      <c r="P30" s="82"/>
      <c r="Q30" s="76"/>
      <c r="R30" s="82"/>
    </row>
    <row r="31" spans="1:18" x14ac:dyDescent="0.3">
      <c r="A31" s="21" t="s">
        <v>56</v>
      </c>
      <c r="B31" s="58"/>
      <c r="C31" s="58"/>
      <c r="D31" s="58"/>
      <c r="E31" s="58"/>
      <c r="F31" s="35"/>
      <c r="G31" s="56"/>
      <c r="H31" s="35"/>
      <c r="I31" s="35"/>
      <c r="J31" s="35"/>
      <c r="K31" s="35"/>
      <c r="L31" s="77"/>
      <c r="M31" s="78"/>
      <c r="N31" s="132"/>
      <c r="O31" s="132"/>
      <c r="P31" s="22"/>
      <c r="Q31" s="72"/>
      <c r="R31" s="23"/>
    </row>
    <row r="32" spans="1:18" x14ac:dyDescent="0.3">
      <c r="A32" s="9" t="s">
        <v>39</v>
      </c>
      <c r="B32" s="48"/>
      <c r="C32" s="48"/>
      <c r="D32" s="48"/>
      <c r="E32" s="48"/>
      <c r="F32" s="48"/>
      <c r="G32" s="62"/>
      <c r="H32" s="48"/>
      <c r="I32" s="48"/>
      <c r="J32" s="48"/>
      <c r="K32" s="48"/>
      <c r="L32" s="79"/>
      <c r="M32" s="80"/>
      <c r="N32" s="133"/>
      <c r="O32" s="133"/>
      <c r="Q32" s="74"/>
      <c r="R32" s="8"/>
    </row>
    <row r="33" spans="1:18" ht="82.8" x14ac:dyDescent="0.3">
      <c r="A33" s="10" t="s">
        <v>13</v>
      </c>
      <c r="B33" s="24">
        <v>0</v>
      </c>
      <c r="C33" s="24">
        <v>0</v>
      </c>
      <c r="D33" s="24">
        <v>1.8118624999999999</v>
      </c>
      <c r="E33" s="24">
        <v>3.7431621101225052</v>
      </c>
      <c r="F33" s="57">
        <v>0.74691138349683195</v>
      </c>
      <c r="G33" s="144">
        <v>3.29</v>
      </c>
      <c r="H33" s="57">
        <v>10.34</v>
      </c>
      <c r="I33" s="57">
        <v>9.8699999999999992</v>
      </c>
      <c r="J33" s="57">
        <v>9.4</v>
      </c>
      <c r="K33" s="57">
        <v>9.4</v>
      </c>
      <c r="L33" s="79"/>
      <c r="M33" s="80"/>
      <c r="N33" s="133"/>
      <c r="O33" s="30" t="s">
        <v>57</v>
      </c>
      <c r="P33" s="93" t="s">
        <v>58</v>
      </c>
      <c r="Q33" s="30" t="s">
        <v>59</v>
      </c>
      <c r="R33" s="81" t="s">
        <v>60</v>
      </c>
    </row>
    <row r="34" spans="1:18" ht="201" customHeight="1" x14ac:dyDescent="0.3">
      <c r="A34" s="10" t="s">
        <v>30</v>
      </c>
      <c r="B34" s="11">
        <v>0</v>
      </c>
      <c r="C34" s="11">
        <v>0</v>
      </c>
      <c r="D34" s="11">
        <v>0</v>
      </c>
      <c r="E34" s="11">
        <v>0.69109127999999997</v>
      </c>
      <c r="F34" s="37">
        <v>0.83793399999999996</v>
      </c>
      <c r="G34" s="50">
        <v>0.85469267999999998</v>
      </c>
      <c r="H34" s="37">
        <v>7.4756405336</v>
      </c>
      <c r="I34" s="37">
        <v>2.6348462642720003</v>
      </c>
      <c r="J34" s="37">
        <v>4.3500417095574395</v>
      </c>
      <c r="K34" s="37">
        <v>6.8499188437485889</v>
      </c>
      <c r="L34" s="79"/>
      <c r="M34" s="80"/>
      <c r="N34" s="133"/>
      <c r="O34" s="30" t="s">
        <v>57</v>
      </c>
      <c r="P34" s="93" t="s">
        <v>61</v>
      </c>
      <c r="Q34" s="30" t="s">
        <v>62</v>
      </c>
      <c r="R34" s="81" t="s">
        <v>63</v>
      </c>
    </row>
    <row r="35" spans="1:18" x14ac:dyDescent="0.3">
      <c r="A35" s="38"/>
      <c r="B35" s="40">
        <f>SUM(B33:B34)</f>
        <v>0</v>
      </c>
      <c r="C35" s="40">
        <f>SUM(C33:C34)</f>
        <v>0</v>
      </c>
      <c r="D35" s="40">
        <f>SUM(D33:D34)</f>
        <v>1.8118624999999999</v>
      </c>
      <c r="E35" s="40">
        <f>SUM(E33:E34)</f>
        <v>4.434253390122505</v>
      </c>
      <c r="F35" s="40">
        <f t="shared" ref="F35:K35" si="9">SUM(F33:F34)</f>
        <v>1.5848453834968319</v>
      </c>
      <c r="G35" s="40">
        <f t="shared" si="9"/>
        <v>4.1446926800000004</v>
      </c>
      <c r="H35" s="40">
        <f t="shared" si="9"/>
        <v>17.8156405336</v>
      </c>
      <c r="I35" s="40">
        <f t="shared" si="9"/>
        <v>12.504846264272</v>
      </c>
      <c r="J35" s="40">
        <f t="shared" si="9"/>
        <v>13.75004170955744</v>
      </c>
      <c r="K35" s="40">
        <f t="shared" si="9"/>
        <v>16.249918843748588</v>
      </c>
      <c r="L35" s="79"/>
      <c r="M35" s="80"/>
      <c r="N35" s="133"/>
      <c r="O35" s="133"/>
      <c r="Q35" s="74"/>
      <c r="R35" s="8"/>
    </row>
    <row r="36" spans="1:18" x14ac:dyDescent="0.3">
      <c r="A36" s="9" t="s">
        <v>12</v>
      </c>
      <c r="B36" s="48"/>
      <c r="C36" s="48"/>
      <c r="D36" s="48"/>
      <c r="E36" s="48"/>
      <c r="F36" s="48"/>
      <c r="G36" s="62"/>
      <c r="H36" s="48"/>
      <c r="I36" s="48"/>
      <c r="J36" s="48"/>
      <c r="K36" s="48"/>
      <c r="L36" s="79"/>
      <c r="M36" s="80"/>
      <c r="N36" s="133"/>
      <c r="O36" s="133"/>
      <c r="Q36" s="74"/>
      <c r="R36" s="8"/>
    </row>
    <row r="37" spans="1:18" ht="82.8" x14ac:dyDescent="0.3">
      <c r="A37" s="59" t="s">
        <v>30</v>
      </c>
      <c r="B37" s="11">
        <v>0</v>
      </c>
      <c r="C37" s="11">
        <v>0</v>
      </c>
      <c r="D37" s="11">
        <v>0</v>
      </c>
      <c r="E37" s="11">
        <v>0</v>
      </c>
      <c r="F37" s="37">
        <v>0.70320856320000003</v>
      </c>
      <c r="G37" s="50">
        <v>0.71727273446400008</v>
      </c>
      <c r="H37" s="37">
        <v>0.73161818915328014</v>
      </c>
      <c r="I37" s="37">
        <v>0.74625055293634579</v>
      </c>
      <c r="J37" s="37">
        <v>0.76117556399507269</v>
      </c>
      <c r="K37" s="37">
        <v>0</v>
      </c>
      <c r="L37" s="79"/>
      <c r="M37" s="80"/>
      <c r="N37" s="133"/>
      <c r="O37" s="30" t="s">
        <v>57</v>
      </c>
      <c r="P37" s="138" t="s">
        <v>64</v>
      </c>
      <c r="Q37" s="91" t="s">
        <v>65</v>
      </c>
      <c r="R37" s="81" t="s">
        <v>66</v>
      </c>
    </row>
    <row r="38" spans="1:18" x14ac:dyDescent="0.3">
      <c r="A38" s="15"/>
      <c r="B38" s="40">
        <f>SUM(B37)</f>
        <v>0</v>
      </c>
      <c r="C38" s="40">
        <f>SUM(C37)</f>
        <v>0</v>
      </c>
      <c r="D38" s="40">
        <f>SUM(D37)</f>
        <v>0</v>
      </c>
      <c r="E38" s="40">
        <f>SUM(E37)</f>
        <v>0</v>
      </c>
      <c r="F38" s="40">
        <v>0.70320856320000003</v>
      </c>
      <c r="G38" s="61">
        <f t="shared" ref="G38:K38" si="10">SUM(G37)</f>
        <v>0.71727273446400008</v>
      </c>
      <c r="H38" s="40">
        <f t="shared" si="10"/>
        <v>0.73161818915328014</v>
      </c>
      <c r="I38" s="40">
        <f t="shared" si="10"/>
        <v>0.74625055293634579</v>
      </c>
      <c r="J38" s="40">
        <f t="shared" si="10"/>
        <v>0.76117556399507269</v>
      </c>
      <c r="K38" s="40">
        <f t="shared" si="10"/>
        <v>0</v>
      </c>
      <c r="L38" s="79"/>
      <c r="M38" s="80"/>
      <c r="N38" s="133"/>
      <c r="O38" s="133"/>
      <c r="Q38" s="74"/>
      <c r="R38" s="8"/>
    </row>
    <row r="39" spans="1:18" ht="15" thickBot="1" x14ac:dyDescent="0.35">
      <c r="A39" s="17" t="s">
        <v>67</v>
      </c>
      <c r="B39" s="18">
        <f>B35+B38</f>
        <v>0</v>
      </c>
      <c r="C39" s="44">
        <f>C35+C38</f>
        <v>0</v>
      </c>
      <c r="D39" s="44">
        <f>D35+D38</f>
        <v>1.8118624999999999</v>
      </c>
      <c r="E39" s="44">
        <f>E35+E38</f>
        <v>4.434253390122505</v>
      </c>
      <c r="F39" s="44">
        <v>2.2880539466968317</v>
      </c>
      <c r="G39" s="46">
        <f t="shared" ref="G39:K39" si="11">G35+G38</f>
        <v>4.8619654144640005</v>
      </c>
      <c r="H39" s="44">
        <f t="shared" si="11"/>
        <v>18.547258722753281</v>
      </c>
      <c r="I39" s="44">
        <f t="shared" si="11"/>
        <v>13.251096817208346</v>
      </c>
      <c r="J39" s="44">
        <f t="shared" si="11"/>
        <v>14.511217273552512</v>
      </c>
      <c r="K39" s="44">
        <f t="shared" si="11"/>
        <v>16.249918843748588</v>
      </c>
      <c r="L39" s="19">
        <f>AVERAGE(D39:F39)</f>
        <v>2.8447232789397794</v>
      </c>
      <c r="M39" s="75">
        <f>SUM(B39:F39)</f>
        <v>8.5341698368193377</v>
      </c>
      <c r="N39" s="134">
        <f>SUM(G39:K39)</f>
        <v>67.421457071726735</v>
      </c>
      <c r="O39" s="134"/>
      <c r="P39" s="136"/>
      <c r="Q39" s="76"/>
      <c r="R39" s="82"/>
    </row>
    <row r="40" spans="1:18" x14ac:dyDescent="0.3">
      <c r="A40" s="21" t="s">
        <v>68</v>
      </c>
      <c r="B40" s="58"/>
      <c r="C40" s="58"/>
      <c r="D40" s="58"/>
      <c r="E40" s="58"/>
      <c r="F40" s="58"/>
      <c r="G40" s="145"/>
      <c r="H40" s="58"/>
      <c r="I40" s="58"/>
      <c r="J40" s="58"/>
      <c r="K40" s="58"/>
      <c r="L40" s="92"/>
      <c r="M40" s="78"/>
      <c r="N40" s="132"/>
      <c r="O40" s="132"/>
      <c r="P40" s="22"/>
      <c r="Q40" s="72"/>
      <c r="R40" s="72"/>
    </row>
    <row r="41" spans="1:18" x14ac:dyDescent="0.3">
      <c r="A41" s="9" t="s">
        <v>12</v>
      </c>
      <c r="B41" s="48"/>
      <c r="C41" s="48"/>
      <c r="D41" s="48"/>
      <c r="E41" s="48"/>
      <c r="F41" s="48"/>
      <c r="G41" s="62"/>
      <c r="H41" s="48"/>
      <c r="I41" s="48"/>
      <c r="J41" s="48"/>
      <c r="K41" s="48"/>
      <c r="L41" s="87"/>
      <c r="M41" s="80"/>
      <c r="N41" s="133"/>
      <c r="O41" s="133"/>
      <c r="Q41" s="74"/>
      <c r="R41" s="74"/>
    </row>
    <row r="42" spans="1:18" ht="159.75" customHeight="1" x14ac:dyDescent="0.3">
      <c r="A42" s="59" t="s">
        <v>13</v>
      </c>
      <c r="B42" s="11">
        <v>0</v>
      </c>
      <c r="C42" s="11">
        <v>0</v>
      </c>
      <c r="D42" s="11">
        <v>0.2314571756213531</v>
      </c>
      <c r="E42" s="11">
        <v>1.6454901376211124</v>
      </c>
      <c r="F42" s="37">
        <v>2.9373251736275292</v>
      </c>
      <c r="G42" s="50">
        <v>4.2046368075208473</v>
      </c>
      <c r="H42" s="37">
        <v>4.9188977098805733</v>
      </c>
      <c r="I42" s="37">
        <v>5.8009038828901369</v>
      </c>
      <c r="J42" s="37">
        <v>6.5255748294016005</v>
      </c>
      <c r="K42" s="37">
        <v>7.0698446303257629</v>
      </c>
      <c r="L42" s="87"/>
      <c r="M42" s="80"/>
      <c r="N42" s="133"/>
      <c r="O42" s="30" t="s">
        <v>69</v>
      </c>
      <c r="P42" s="93" t="s">
        <v>70</v>
      </c>
      <c r="Q42" s="30" t="s">
        <v>71</v>
      </c>
      <c r="R42" s="30" t="s">
        <v>72</v>
      </c>
    </row>
    <row r="43" spans="1:18" x14ac:dyDescent="0.3">
      <c r="A43" s="15"/>
      <c r="B43" s="40">
        <f t="shared" ref="B43:E44" si="12">B42</f>
        <v>0</v>
      </c>
      <c r="C43" s="40">
        <f t="shared" si="12"/>
        <v>0</v>
      </c>
      <c r="D43" s="40">
        <f t="shared" si="12"/>
        <v>0.2314571756213531</v>
      </c>
      <c r="E43" s="40">
        <f t="shared" si="12"/>
        <v>1.6454901376211124</v>
      </c>
      <c r="F43" s="40">
        <v>2.9373251736275292</v>
      </c>
      <c r="G43" s="61">
        <f t="shared" ref="G43:K44" si="13">G42</f>
        <v>4.2046368075208473</v>
      </c>
      <c r="H43" s="40">
        <f t="shared" si="13"/>
        <v>4.9188977098805733</v>
      </c>
      <c r="I43" s="40">
        <f t="shared" si="13"/>
        <v>5.8009038828901369</v>
      </c>
      <c r="J43" s="40">
        <f t="shared" si="13"/>
        <v>6.5255748294016005</v>
      </c>
      <c r="K43" s="40">
        <f t="shared" si="13"/>
        <v>7.0698446303257629</v>
      </c>
      <c r="L43" s="87"/>
      <c r="M43" s="80"/>
      <c r="N43" s="133"/>
      <c r="O43" s="133"/>
      <c r="Q43" s="74"/>
      <c r="R43" s="74"/>
    </row>
    <row r="44" spans="1:18" ht="15" thickBot="1" x14ac:dyDescent="0.35">
      <c r="A44" s="17" t="s">
        <v>73</v>
      </c>
      <c r="B44" s="18">
        <f t="shared" si="12"/>
        <v>0</v>
      </c>
      <c r="C44" s="18">
        <f t="shared" si="12"/>
        <v>0</v>
      </c>
      <c r="D44" s="18">
        <f t="shared" si="12"/>
        <v>0.2314571756213531</v>
      </c>
      <c r="E44" s="18">
        <f t="shared" si="12"/>
        <v>1.6454901376211124</v>
      </c>
      <c r="F44" s="18">
        <v>2.9373251736275292</v>
      </c>
      <c r="G44" s="46">
        <f t="shared" si="13"/>
        <v>4.2046368075208473</v>
      </c>
      <c r="H44" s="18">
        <f t="shared" si="13"/>
        <v>4.9188977098805733</v>
      </c>
      <c r="I44" s="18">
        <f t="shared" si="13"/>
        <v>5.8009038828901369</v>
      </c>
      <c r="J44" s="18">
        <f t="shared" si="13"/>
        <v>6.5255748294016005</v>
      </c>
      <c r="K44" s="18">
        <f t="shared" si="13"/>
        <v>7.0698446303257629</v>
      </c>
      <c r="L44" s="18">
        <f>AVERAGE(D44:F44)</f>
        <v>1.6047574956233317</v>
      </c>
      <c r="M44" s="75">
        <f>SUM(B44:F44)</f>
        <v>4.8142724868699949</v>
      </c>
      <c r="N44" s="134">
        <f>SUM(G44:K44)</f>
        <v>28.519857860018917</v>
      </c>
      <c r="O44" s="134"/>
      <c r="P44" s="136"/>
      <c r="Q44" s="76"/>
      <c r="R44" s="76"/>
    </row>
    <row r="45" spans="1:18" x14ac:dyDescent="0.3">
      <c r="A45" s="21" t="s">
        <v>74</v>
      </c>
      <c r="B45" s="58"/>
      <c r="C45" s="58"/>
      <c r="D45" s="58"/>
      <c r="E45" s="58"/>
      <c r="F45" s="35"/>
      <c r="G45" s="56"/>
      <c r="H45" s="35"/>
      <c r="I45" s="35"/>
      <c r="J45" s="35"/>
      <c r="K45" s="35"/>
      <c r="L45" s="77"/>
      <c r="M45" s="78"/>
      <c r="N45" s="133"/>
      <c r="O45" s="133"/>
      <c r="P45" s="23"/>
      <c r="Q45" s="72"/>
      <c r="R45" s="72"/>
    </row>
    <row r="46" spans="1:18" x14ac:dyDescent="0.3">
      <c r="A46" s="9" t="s">
        <v>39</v>
      </c>
      <c r="B46" s="48"/>
      <c r="C46" s="48"/>
      <c r="D46" s="48"/>
      <c r="E46" s="48"/>
      <c r="F46" s="48"/>
      <c r="G46" s="62"/>
      <c r="H46" s="48"/>
      <c r="I46" s="48"/>
      <c r="J46" s="48"/>
      <c r="K46" s="48"/>
      <c r="L46" s="79"/>
      <c r="M46" s="80"/>
      <c r="N46" s="133"/>
      <c r="O46" s="133"/>
      <c r="P46" s="90"/>
      <c r="Q46" s="74"/>
      <c r="R46" s="74"/>
    </row>
    <row r="47" spans="1:18" ht="41.4" x14ac:dyDescent="0.3">
      <c r="A47" s="10" t="s">
        <v>13</v>
      </c>
      <c r="B47" s="24">
        <v>0</v>
      </c>
      <c r="C47" s="24">
        <v>0</v>
      </c>
      <c r="D47" s="24">
        <v>0</v>
      </c>
      <c r="E47" s="24">
        <v>1.4999999999999999E-2</v>
      </c>
      <c r="F47" s="57">
        <v>1.4999999999999999E-2</v>
      </c>
      <c r="G47" s="144">
        <v>0</v>
      </c>
      <c r="H47" s="57">
        <v>0</v>
      </c>
      <c r="I47" s="57">
        <v>0</v>
      </c>
      <c r="J47" s="57">
        <v>0</v>
      </c>
      <c r="K47" s="57">
        <v>0</v>
      </c>
      <c r="L47" s="79"/>
      <c r="M47" s="80"/>
      <c r="N47" s="133"/>
      <c r="O47" s="30" t="s">
        <v>26</v>
      </c>
      <c r="P47" s="81" t="s">
        <v>75</v>
      </c>
      <c r="Q47" s="30" t="s">
        <v>76</v>
      </c>
      <c r="R47" s="30" t="s">
        <v>77</v>
      </c>
    </row>
    <row r="48" spans="1:18" ht="55.2" x14ac:dyDescent="0.3">
      <c r="A48" s="10" t="s">
        <v>30</v>
      </c>
      <c r="B48" s="11"/>
      <c r="C48" s="11"/>
      <c r="D48" s="11">
        <v>0.69730000000000003</v>
      </c>
      <c r="E48" s="11">
        <v>0</v>
      </c>
      <c r="F48" s="37">
        <v>0</v>
      </c>
      <c r="G48" s="50">
        <v>0</v>
      </c>
      <c r="H48" s="37">
        <v>0</v>
      </c>
      <c r="I48" s="37">
        <v>0</v>
      </c>
      <c r="J48" s="37">
        <v>0</v>
      </c>
      <c r="K48" s="37">
        <v>0</v>
      </c>
      <c r="L48" s="79"/>
      <c r="M48" s="80"/>
      <c r="N48" s="133"/>
      <c r="O48" s="30" t="s">
        <v>26</v>
      </c>
      <c r="P48" s="81" t="s">
        <v>78</v>
      </c>
      <c r="Q48" s="85" t="s">
        <v>79</v>
      </c>
      <c r="R48" s="30" t="s">
        <v>80</v>
      </c>
    </row>
    <row r="49" spans="1:18" x14ac:dyDescent="0.3">
      <c r="A49" s="15"/>
      <c r="B49" s="40">
        <f>SUM(B47:B48)</f>
        <v>0</v>
      </c>
      <c r="C49" s="40">
        <f>SUM(C47:C48)</f>
        <v>0</v>
      </c>
      <c r="D49" s="40">
        <f>SUM(D47:D48)</f>
        <v>0.69730000000000003</v>
      </c>
      <c r="E49" s="40">
        <f>SUM(E47:E48)</f>
        <v>1.4999999999999999E-2</v>
      </c>
      <c r="F49" s="40">
        <v>1.4999999999999999E-2</v>
      </c>
      <c r="G49" s="61">
        <f t="shared" ref="G49:K49" si="14">SUM(G47:G48)</f>
        <v>0</v>
      </c>
      <c r="H49" s="40">
        <f t="shared" si="14"/>
        <v>0</v>
      </c>
      <c r="I49" s="40">
        <f t="shared" si="14"/>
        <v>0</v>
      </c>
      <c r="J49" s="40">
        <f t="shared" si="14"/>
        <v>0</v>
      </c>
      <c r="K49" s="40">
        <f t="shared" si="14"/>
        <v>0</v>
      </c>
      <c r="L49" s="79"/>
      <c r="M49" s="80"/>
      <c r="N49" s="133"/>
      <c r="O49" s="133"/>
      <c r="P49" s="8"/>
      <c r="Q49" s="74"/>
      <c r="R49" s="74"/>
    </row>
    <row r="50" spans="1:18" x14ac:dyDescent="0.3">
      <c r="A50" s="9" t="s">
        <v>12</v>
      </c>
      <c r="B50" s="48"/>
      <c r="C50" s="48"/>
      <c r="D50" s="48"/>
      <c r="E50" s="48"/>
      <c r="F50" s="48"/>
      <c r="G50" s="62"/>
      <c r="H50" s="48"/>
      <c r="I50" s="48"/>
      <c r="J50" s="48"/>
      <c r="K50" s="48"/>
      <c r="L50" s="79"/>
      <c r="M50" s="80"/>
      <c r="N50" s="133"/>
      <c r="O50" s="133"/>
      <c r="P50" s="8"/>
      <c r="Q50" s="74"/>
      <c r="R50" s="74"/>
    </row>
    <row r="51" spans="1:18" ht="207" x14ac:dyDescent="0.3">
      <c r="A51" s="10" t="s">
        <v>13</v>
      </c>
      <c r="B51" s="24">
        <v>0</v>
      </c>
      <c r="C51" s="24">
        <v>0</v>
      </c>
      <c r="D51" s="24">
        <v>7.463031416666667E-2</v>
      </c>
      <c r="E51" s="24">
        <v>0.60642100447916669</v>
      </c>
      <c r="F51" s="57">
        <v>0.6323914269209242</v>
      </c>
      <c r="G51" s="144">
        <v>0.65515118123406058</v>
      </c>
      <c r="H51" s="57">
        <v>0.67090406482040854</v>
      </c>
      <c r="I51" s="57">
        <v>0.69103118676502084</v>
      </c>
      <c r="J51" s="57">
        <v>0.70485181050032131</v>
      </c>
      <c r="K51" s="57">
        <v>0.71894884671032777</v>
      </c>
      <c r="L51" s="79"/>
      <c r="M51" s="80"/>
      <c r="N51" s="133"/>
      <c r="O51" s="30" t="s">
        <v>81</v>
      </c>
      <c r="P51" s="81" t="s">
        <v>82</v>
      </c>
      <c r="Q51" s="94" t="s">
        <v>83</v>
      </c>
      <c r="R51" s="30" t="s">
        <v>84</v>
      </c>
    </row>
    <row r="52" spans="1:18" ht="96" customHeight="1" x14ac:dyDescent="0.3">
      <c r="A52" s="10" t="s">
        <v>19</v>
      </c>
      <c r="B52" s="11">
        <v>0</v>
      </c>
      <c r="C52" s="11">
        <v>0</v>
      </c>
      <c r="D52" s="11">
        <v>0</v>
      </c>
      <c r="E52" s="11">
        <v>0.39208689152035003</v>
      </c>
      <c r="F52" s="37">
        <v>1.1124245808888242</v>
      </c>
      <c r="G52" s="50">
        <v>1.145797318315489</v>
      </c>
      <c r="H52" s="37">
        <v>1.180171237864954</v>
      </c>
      <c r="I52" s="37">
        <v>1.2155763750009028</v>
      </c>
      <c r="J52" s="37">
        <v>1.2398879025009208</v>
      </c>
      <c r="K52" s="37">
        <v>1.2646856605509393</v>
      </c>
      <c r="L52" s="79"/>
      <c r="M52" s="80"/>
      <c r="N52" s="133"/>
      <c r="O52" s="30" t="s">
        <v>20</v>
      </c>
      <c r="P52" s="81" t="s">
        <v>85</v>
      </c>
      <c r="Q52" s="30" t="s">
        <v>86</v>
      </c>
      <c r="R52" s="81" t="s">
        <v>87</v>
      </c>
    </row>
    <row r="53" spans="1:18" x14ac:dyDescent="0.3">
      <c r="A53" s="15"/>
      <c r="B53" s="40">
        <f>SUM(B51:B52)</f>
        <v>0</v>
      </c>
      <c r="C53" s="40">
        <f>SUM(C51:C52)</f>
        <v>0</v>
      </c>
      <c r="D53" s="87">
        <f>SUM(D51:D52)</f>
        <v>7.463031416666667E-2</v>
      </c>
      <c r="E53" s="87">
        <f>SUM(E51:E52)</f>
        <v>0.99850789599951673</v>
      </c>
      <c r="F53" s="87">
        <v>1.7448160078097485</v>
      </c>
      <c r="G53" s="61">
        <f t="shared" ref="G53:K53" si="15">SUM(G51:G52)</f>
        <v>1.8009484995495497</v>
      </c>
      <c r="H53" s="40">
        <f t="shared" si="15"/>
        <v>1.8510753026853626</v>
      </c>
      <c r="I53" s="40">
        <f t="shared" si="15"/>
        <v>1.9066075617659237</v>
      </c>
      <c r="J53" s="40">
        <f t="shared" si="15"/>
        <v>1.9447397130012423</v>
      </c>
      <c r="K53" s="40">
        <f t="shared" si="15"/>
        <v>1.9836345072612671</v>
      </c>
      <c r="L53" s="79"/>
      <c r="M53" s="80"/>
      <c r="N53" s="133"/>
      <c r="O53" s="133"/>
      <c r="P53" s="8"/>
      <c r="Q53" s="74"/>
      <c r="R53" s="74"/>
    </row>
    <row r="54" spans="1:18" ht="15" thickBot="1" x14ac:dyDescent="0.35">
      <c r="A54" s="17" t="s">
        <v>88</v>
      </c>
      <c r="B54" s="18">
        <f>B49+B53</f>
        <v>0</v>
      </c>
      <c r="C54" s="18">
        <f>C49+C53</f>
        <v>0</v>
      </c>
      <c r="D54" s="18">
        <f>D49+D53</f>
        <v>0.77193031416666669</v>
      </c>
      <c r="E54" s="18">
        <f>E49+E53</f>
        <v>1.0135078959995167</v>
      </c>
      <c r="F54" s="18">
        <v>1.7598160078097485</v>
      </c>
      <c r="G54" s="46">
        <f t="shared" ref="G54:K54" si="16">G49+G53</f>
        <v>1.8009484995495497</v>
      </c>
      <c r="H54" s="18">
        <f t="shared" si="16"/>
        <v>1.8510753026853626</v>
      </c>
      <c r="I54" s="18">
        <f t="shared" si="16"/>
        <v>1.9066075617659237</v>
      </c>
      <c r="J54" s="18">
        <f t="shared" si="16"/>
        <v>1.9447397130012423</v>
      </c>
      <c r="K54" s="18">
        <f t="shared" si="16"/>
        <v>1.9836345072612671</v>
      </c>
      <c r="L54" s="19">
        <f>AVERAGE(D54:F54)</f>
        <v>1.1817514059919774</v>
      </c>
      <c r="M54" s="75">
        <f>SUM(B54:F54)</f>
        <v>3.5452542179759319</v>
      </c>
      <c r="N54" s="134">
        <f>SUM(G54:K54)</f>
        <v>9.4870055842633452</v>
      </c>
      <c r="O54" s="134"/>
      <c r="P54" s="82"/>
      <c r="Q54" s="76"/>
      <c r="R54" s="76"/>
    </row>
    <row r="55" spans="1:18" x14ac:dyDescent="0.3">
      <c r="A55" s="21" t="s">
        <v>89</v>
      </c>
      <c r="B55" s="58"/>
      <c r="C55" s="58"/>
      <c r="D55" s="58"/>
      <c r="E55" s="58"/>
      <c r="F55" s="58"/>
      <c r="G55" s="145"/>
      <c r="H55" s="58"/>
      <c r="I55" s="58"/>
      <c r="J55" s="58"/>
      <c r="K55" s="58"/>
      <c r="L55" s="77"/>
      <c r="M55" s="78"/>
      <c r="N55" s="132"/>
      <c r="O55" s="132"/>
      <c r="P55" s="22"/>
      <c r="Q55" s="72"/>
      <c r="R55" s="23"/>
    </row>
    <row r="56" spans="1:18" x14ac:dyDescent="0.3">
      <c r="A56" s="9" t="s">
        <v>12</v>
      </c>
      <c r="B56" s="48"/>
      <c r="C56" s="48"/>
      <c r="D56" s="48"/>
      <c r="E56" s="48"/>
      <c r="F56" s="36"/>
      <c r="G56" s="143"/>
      <c r="H56" s="36"/>
      <c r="I56" s="36"/>
      <c r="J56" s="36"/>
      <c r="K56" s="36"/>
      <c r="L56" s="79"/>
      <c r="M56" s="80"/>
      <c r="N56" s="133"/>
      <c r="O56" s="133"/>
      <c r="Q56" s="74"/>
      <c r="R56" s="8"/>
    </row>
    <row r="57" spans="1:18" ht="69" x14ac:dyDescent="0.3">
      <c r="A57" s="10" t="s">
        <v>13</v>
      </c>
      <c r="B57" s="11">
        <v>0</v>
      </c>
      <c r="C57" s="11">
        <v>0.84996999999999989</v>
      </c>
      <c r="D57" s="11">
        <v>1.5686640000000001</v>
      </c>
      <c r="E57" s="11">
        <v>0.81395399999999996</v>
      </c>
      <c r="F57" s="37">
        <v>0.35390634000000004</v>
      </c>
      <c r="G57" s="50">
        <v>0.57696318359999998</v>
      </c>
      <c r="H57" s="37">
        <v>0.7740750121344</v>
      </c>
      <c r="I57" s="37">
        <v>0.96796062344396894</v>
      </c>
      <c r="J57" s="37">
        <v>1.1607825081497001</v>
      </c>
      <c r="K57" s="37">
        <v>1.3573772611642601</v>
      </c>
      <c r="L57" s="79"/>
      <c r="M57" s="80"/>
      <c r="N57" s="133"/>
      <c r="O57" s="30" t="s">
        <v>26</v>
      </c>
      <c r="P57" s="93" t="s">
        <v>90</v>
      </c>
      <c r="Q57" s="30" t="s">
        <v>91</v>
      </c>
      <c r="R57" s="81" t="s">
        <v>29</v>
      </c>
    </row>
    <row r="58" spans="1:18" x14ac:dyDescent="0.3">
      <c r="A58" s="15"/>
      <c r="B58" s="40">
        <f t="shared" ref="B58:K59" si="17">B57</f>
        <v>0</v>
      </c>
      <c r="C58" s="40">
        <f t="shared" si="17"/>
        <v>0.84996999999999989</v>
      </c>
      <c r="D58" s="40">
        <f t="shared" si="17"/>
        <v>1.5686640000000001</v>
      </c>
      <c r="E58" s="40">
        <f t="shared" si="17"/>
        <v>0.81395399999999996</v>
      </c>
      <c r="F58" s="40">
        <v>0.35390634000000004</v>
      </c>
      <c r="G58" s="61">
        <f t="shared" si="17"/>
        <v>0.57696318359999998</v>
      </c>
      <c r="H58" s="40">
        <f t="shared" si="17"/>
        <v>0.7740750121344</v>
      </c>
      <c r="I58" s="40">
        <f t="shared" si="17"/>
        <v>0.96796062344396894</v>
      </c>
      <c r="J58" s="40">
        <f t="shared" si="17"/>
        <v>1.1607825081497001</v>
      </c>
      <c r="K58" s="40">
        <f t="shared" si="17"/>
        <v>1.3573772611642601</v>
      </c>
      <c r="L58" s="79"/>
      <c r="M58" s="80"/>
      <c r="N58" s="133"/>
      <c r="O58" s="133"/>
      <c r="Q58" s="74"/>
      <c r="R58" s="8"/>
    </row>
    <row r="59" spans="1:18" ht="15" thickBot="1" x14ac:dyDescent="0.35">
      <c r="A59" s="47" t="s">
        <v>92</v>
      </c>
      <c r="B59" s="87">
        <f t="shared" si="17"/>
        <v>0</v>
      </c>
      <c r="C59" s="87">
        <f t="shared" si="17"/>
        <v>0.84996999999999989</v>
      </c>
      <c r="D59" s="87">
        <f t="shared" si="17"/>
        <v>1.5686640000000001</v>
      </c>
      <c r="E59" s="87">
        <f t="shared" si="17"/>
        <v>0.81395399999999996</v>
      </c>
      <c r="F59" s="55">
        <v>0.35390634000000004</v>
      </c>
      <c r="G59" s="54">
        <f t="shared" si="17"/>
        <v>0.57696318359999998</v>
      </c>
      <c r="H59" s="55">
        <f t="shared" si="17"/>
        <v>0.7740750121344</v>
      </c>
      <c r="I59" s="55">
        <f t="shared" si="17"/>
        <v>0.96796062344396894</v>
      </c>
      <c r="J59" s="55">
        <f t="shared" si="17"/>
        <v>1.1607825081497001</v>
      </c>
      <c r="K59" s="55">
        <f t="shared" si="17"/>
        <v>1.3573772611642601</v>
      </c>
      <c r="L59" s="79">
        <f>AVERAGE(C59:F59)</f>
        <v>0.89662358499999995</v>
      </c>
      <c r="M59" s="80">
        <f>SUM(B59:F59)</f>
        <v>3.5864943399999998</v>
      </c>
      <c r="N59" s="134">
        <f>SUM(G59:K59)</f>
        <v>4.8371585884923292</v>
      </c>
      <c r="O59" s="134"/>
      <c r="P59" s="136"/>
      <c r="Q59" s="76"/>
      <c r="R59" s="82"/>
    </row>
    <row r="60" spans="1:18" x14ac:dyDescent="0.3">
      <c r="A60" s="21" t="s">
        <v>93</v>
      </c>
      <c r="B60" s="58"/>
      <c r="C60" s="58"/>
      <c r="D60" s="58"/>
      <c r="E60" s="58"/>
      <c r="F60" s="58"/>
      <c r="G60" s="145"/>
      <c r="H60" s="58"/>
      <c r="I60" s="58"/>
      <c r="J60" s="58"/>
      <c r="K60" s="58"/>
      <c r="L60" s="63"/>
      <c r="M60" s="34"/>
      <c r="N60" s="135"/>
      <c r="O60" s="86"/>
      <c r="Q60" s="74"/>
      <c r="R60" s="72"/>
    </row>
    <row r="61" spans="1:18" x14ac:dyDescent="0.3">
      <c r="A61" s="9" t="s">
        <v>12</v>
      </c>
      <c r="B61" s="48"/>
      <c r="C61" s="48"/>
      <c r="D61" s="48"/>
      <c r="E61" s="48"/>
      <c r="F61" s="48"/>
      <c r="G61" s="62"/>
      <c r="H61" s="48"/>
      <c r="I61" s="48"/>
      <c r="J61" s="48"/>
      <c r="K61" s="48"/>
      <c r="L61" s="83"/>
      <c r="M61" s="13"/>
      <c r="N61" s="86"/>
      <c r="O61" s="86"/>
      <c r="Q61" s="74"/>
      <c r="R61" s="74"/>
    </row>
    <row r="62" spans="1:18" ht="83.4" x14ac:dyDescent="0.3">
      <c r="A62" s="10" t="s">
        <v>30</v>
      </c>
      <c r="B62" s="24">
        <v>0</v>
      </c>
      <c r="C62" s="24">
        <v>0.18742500000000001</v>
      </c>
      <c r="D62" s="24">
        <v>0.22491</v>
      </c>
      <c r="E62" s="24">
        <v>0.23165730000000001</v>
      </c>
      <c r="F62" s="57">
        <v>0.23165730000000001</v>
      </c>
      <c r="G62" s="144">
        <v>0.24576522957000002</v>
      </c>
      <c r="H62" s="57">
        <v>0.25313818645710001</v>
      </c>
      <c r="I62" s="57">
        <v>0.25820095018624201</v>
      </c>
      <c r="J62" s="57">
        <v>0.26336496918996682</v>
      </c>
      <c r="K62" s="57">
        <v>0.26863226857376615</v>
      </c>
      <c r="L62" s="83"/>
      <c r="M62" s="13"/>
      <c r="N62" s="86"/>
      <c r="O62" s="30" t="s">
        <v>94</v>
      </c>
      <c r="P62" s="93" t="s">
        <v>95</v>
      </c>
      <c r="Q62" s="30" t="s">
        <v>96</v>
      </c>
      <c r="R62" s="85" t="s">
        <v>97</v>
      </c>
    </row>
    <row r="63" spans="1:18" ht="138" x14ac:dyDescent="0.3">
      <c r="A63" s="10" t="s">
        <v>19</v>
      </c>
      <c r="B63" s="11">
        <v>0</v>
      </c>
      <c r="C63" s="11">
        <v>4.0156670000000005E-2</v>
      </c>
      <c r="D63" s="11">
        <v>0.540709</v>
      </c>
      <c r="E63" s="11">
        <v>0.70641471727749983</v>
      </c>
      <c r="F63" s="37">
        <v>0.81435224169999998</v>
      </c>
      <c r="G63" s="50">
        <v>0.83063928653399999</v>
      </c>
      <c r="H63" s="37">
        <v>0.84725207226468002</v>
      </c>
      <c r="I63" s="37">
        <v>0.86419711370997365</v>
      </c>
      <c r="J63" s="37">
        <v>0.88148105598417315</v>
      </c>
      <c r="K63" s="37">
        <v>0.89911067710385661</v>
      </c>
      <c r="L63" s="83"/>
      <c r="M63" s="13"/>
      <c r="N63" s="86"/>
      <c r="O63" s="86" t="s">
        <v>20</v>
      </c>
      <c r="P63" s="93" t="s">
        <v>98</v>
      </c>
      <c r="Q63" s="30" t="s">
        <v>99</v>
      </c>
      <c r="R63" s="30" t="s">
        <v>100</v>
      </c>
    </row>
    <row r="64" spans="1:18" x14ac:dyDescent="0.3">
      <c r="A64" s="15"/>
      <c r="B64" s="40">
        <f>SUM(B62:B63)</f>
        <v>0</v>
      </c>
      <c r="C64" s="40">
        <f>SUM(C62:C63)</f>
        <v>0.22758167000000001</v>
      </c>
      <c r="D64" s="40">
        <f>SUM(D62:D63)</f>
        <v>0.76561900000000005</v>
      </c>
      <c r="E64" s="40">
        <f>SUM(E62:E63)</f>
        <v>0.93807201727749989</v>
      </c>
      <c r="F64" s="40">
        <v>1.0460095416999999</v>
      </c>
      <c r="G64" s="61">
        <f t="shared" ref="G64:K64" si="18">SUM(G62:G63)</f>
        <v>1.0764045161040001</v>
      </c>
      <c r="H64" s="40">
        <f t="shared" si="18"/>
        <v>1.10039025872178</v>
      </c>
      <c r="I64" s="40">
        <f t="shared" si="18"/>
        <v>1.1223980638962157</v>
      </c>
      <c r="J64" s="40">
        <f t="shared" si="18"/>
        <v>1.1448460251741399</v>
      </c>
      <c r="K64" s="40">
        <f t="shared" si="18"/>
        <v>1.1677429456776227</v>
      </c>
      <c r="L64" s="79"/>
      <c r="M64" s="39"/>
      <c r="N64" s="133"/>
      <c r="O64" s="133"/>
      <c r="Q64" s="74"/>
      <c r="R64" s="74"/>
    </row>
    <row r="65" spans="1:19" ht="15" thickBot="1" x14ac:dyDescent="0.35">
      <c r="A65" s="17" t="s">
        <v>101</v>
      </c>
      <c r="B65" s="18">
        <f>B64</f>
        <v>0</v>
      </c>
      <c r="C65" s="18">
        <f>C64</f>
        <v>0.22758167000000001</v>
      </c>
      <c r="D65" s="18">
        <f>D64</f>
        <v>0.76561900000000005</v>
      </c>
      <c r="E65" s="18">
        <f>E64</f>
        <v>0.93807201727749989</v>
      </c>
      <c r="F65" s="18">
        <v>1.0460095416999999</v>
      </c>
      <c r="G65" s="46">
        <f t="shared" ref="G65:K65" si="19">G64</f>
        <v>1.0764045161040001</v>
      </c>
      <c r="H65" s="18">
        <f t="shared" si="19"/>
        <v>1.10039025872178</v>
      </c>
      <c r="I65" s="18">
        <f t="shared" si="19"/>
        <v>1.1223980638962157</v>
      </c>
      <c r="J65" s="18">
        <f t="shared" si="19"/>
        <v>1.1448460251741399</v>
      </c>
      <c r="K65" s="18">
        <f t="shared" si="19"/>
        <v>1.1677429456776227</v>
      </c>
      <c r="L65" s="19">
        <f>AVERAGE(C65:F65)</f>
        <v>0.74432055724437496</v>
      </c>
      <c r="M65" s="43">
        <f>SUM(B65:F65)</f>
        <v>2.9772822289774998</v>
      </c>
      <c r="N65" s="134">
        <f>SUM(G65:K65)</f>
        <v>5.6117818095737588</v>
      </c>
      <c r="O65" s="133"/>
      <c r="Q65" s="74"/>
      <c r="R65" s="76"/>
    </row>
    <row r="66" spans="1:19" x14ac:dyDescent="0.3">
      <c r="A66" s="47" t="s">
        <v>102</v>
      </c>
      <c r="B66" s="48"/>
      <c r="C66" s="48"/>
      <c r="D66" s="48"/>
      <c r="E66" s="48"/>
      <c r="F66" s="36"/>
      <c r="G66" s="143"/>
      <c r="H66" s="36"/>
      <c r="I66" s="36"/>
      <c r="J66" s="36"/>
      <c r="K66" s="36"/>
      <c r="L66" s="79"/>
      <c r="M66" s="39"/>
      <c r="N66" s="132"/>
      <c r="O66" s="132"/>
      <c r="P66" s="22"/>
      <c r="Q66" s="72"/>
      <c r="R66" s="23"/>
    </row>
    <row r="67" spans="1:19" x14ac:dyDescent="0.3">
      <c r="A67" s="9" t="s">
        <v>12</v>
      </c>
      <c r="B67" s="48"/>
      <c r="C67" s="48"/>
      <c r="D67" s="48"/>
      <c r="E67" s="48"/>
      <c r="F67" s="36"/>
      <c r="G67" s="143"/>
      <c r="H67" s="36"/>
      <c r="I67" s="36"/>
      <c r="J67" s="36"/>
      <c r="K67" s="36"/>
      <c r="L67" s="79"/>
      <c r="M67" s="39"/>
      <c r="N67" s="133"/>
      <c r="O67" s="133"/>
      <c r="Q67" s="74"/>
      <c r="R67" s="8"/>
    </row>
    <row r="68" spans="1:19" ht="124.2" x14ac:dyDescent="0.3">
      <c r="A68" s="10" t="s">
        <v>19</v>
      </c>
      <c r="B68" s="11">
        <v>0</v>
      </c>
      <c r="C68" s="11">
        <v>3.2511129444444446E-2</v>
      </c>
      <c r="D68" s="11">
        <v>0.26257599999999998</v>
      </c>
      <c r="E68" s="11">
        <v>0.68944229082222219</v>
      </c>
      <c r="F68" s="37">
        <v>0.77276096849160003</v>
      </c>
      <c r="G68" s="50">
        <v>0.78821618786143199</v>
      </c>
      <c r="H68" s="37">
        <v>0.80398051161866069</v>
      </c>
      <c r="I68" s="37">
        <v>0.82006012185103394</v>
      </c>
      <c r="J68" s="37">
        <v>0.83646132428805464</v>
      </c>
      <c r="K68" s="37">
        <v>0.85319055077381578</v>
      </c>
      <c r="L68" s="79"/>
      <c r="M68" s="39"/>
      <c r="N68" s="133"/>
      <c r="O68" s="86" t="s">
        <v>69</v>
      </c>
      <c r="P68" s="93" t="s">
        <v>103</v>
      </c>
      <c r="Q68" s="30" t="s">
        <v>104</v>
      </c>
      <c r="R68" s="81" t="s">
        <v>23</v>
      </c>
    </row>
    <row r="69" spans="1:19" x14ac:dyDescent="0.3">
      <c r="A69" s="15"/>
      <c r="B69" s="40">
        <f t="shared" ref="B69:E70" si="20">B68</f>
        <v>0</v>
      </c>
      <c r="C69" s="40">
        <f t="shared" si="20"/>
        <v>3.2511129444444446E-2</v>
      </c>
      <c r="D69" s="40">
        <f t="shared" si="20"/>
        <v>0.26257599999999998</v>
      </c>
      <c r="E69" s="40">
        <f t="shared" si="20"/>
        <v>0.68944229082222219</v>
      </c>
      <c r="F69" s="39">
        <v>0.77276096849160003</v>
      </c>
      <c r="G69" s="146">
        <f t="shared" ref="G69:K70" si="21">G68</f>
        <v>0.78821618786143199</v>
      </c>
      <c r="H69" s="39">
        <f t="shared" si="21"/>
        <v>0.80398051161866069</v>
      </c>
      <c r="I69" s="39">
        <f t="shared" si="21"/>
        <v>0.82006012185103394</v>
      </c>
      <c r="J69" s="39">
        <f t="shared" si="21"/>
        <v>0.83646132428805464</v>
      </c>
      <c r="K69" s="39">
        <f t="shared" si="21"/>
        <v>0.85319055077381578</v>
      </c>
      <c r="L69" s="79"/>
      <c r="M69" s="39"/>
      <c r="N69" s="133"/>
      <c r="O69" s="133"/>
      <c r="Q69" s="74"/>
      <c r="R69" s="8"/>
    </row>
    <row r="70" spans="1:19" ht="15" thickBot="1" x14ac:dyDescent="0.35">
      <c r="A70" s="17" t="s">
        <v>105</v>
      </c>
      <c r="B70" s="18">
        <f t="shared" si="20"/>
        <v>0</v>
      </c>
      <c r="C70" s="18">
        <f t="shared" si="20"/>
        <v>3.2511129444444446E-2</v>
      </c>
      <c r="D70" s="18">
        <f t="shared" si="20"/>
        <v>0.26257599999999998</v>
      </c>
      <c r="E70" s="18">
        <f t="shared" si="20"/>
        <v>0.68944229082222219</v>
      </c>
      <c r="F70" s="19">
        <v>0.77276096849160003</v>
      </c>
      <c r="G70" s="42">
        <f t="shared" si="21"/>
        <v>0.78821618786143199</v>
      </c>
      <c r="H70" s="19">
        <f t="shared" si="21"/>
        <v>0.80398051161866069</v>
      </c>
      <c r="I70" s="19">
        <f t="shared" si="21"/>
        <v>0.82006012185103394</v>
      </c>
      <c r="J70" s="19">
        <f t="shared" si="21"/>
        <v>0.83646132428805464</v>
      </c>
      <c r="K70" s="19">
        <f t="shared" si="21"/>
        <v>0.85319055077381578</v>
      </c>
      <c r="L70" s="19">
        <f>AVERAGE(C70:F70)</f>
        <v>0.43932259718956668</v>
      </c>
      <c r="M70" s="43">
        <f>SUM(B70:F70)</f>
        <v>1.7572903887582667</v>
      </c>
      <c r="N70" s="134">
        <f>SUM(G70:K70)</f>
        <v>4.1019086963929974</v>
      </c>
      <c r="O70" s="133"/>
      <c r="Q70" s="74"/>
      <c r="R70" s="8"/>
    </row>
    <row r="71" spans="1:19" x14ac:dyDescent="0.3">
      <c r="A71" s="21" t="s">
        <v>106</v>
      </c>
      <c r="B71" s="58"/>
      <c r="C71" s="58"/>
      <c r="D71" s="58"/>
      <c r="E71" s="58"/>
      <c r="F71" s="35"/>
      <c r="G71" s="56"/>
      <c r="H71" s="35"/>
      <c r="I71" s="35"/>
      <c r="J71" s="35"/>
      <c r="K71" s="35"/>
      <c r="L71" s="77"/>
      <c r="M71" s="95"/>
      <c r="N71" s="132"/>
      <c r="O71" s="132"/>
      <c r="P71" s="22"/>
      <c r="Q71" s="72"/>
      <c r="R71" s="23"/>
    </row>
    <row r="72" spans="1:19" x14ac:dyDescent="0.3">
      <c r="A72" s="9" t="s">
        <v>12</v>
      </c>
      <c r="B72" s="48"/>
      <c r="C72" s="48"/>
      <c r="D72" s="48"/>
      <c r="E72" s="48"/>
      <c r="F72" s="36"/>
      <c r="G72" s="143"/>
      <c r="H72" s="36"/>
      <c r="I72" s="36"/>
      <c r="J72" s="36"/>
      <c r="K72" s="36"/>
      <c r="L72" s="79"/>
      <c r="M72" s="39"/>
      <c r="N72" s="133"/>
      <c r="O72" s="133"/>
      <c r="Q72" s="74"/>
      <c r="R72" s="8"/>
    </row>
    <row r="73" spans="1:19" ht="289.8" x14ac:dyDescent="0.3">
      <c r="A73" s="10" t="s">
        <v>30</v>
      </c>
      <c r="B73" s="11">
        <v>0</v>
      </c>
      <c r="C73" s="11">
        <v>0</v>
      </c>
      <c r="D73" s="11">
        <v>0</v>
      </c>
      <c r="E73" s="11">
        <v>0</v>
      </c>
      <c r="F73" s="37">
        <v>1.41662</v>
      </c>
      <c r="G73" s="50">
        <v>1.4449524</v>
      </c>
      <c r="H73" s="37">
        <v>1.473851448</v>
      </c>
      <c r="I73" s="37">
        <v>1.5033284769599999</v>
      </c>
      <c r="J73" s="37">
        <v>1.5333950464991999</v>
      </c>
      <c r="K73" s="37">
        <v>1.5640629474291838</v>
      </c>
      <c r="L73" s="79"/>
      <c r="M73" s="39"/>
      <c r="N73" s="133"/>
      <c r="O73" s="86" t="s">
        <v>69</v>
      </c>
      <c r="P73" s="93" t="s">
        <v>107</v>
      </c>
      <c r="Q73" s="30" t="s">
        <v>108</v>
      </c>
      <c r="R73" s="81" t="s">
        <v>109</v>
      </c>
      <c r="S73" s="3"/>
    </row>
    <row r="74" spans="1:19" x14ac:dyDescent="0.3">
      <c r="A74" s="15"/>
      <c r="B74" s="40">
        <f>SUM(B73)</f>
        <v>0</v>
      </c>
      <c r="C74" s="40">
        <f>SUM(C73)</f>
        <v>0</v>
      </c>
      <c r="D74" s="40">
        <f>SUM(D73)</f>
        <v>0</v>
      </c>
      <c r="E74" s="40">
        <f>SUM(E73)</f>
        <v>0</v>
      </c>
      <c r="F74" s="40">
        <v>1.41662</v>
      </c>
      <c r="G74" s="61">
        <f t="shared" ref="G74:K74" si="22">SUM(G73)</f>
        <v>1.4449524</v>
      </c>
      <c r="H74" s="40">
        <f t="shared" si="22"/>
        <v>1.473851448</v>
      </c>
      <c r="I74" s="40">
        <f t="shared" si="22"/>
        <v>1.5033284769599999</v>
      </c>
      <c r="J74" s="40">
        <f t="shared" si="22"/>
        <v>1.5333950464991999</v>
      </c>
      <c r="K74" s="40">
        <f t="shared" si="22"/>
        <v>1.5640629474291838</v>
      </c>
      <c r="L74" s="79"/>
      <c r="M74" s="39"/>
      <c r="N74" s="133"/>
      <c r="O74" s="133"/>
      <c r="Q74" s="74"/>
      <c r="R74" s="8"/>
    </row>
    <row r="75" spans="1:19" ht="15" thickBot="1" x14ac:dyDescent="0.35">
      <c r="A75" s="17" t="s">
        <v>110</v>
      </c>
      <c r="B75" s="18">
        <f>B74</f>
        <v>0</v>
      </c>
      <c r="C75" s="44">
        <f>C74</f>
        <v>0</v>
      </c>
      <c r="D75" s="44">
        <f>D74</f>
        <v>0</v>
      </c>
      <c r="E75" s="44">
        <f>E74</f>
        <v>0</v>
      </c>
      <c r="F75" s="44">
        <v>1.41662</v>
      </c>
      <c r="G75" s="46">
        <f t="shared" ref="G75:K75" si="23">G74</f>
        <v>1.4449524</v>
      </c>
      <c r="H75" s="44">
        <f t="shared" si="23"/>
        <v>1.473851448</v>
      </c>
      <c r="I75" s="44">
        <f t="shared" si="23"/>
        <v>1.5033284769599999</v>
      </c>
      <c r="J75" s="44">
        <f t="shared" si="23"/>
        <v>1.5333950464991999</v>
      </c>
      <c r="K75" s="44">
        <f t="shared" si="23"/>
        <v>1.5640629474291838</v>
      </c>
      <c r="L75" s="19">
        <f>AVERAGE(F75)</f>
        <v>1.41662</v>
      </c>
      <c r="M75" s="43">
        <f>SUM(B75:F75)</f>
        <v>1.41662</v>
      </c>
      <c r="N75" s="134">
        <f>SUM(G75:K75)</f>
        <v>7.5195903188883833</v>
      </c>
      <c r="O75" s="134"/>
      <c r="P75" s="136"/>
      <c r="Q75" s="76"/>
      <c r="R75" s="82"/>
    </row>
    <row r="76" spans="1:19" x14ac:dyDescent="0.3">
      <c r="A76" s="21" t="s">
        <v>111</v>
      </c>
      <c r="B76" s="58"/>
      <c r="C76" s="58"/>
      <c r="D76" s="58"/>
      <c r="E76" s="58"/>
      <c r="F76" s="35"/>
      <c r="G76" s="56"/>
      <c r="H76" s="35"/>
      <c r="I76" s="35"/>
      <c r="J76" s="35"/>
      <c r="K76" s="35"/>
      <c r="L76" s="77"/>
      <c r="M76" s="95"/>
      <c r="N76" s="133"/>
      <c r="O76" s="133"/>
      <c r="P76" s="22"/>
      <c r="Q76" s="72"/>
      <c r="R76" s="23"/>
    </row>
    <row r="77" spans="1:19" x14ac:dyDescent="0.3">
      <c r="A77" s="9" t="s">
        <v>12</v>
      </c>
      <c r="B77" s="48"/>
      <c r="C77" s="48"/>
      <c r="D77" s="48"/>
      <c r="E77" s="48"/>
      <c r="F77" s="36"/>
      <c r="G77" s="143"/>
      <c r="H77" s="36"/>
      <c r="I77" s="36"/>
      <c r="J77" s="36"/>
      <c r="K77" s="36"/>
      <c r="L77" s="79"/>
      <c r="M77" s="39"/>
      <c r="N77" s="133"/>
      <c r="O77" s="133"/>
      <c r="Q77" s="74"/>
      <c r="R77" s="8"/>
    </row>
    <row r="78" spans="1:19" ht="69.599999999999994" x14ac:dyDescent="0.3">
      <c r="A78" s="10" t="s">
        <v>13</v>
      </c>
      <c r="B78" s="11">
        <v>0.30409399999999998</v>
      </c>
      <c r="C78" s="11">
        <v>0.31169599999999997</v>
      </c>
      <c r="D78" s="11">
        <v>0.31948799999999999</v>
      </c>
      <c r="E78" s="11">
        <v>0.32907305200000003</v>
      </c>
      <c r="F78" s="37">
        <v>0.33565445999999999</v>
      </c>
      <c r="G78" s="50">
        <v>0.34236754920000001</v>
      </c>
      <c r="H78" s="37">
        <v>0.34921490018400003</v>
      </c>
      <c r="I78" s="37">
        <v>0.35619919818768003</v>
      </c>
      <c r="J78" s="37">
        <v>0.36332318215143367</v>
      </c>
      <c r="K78" s="37">
        <v>0.37058964579446235</v>
      </c>
      <c r="L78" s="79"/>
      <c r="M78" s="39"/>
      <c r="N78" s="133"/>
      <c r="O78" s="86" t="s">
        <v>112</v>
      </c>
      <c r="P78" s="137" t="s">
        <v>113</v>
      </c>
      <c r="Q78" s="30" t="s">
        <v>114</v>
      </c>
      <c r="R78" s="81" t="s">
        <v>115</v>
      </c>
    </row>
    <row r="79" spans="1:19" x14ac:dyDescent="0.3">
      <c r="A79" s="15"/>
      <c r="B79" s="40">
        <f t="shared" ref="B79:E80" si="24">B78</f>
        <v>0.30409399999999998</v>
      </c>
      <c r="C79" s="40">
        <f t="shared" si="24"/>
        <v>0.31169599999999997</v>
      </c>
      <c r="D79" s="40">
        <f t="shared" si="24"/>
        <v>0.31948799999999999</v>
      </c>
      <c r="E79" s="40">
        <f t="shared" si="24"/>
        <v>0.32907305200000003</v>
      </c>
      <c r="F79" s="39">
        <v>0.33565445999999999</v>
      </c>
      <c r="G79" s="146">
        <f t="shared" ref="G79:K80" si="25">G78</f>
        <v>0.34236754920000001</v>
      </c>
      <c r="H79" s="39">
        <f t="shared" si="25"/>
        <v>0.34921490018400003</v>
      </c>
      <c r="I79" s="39">
        <f t="shared" si="25"/>
        <v>0.35619919818768003</v>
      </c>
      <c r="J79" s="39">
        <f t="shared" si="25"/>
        <v>0.36332318215143367</v>
      </c>
      <c r="K79" s="39">
        <f t="shared" si="25"/>
        <v>0.37058964579446235</v>
      </c>
      <c r="L79" s="79"/>
      <c r="M79" s="39"/>
      <c r="N79" s="133"/>
      <c r="O79" s="133"/>
      <c r="Q79" s="74"/>
      <c r="R79" s="8"/>
    </row>
    <row r="80" spans="1:19" ht="15" thickBot="1" x14ac:dyDescent="0.35">
      <c r="A80" s="17" t="s">
        <v>116</v>
      </c>
      <c r="B80" s="18">
        <f t="shared" si="24"/>
        <v>0.30409399999999998</v>
      </c>
      <c r="C80" s="18">
        <f t="shared" si="24"/>
        <v>0.31169599999999997</v>
      </c>
      <c r="D80" s="18">
        <f t="shared" si="24"/>
        <v>0.31948799999999999</v>
      </c>
      <c r="E80" s="18">
        <f t="shared" si="24"/>
        <v>0.32907305200000003</v>
      </c>
      <c r="F80" s="19">
        <v>0.33565445999999999</v>
      </c>
      <c r="G80" s="42">
        <f t="shared" si="25"/>
        <v>0.34236754920000001</v>
      </c>
      <c r="H80" s="19">
        <f t="shared" si="25"/>
        <v>0.34921490018400003</v>
      </c>
      <c r="I80" s="19">
        <f t="shared" si="25"/>
        <v>0.35619919818768003</v>
      </c>
      <c r="J80" s="19">
        <f t="shared" si="25"/>
        <v>0.36332318215143367</v>
      </c>
      <c r="K80" s="19">
        <f t="shared" si="25"/>
        <v>0.37058964579446235</v>
      </c>
      <c r="L80" s="19">
        <f>AVERAGE(B80:F80)</f>
        <v>0.32000110239999996</v>
      </c>
      <c r="M80" s="43">
        <f>SUM(B80:F80)</f>
        <v>1.6000055119999999</v>
      </c>
      <c r="N80" s="134">
        <f>SUM(G80:K80)</f>
        <v>1.7816944755175761</v>
      </c>
      <c r="O80" s="134"/>
      <c r="P80" s="136"/>
      <c r="Q80" s="76"/>
      <c r="R80" s="82"/>
    </row>
    <row r="81" spans="1:18" x14ac:dyDescent="0.3">
      <c r="A81" s="21" t="s">
        <v>117</v>
      </c>
      <c r="B81" s="58"/>
      <c r="C81" s="58"/>
      <c r="D81" s="58"/>
      <c r="E81" s="58"/>
      <c r="F81" s="35"/>
      <c r="G81" s="56"/>
      <c r="H81" s="35"/>
      <c r="I81" s="35"/>
      <c r="J81" s="35"/>
      <c r="K81" s="35"/>
      <c r="L81" s="77"/>
      <c r="M81" s="95"/>
      <c r="N81" s="132"/>
      <c r="O81" s="132"/>
      <c r="P81" s="22"/>
      <c r="Q81" s="72"/>
      <c r="R81" s="23"/>
    </row>
    <row r="82" spans="1:18" x14ac:dyDescent="0.3">
      <c r="A82" s="9" t="s">
        <v>39</v>
      </c>
      <c r="B82" s="48"/>
      <c r="C82" s="48"/>
      <c r="D82" s="48"/>
      <c r="E82" s="48"/>
      <c r="F82" s="36"/>
      <c r="G82" s="143"/>
      <c r="H82" s="36"/>
      <c r="I82" s="36"/>
      <c r="J82" s="36"/>
      <c r="K82" s="36"/>
      <c r="L82" s="79"/>
      <c r="M82" s="39"/>
      <c r="N82" s="133"/>
      <c r="O82" s="133"/>
      <c r="P82" s="60"/>
      <c r="Q82" s="74"/>
      <c r="R82" s="8"/>
    </row>
    <row r="83" spans="1:18" ht="165.6" x14ac:dyDescent="0.3">
      <c r="A83" s="10" t="s">
        <v>19</v>
      </c>
      <c r="B83" s="11">
        <v>0</v>
      </c>
      <c r="C83" s="11">
        <v>0</v>
      </c>
      <c r="D83" s="11">
        <v>0</v>
      </c>
      <c r="E83" s="11">
        <v>0</v>
      </c>
      <c r="F83" s="37">
        <v>0.22020400000000001</v>
      </c>
      <c r="G83" s="50">
        <v>0.22460808000000002</v>
      </c>
      <c r="H83" s="37">
        <v>0.22910024160000003</v>
      </c>
      <c r="I83" s="37">
        <v>0.23368224643200003</v>
      </c>
      <c r="J83" s="37">
        <v>0.23835589136064003</v>
      </c>
      <c r="K83" s="37">
        <v>0.24312300918785285</v>
      </c>
      <c r="L83" s="79"/>
      <c r="M83" s="39"/>
      <c r="N83" s="133"/>
      <c r="O83" s="30" t="s">
        <v>118</v>
      </c>
      <c r="P83" s="93" t="s">
        <v>119</v>
      </c>
      <c r="Q83" s="30" t="s">
        <v>120</v>
      </c>
      <c r="R83" s="81" t="s">
        <v>121</v>
      </c>
    </row>
    <row r="84" spans="1:18" x14ac:dyDescent="0.3">
      <c r="A84" s="15"/>
      <c r="B84" s="40">
        <f>SUM(B83:B83)</f>
        <v>0</v>
      </c>
      <c r="C84" s="40">
        <f>SUM(C83:C83)</f>
        <v>0</v>
      </c>
      <c r="D84" s="40">
        <f>SUM(D83:D83)</f>
        <v>0</v>
      </c>
      <c r="E84" s="40">
        <f>SUM(E83:E83)</f>
        <v>0</v>
      </c>
      <c r="F84" s="40">
        <v>0.22020400000000001</v>
      </c>
      <c r="G84" s="61">
        <f t="shared" ref="G84:K84" si="26">SUM(G83:G83)</f>
        <v>0.22460808000000002</v>
      </c>
      <c r="H84" s="40">
        <f t="shared" si="26"/>
        <v>0.22910024160000003</v>
      </c>
      <c r="I84" s="40">
        <f t="shared" si="26"/>
        <v>0.23368224643200003</v>
      </c>
      <c r="J84" s="40">
        <f t="shared" si="26"/>
        <v>0.23835589136064003</v>
      </c>
      <c r="K84" s="40">
        <f t="shared" si="26"/>
        <v>0.24312300918785285</v>
      </c>
      <c r="L84" s="79"/>
      <c r="M84" s="39"/>
      <c r="N84" s="133"/>
      <c r="O84" s="133"/>
      <c r="Q84" s="74"/>
      <c r="R84" s="8"/>
    </row>
    <row r="85" spans="1:18" x14ac:dyDescent="0.3">
      <c r="A85" s="9" t="s">
        <v>12</v>
      </c>
      <c r="B85" s="48"/>
      <c r="C85" s="48"/>
      <c r="D85" s="48"/>
      <c r="E85" s="48"/>
      <c r="F85" s="48"/>
      <c r="G85" s="62"/>
      <c r="H85" s="48"/>
      <c r="I85" s="48"/>
      <c r="J85" s="48"/>
      <c r="K85" s="48"/>
      <c r="L85" s="79"/>
      <c r="M85" s="39"/>
      <c r="N85" s="133"/>
      <c r="O85" s="133"/>
      <c r="Q85" s="74"/>
      <c r="R85" s="8"/>
    </row>
    <row r="86" spans="1:18" ht="126.6" customHeight="1" x14ac:dyDescent="0.3">
      <c r="A86" s="10" t="s">
        <v>30</v>
      </c>
      <c r="B86" s="24">
        <v>0</v>
      </c>
      <c r="C86" s="24">
        <v>0</v>
      </c>
      <c r="D86" s="24">
        <v>0</v>
      </c>
      <c r="E86" s="24">
        <v>0</v>
      </c>
      <c r="F86" s="57">
        <v>0.18571694676000003</v>
      </c>
      <c r="G86" s="144">
        <v>0.18943182569520001</v>
      </c>
      <c r="H86" s="57">
        <v>0.19303052738340881</v>
      </c>
      <c r="I86" s="57">
        <v>0.19669862340369348</v>
      </c>
      <c r="J86" s="57">
        <v>0.20063211587176741</v>
      </c>
      <c r="K86" s="57">
        <v>0.2046455781892027</v>
      </c>
      <c r="L86" s="79"/>
      <c r="M86" s="39"/>
      <c r="N86" s="133"/>
      <c r="O86" s="30" t="s">
        <v>118</v>
      </c>
      <c r="P86" s="93" t="s">
        <v>122</v>
      </c>
      <c r="Q86" s="30" t="s">
        <v>123</v>
      </c>
      <c r="R86" s="81" t="s">
        <v>124</v>
      </c>
    </row>
    <row r="87" spans="1:18" ht="82.8" x14ac:dyDescent="0.3">
      <c r="A87" s="10" t="s">
        <v>19</v>
      </c>
      <c r="B87" s="11">
        <v>0</v>
      </c>
      <c r="C87" s="11">
        <v>0</v>
      </c>
      <c r="D87" s="11">
        <v>0.10417539999999999</v>
      </c>
      <c r="E87" s="11">
        <v>0.106258688</v>
      </c>
      <c r="F87" s="37">
        <v>0.15443774176</v>
      </c>
      <c r="G87" s="50">
        <v>0.15752649659519999</v>
      </c>
      <c r="H87" s="37">
        <v>0.160677026527104</v>
      </c>
      <c r="I87" s="37">
        <v>0.16389056705764607</v>
      </c>
      <c r="J87" s="37">
        <v>0.167168378398799</v>
      </c>
      <c r="K87" s="37">
        <v>0.17051174596677499</v>
      </c>
      <c r="L87" s="79"/>
      <c r="M87" s="39"/>
      <c r="N87" s="133"/>
      <c r="O87" s="30" t="s">
        <v>118</v>
      </c>
      <c r="P87" s="93" t="s">
        <v>125</v>
      </c>
      <c r="Q87" s="30" t="s">
        <v>126</v>
      </c>
      <c r="R87" s="81" t="s">
        <v>127</v>
      </c>
    </row>
    <row r="88" spans="1:18" x14ac:dyDescent="0.3">
      <c r="A88" s="64"/>
      <c r="B88" s="40">
        <f>SUM(B86:B87)</f>
        <v>0</v>
      </c>
      <c r="C88" s="40">
        <f>SUM(C86:C87)</f>
        <v>0</v>
      </c>
      <c r="D88" s="40">
        <f>SUM(D86:D87)</f>
        <v>0.10417539999999999</v>
      </c>
      <c r="E88" s="40">
        <f>SUM(E86:E87)</f>
        <v>0.106258688</v>
      </c>
      <c r="F88" s="40">
        <v>0.34015468852000003</v>
      </c>
      <c r="G88" s="61">
        <f t="shared" ref="G88:K88" si="27">SUM(G86:G87)</f>
        <v>0.34695832229040002</v>
      </c>
      <c r="H88" s="40">
        <f t="shared" si="27"/>
        <v>0.35370755391051278</v>
      </c>
      <c r="I88" s="40">
        <f t="shared" si="27"/>
        <v>0.36058919046133953</v>
      </c>
      <c r="J88" s="40">
        <f t="shared" si="27"/>
        <v>0.36780049427056638</v>
      </c>
      <c r="K88" s="40">
        <f t="shared" si="27"/>
        <v>0.37515732415597769</v>
      </c>
      <c r="L88" s="79"/>
      <c r="M88" s="39"/>
      <c r="N88" s="133"/>
      <c r="O88" s="133"/>
      <c r="Q88" s="74"/>
      <c r="R88" s="8"/>
    </row>
    <row r="89" spans="1:18" ht="15" thickBot="1" x14ac:dyDescent="0.35">
      <c r="A89" s="17" t="s">
        <v>128</v>
      </c>
      <c r="B89" s="18">
        <f>B88+B84</f>
        <v>0</v>
      </c>
      <c r="C89" s="18">
        <f>C88+C84</f>
        <v>0</v>
      </c>
      <c r="D89" s="18">
        <f>D88+D84</f>
        <v>0.10417539999999999</v>
      </c>
      <c r="E89" s="18">
        <f>E88+E84</f>
        <v>0.106258688</v>
      </c>
      <c r="F89" s="19">
        <v>0.56035868852000004</v>
      </c>
      <c r="G89" s="42">
        <f t="shared" ref="G89:K89" si="28">G88+G84</f>
        <v>0.57156640229040001</v>
      </c>
      <c r="H89" s="19">
        <f t="shared" si="28"/>
        <v>0.58280779551051287</v>
      </c>
      <c r="I89" s="19">
        <f t="shared" si="28"/>
        <v>0.5942714368933395</v>
      </c>
      <c r="J89" s="19">
        <f t="shared" si="28"/>
        <v>0.60615638563120644</v>
      </c>
      <c r="K89" s="19">
        <f t="shared" si="28"/>
        <v>0.61828033334383048</v>
      </c>
      <c r="L89" s="19">
        <f>AVERAGE(D89:F89)</f>
        <v>0.25693092550666669</v>
      </c>
      <c r="M89" s="43">
        <f>SUM(B89:F89)</f>
        <v>0.77079277652</v>
      </c>
      <c r="N89" s="134">
        <f>SUM(G89:K89)</f>
        <v>2.9730823536692892</v>
      </c>
      <c r="O89" s="134"/>
      <c r="P89" s="136"/>
      <c r="Q89" s="76"/>
      <c r="R89" s="82"/>
    </row>
    <row r="90" spans="1:18" x14ac:dyDescent="0.3">
      <c r="A90" s="21" t="s">
        <v>129</v>
      </c>
      <c r="B90" s="58"/>
      <c r="C90" s="58"/>
      <c r="D90" s="58"/>
      <c r="E90" s="58"/>
      <c r="F90" s="35"/>
      <c r="G90" s="56"/>
      <c r="H90" s="35"/>
      <c r="I90" s="35"/>
      <c r="J90" s="35"/>
      <c r="K90" s="35"/>
      <c r="L90" s="77"/>
      <c r="M90" s="95"/>
      <c r="N90" s="132"/>
      <c r="O90" s="132"/>
      <c r="P90" s="22"/>
      <c r="Q90" s="72"/>
      <c r="R90" s="23"/>
    </row>
    <row r="91" spans="1:18" x14ac:dyDescent="0.3">
      <c r="A91" s="9" t="s">
        <v>12</v>
      </c>
      <c r="B91" s="48"/>
      <c r="C91" s="48"/>
      <c r="D91" s="48"/>
      <c r="E91" s="48"/>
      <c r="F91" s="36"/>
      <c r="G91" s="143"/>
      <c r="H91" s="36"/>
      <c r="I91" s="36"/>
      <c r="J91" s="36"/>
      <c r="K91" s="36"/>
      <c r="L91" s="79"/>
      <c r="M91" s="39"/>
      <c r="N91" s="133"/>
      <c r="O91" s="133"/>
      <c r="Q91" s="74"/>
      <c r="R91" s="8"/>
    </row>
    <row r="92" spans="1:18" ht="82.8" x14ac:dyDescent="0.3">
      <c r="A92" s="10" t="s">
        <v>13</v>
      </c>
      <c r="B92" s="11"/>
      <c r="C92" s="11"/>
      <c r="D92" s="11"/>
      <c r="E92" s="11">
        <v>0</v>
      </c>
      <c r="F92" s="37">
        <v>0.47651707199999999</v>
      </c>
      <c r="G92" s="50">
        <v>0.48604700000000001</v>
      </c>
      <c r="H92" s="37">
        <v>0.495282</v>
      </c>
      <c r="I92" s="37">
        <v>0.50469299999999995</v>
      </c>
      <c r="J92" s="37">
        <v>0.51478699999999999</v>
      </c>
      <c r="K92" s="37">
        <v>0.52508200000000005</v>
      </c>
      <c r="L92" s="79"/>
      <c r="M92" s="39"/>
      <c r="N92" s="133"/>
      <c r="O92" s="30" t="s">
        <v>69</v>
      </c>
      <c r="P92" s="138" t="s">
        <v>130</v>
      </c>
      <c r="Q92" s="96" t="s">
        <v>131</v>
      </c>
      <c r="R92" s="81" t="s">
        <v>132</v>
      </c>
    </row>
    <row r="93" spans="1:18" x14ac:dyDescent="0.3">
      <c r="A93" s="15"/>
      <c r="B93" s="87">
        <f t="shared" ref="B93:K94" si="29">B92</f>
        <v>0</v>
      </c>
      <c r="C93" s="87">
        <f t="shared" si="29"/>
        <v>0</v>
      </c>
      <c r="D93" s="87">
        <f t="shared" si="29"/>
        <v>0</v>
      </c>
      <c r="E93" s="87">
        <f t="shared" si="29"/>
        <v>0</v>
      </c>
      <c r="F93" s="53">
        <v>0.47651707199999999</v>
      </c>
      <c r="G93" s="45">
        <f t="shared" si="29"/>
        <v>0.48604700000000001</v>
      </c>
      <c r="H93" s="53">
        <f t="shared" si="29"/>
        <v>0.495282</v>
      </c>
      <c r="I93" s="53">
        <f t="shared" si="29"/>
        <v>0.50469299999999995</v>
      </c>
      <c r="J93" s="53">
        <f t="shared" si="29"/>
        <v>0.51478699999999999</v>
      </c>
      <c r="K93" s="53">
        <f t="shared" si="29"/>
        <v>0.52508200000000005</v>
      </c>
      <c r="L93" s="79"/>
      <c r="M93" s="39"/>
      <c r="N93" s="133"/>
      <c r="O93" s="133"/>
      <c r="Q93" s="74"/>
      <c r="R93" s="8"/>
    </row>
    <row r="94" spans="1:18" ht="15" thickBot="1" x14ac:dyDescent="0.35">
      <c r="A94" s="17" t="s">
        <v>133</v>
      </c>
      <c r="B94" s="18">
        <f t="shared" si="29"/>
        <v>0</v>
      </c>
      <c r="C94" s="18">
        <f t="shared" si="29"/>
        <v>0</v>
      </c>
      <c r="D94" s="18">
        <f t="shared" si="29"/>
        <v>0</v>
      </c>
      <c r="E94" s="18">
        <f t="shared" si="29"/>
        <v>0</v>
      </c>
      <c r="F94" s="19">
        <v>0.47651707199999999</v>
      </c>
      <c r="G94" s="42">
        <f t="shared" si="29"/>
        <v>0.48604700000000001</v>
      </c>
      <c r="H94" s="19">
        <f t="shared" si="29"/>
        <v>0.495282</v>
      </c>
      <c r="I94" s="19">
        <f t="shared" si="29"/>
        <v>0.50469299999999995</v>
      </c>
      <c r="J94" s="19">
        <f t="shared" si="29"/>
        <v>0.51478699999999999</v>
      </c>
      <c r="K94" s="19">
        <f t="shared" si="29"/>
        <v>0.52508200000000005</v>
      </c>
      <c r="L94" s="19">
        <f>AVERAGE(F94)</f>
        <v>0.47651707199999999</v>
      </c>
      <c r="M94" s="43">
        <f>SUM(B94:F94)</f>
        <v>0.47651707199999999</v>
      </c>
      <c r="N94" s="134">
        <f>SUM(G94:K94)</f>
        <v>2.5258909999999997</v>
      </c>
      <c r="O94" s="134"/>
      <c r="P94" s="136"/>
      <c r="Q94" s="76"/>
      <c r="R94" s="82"/>
    </row>
    <row r="95" spans="1:18" x14ac:dyDescent="0.3">
      <c r="A95" s="21" t="s">
        <v>134</v>
      </c>
      <c r="B95" s="58"/>
      <c r="C95" s="58"/>
      <c r="D95" s="58"/>
      <c r="E95" s="58"/>
      <c r="F95" s="35"/>
      <c r="G95" s="56"/>
      <c r="H95" s="35"/>
      <c r="I95" s="35"/>
      <c r="J95" s="35"/>
      <c r="K95" s="35"/>
      <c r="L95" s="77"/>
      <c r="M95" s="95"/>
      <c r="N95" s="132"/>
      <c r="O95" s="132"/>
      <c r="P95" s="22"/>
      <c r="Q95" s="72"/>
      <c r="R95" s="23"/>
    </row>
    <row r="96" spans="1:18" x14ac:dyDescent="0.3">
      <c r="A96" s="9" t="s">
        <v>12</v>
      </c>
      <c r="B96" s="48"/>
      <c r="C96" s="48"/>
      <c r="D96" s="48"/>
      <c r="E96" s="48"/>
      <c r="F96" s="36"/>
      <c r="G96" s="143"/>
      <c r="H96" s="36"/>
      <c r="I96" s="36"/>
      <c r="J96" s="36"/>
      <c r="K96" s="36"/>
      <c r="L96" s="79"/>
      <c r="M96" s="39"/>
      <c r="N96" s="133"/>
      <c r="O96" s="133"/>
      <c r="Q96" s="74"/>
      <c r="R96" s="8"/>
    </row>
    <row r="97" spans="1:19" ht="111" customHeight="1" x14ac:dyDescent="0.3">
      <c r="A97" s="10" t="s">
        <v>13</v>
      </c>
      <c r="B97" s="84">
        <v>5.3449999999999999E-3</v>
      </c>
      <c r="C97" s="84">
        <v>0.101798</v>
      </c>
      <c r="D97" s="84">
        <v>0.110629793</v>
      </c>
      <c r="E97" s="84">
        <v>0.11394868679</v>
      </c>
      <c r="F97" s="57">
        <v>0.11509923663720001</v>
      </c>
      <c r="G97" s="144">
        <v>0.11740122136994401</v>
      </c>
      <c r="H97" s="57">
        <v>0.11974924579734289</v>
      </c>
      <c r="I97" s="57">
        <v>0.12214423071328975</v>
      </c>
      <c r="J97" s="57">
        <v>0.12458711532755555</v>
      </c>
      <c r="K97" s="57">
        <v>0.12707885763410667</v>
      </c>
      <c r="L97" s="87"/>
      <c r="M97" s="39"/>
      <c r="N97" s="133"/>
      <c r="O97" s="30" t="s">
        <v>69</v>
      </c>
      <c r="P97" s="93" t="s">
        <v>135</v>
      </c>
      <c r="Q97" s="30" t="s">
        <v>136</v>
      </c>
      <c r="R97" s="97" t="s">
        <v>137</v>
      </c>
    </row>
    <row r="98" spans="1:19" ht="105.6" customHeight="1" x14ac:dyDescent="0.3">
      <c r="A98" s="10" t="s">
        <v>19</v>
      </c>
      <c r="B98" s="52">
        <v>9.8980000000000005E-3</v>
      </c>
      <c r="C98" s="52">
        <v>0.123697</v>
      </c>
      <c r="D98" s="52">
        <v>0.12805941000000001</v>
      </c>
      <c r="E98" s="52">
        <v>0.1319011923</v>
      </c>
      <c r="F98" s="37">
        <v>0.13323301016400002</v>
      </c>
      <c r="G98" s="50">
        <v>0.13589767036728001</v>
      </c>
      <c r="H98" s="37">
        <v>0.13861562377462561</v>
      </c>
      <c r="I98" s="37">
        <v>0.14138793625011811</v>
      </c>
      <c r="J98" s="37">
        <v>0.14421569497512049</v>
      </c>
      <c r="K98" s="37">
        <v>0.14710000887462291</v>
      </c>
      <c r="L98" s="87"/>
      <c r="M98" s="39"/>
      <c r="N98" s="133"/>
      <c r="O98" s="30" t="s">
        <v>69</v>
      </c>
      <c r="P98" s="93" t="s">
        <v>138</v>
      </c>
      <c r="Q98" s="30" t="s">
        <v>139</v>
      </c>
      <c r="R98" s="81" t="s">
        <v>140</v>
      </c>
    </row>
    <row r="99" spans="1:19" x14ac:dyDescent="0.3">
      <c r="A99" s="15"/>
      <c r="B99" s="87">
        <f>SUM(B97:B98)</f>
        <v>1.5243E-2</v>
      </c>
      <c r="C99" s="87">
        <f>SUM(C97:C98)</f>
        <v>0.225495</v>
      </c>
      <c r="D99" s="87">
        <f>SUM(D97:D98)</f>
        <v>0.23868920300000002</v>
      </c>
      <c r="E99" s="87">
        <f>SUM(E97:E98)</f>
        <v>0.24584987909</v>
      </c>
      <c r="F99" s="55">
        <v>0.24833224680120003</v>
      </c>
      <c r="G99" s="54">
        <f t="shared" ref="G99:K99" si="30">SUM(G97:G98)</f>
        <v>0.25329889173722403</v>
      </c>
      <c r="H99" s="55">
        <f t="shared" si="30"/>
        <v>0.25836486957196847</v>
      </c>
      <c r="I99" s="55">
        <f t="shared" si="30"/>
        <v>0.26353216696340787</v>
      </c>
      <c r="J99" s="55">
        <f t="shared" si="30"/>
        <v>0.26880281030267605</v>
      </c>
      <c r="K99" s="55">
        <f t="shared" si="30"/>
        <v>0.27417886650872958</v>
      </c>
      <c r="L99" s="87"/>
      <c r="M99" s="39"/>
      <c r="N99" s="133"/>
      <c r="O99" s="133"/>
      <c r="Q99" s="74"/>
      <c r="R99" s="8"/>
    </row>
    <row r="100" spans="1:19" ht="15" thickBot="1" x14ac:dyDescent="0.35">
      <c r="A100" s="17" t="s">
        <v>141</v>
      </c>
      <c r="B100" s="18">
        <f>B99</f>
        <v>1.5243E-2</v>
      </c>
      <c r="C100" s="18">
        <f>C99</f>
        <v>0.225495</v>
      </c>
      <c r="D100" s="18">
        <f>D99</f>
        <v>0.23868920300000002</v>
      </c>
      <c r="E100" s="18">
        <f>E99</f>
        <v>0.24584987909</v>
      </c>
      <c r="F100" s="18">
        <v>0.24833224680120003</v>
      </c>
      <c r="G100" s="46">
        <f t="shared" ref="G100:K100" si="31">G99</f>
        <v>0.25329889173722403</v>
      </c>
      <c r="H100" s="18">
        <f t="shared" si="31"/>
        <v>0.25836486957196847</v>
      </c>
      <c r="I100" s="18">
        <f t="shared" si="31"/>
        <v>0.26353216696340787</v>
      </c>
      <c r="J100" s="18">
        <f t="shared" si="31"/>
        <v>0.26880281030267605</v>
      </c>
      <c r="K100" s="18">
        <f t="shared" si="31"/>
        <v>0.27417886650872958</v>
      </c>
      <c r="L100" s="18">
        <f>AVERAGE(B100:F100)</f>
        <v>0.19472186577824002</v>
      </c>
      <c r="M100" s="43">
        <f>SUM(B100:F100)</f>
        <v>0.97360932889120011</v>
      </c>
      <c r="N100" s="134">
        <f>SUM(G100:K100)</f>
        <v>1.3181776050840059</v>
      </c>
      <c r="O100" s="133"/>
      <c r="Q100" s="76"/>
      <c r="R100" s="82"/>
    </row>
    <row r="101" spans="1:19" x14ac:dyDescent="0.3">
      <c r="A101" s="21" t="s">
        <v>142</v>
      </c>
      <c r="B101" s="58"/>
      <c r="C101" s="58"/>
      <c r="D101" s="58"/>
      <c r="E101" s="58"/>
      <c r="F101" s="35"/>
      <c r="G101" s="56"/>
      <c r="H101" s="35"/>
      <c r="I101" s="35"/>
      <c r="J101" s="35"/>
      <c r="K101" s="35"/>
      <c r="L101" s="63"/>
      <c r="M101" s="34"/>
      <c r="N101" s="135"/>
      <c r="O101" s="135"/>
      <c r="P101" s="22"/>
      <c r="Q101" s="72"/>
      <c r="R101" s="23"/>
    </row>
    <row r="102" spans="1:19" x14ac:dyDescent="0.3">
      <c r="A102" s="9" t="s">
        <v>12</v>
      </c>
      <c r="B102" s="48"/>
      <c r="C102" s="48"/>
      <c r="D102" s="48"/>
      <c r="E102" s="48"/>
      <c r="F102" s="48"/>
      <c r="G102" s="62"/>
      <c r="H102" s="48"/>
      <c r="I102" s="48"/>
      <c r="J102" s="48"/>
      <c r="K102" s="48"/>
      <c r="L102" s="83"/>
      <c r="M102" s="13"/>
      <c r="N102" s="86"/>
      <c r="O102" s="86"/>
      <c r="Q102" s="74"/>
      <c r="R102" s="8"/>
    </row>
    <row r="103" spans="1:19" ht="55.2" x14ac:dyDescent="0.3">
      <c r="A103" s="10" t="s">
        <v>13</v>
      </c>
      <c r="B103" s="11">
        <v>1.3217E-2</v>
      </c>
      <c r="C103" s="11">
        <v>0.15168185182317404</v>
      </c>
      <c r="D103" s="11">
        <v>0.15168200000000001</v>
      </c>
      <c r="E103" s="11">
        <v>0.156232307377869</v>
      </c>
      <c r="F103" s="37">
        <v>0.16091896000000003</v>
      </c>
      <c r="G103" s="50">
        <v>0.16413733920000004</v>
      </c>
      <c r="H103" s="37">
        <v>0.16742008598400004</v>
      </c>
      <c r="I103" s="37">
        <v>0.17076848770368006</v>
      </c>
      <c r="J103" s="37">
        <v>0.17418385745775367</v>
      </c>
      <c r="K103" s="37">
        <v>0.17766753460690873</v>
      </c>
      <c r="L103" s="83"/>
      <c r="M103" s="13"/>
      <c r="N103" s="86"/>
      <c r="O103" s="86" t="s">
        <v>112</v>
      </c>
      <c r="P103" s="93" t="s">
        <v>143</v>
      </c>
      <c r="Q103" s="30" t="s">
        <v>144</v>
      </c>
      <c r="R103" s="81" t="s">
        <v>145</v>
      </c>
    </row>
    <row r="104" spans="1:19" x14ac:dyDescent="0.3">
      <c r="A104" s="15"/>
      <c r="B104" s="40">
        <f t="shared" ref="B104:E105" si="32">B103</f>
        <v>1.3217E-2</v>
      </c>
      <c r="C104" s="40">
        <f t="shared" si="32"/>
        <v>0.15168185182317404</v>
      </c>
      <c r="D104" s="40">
        <f t="shared" si="32"/>
        <v>0.15168200000000001</v>
      </c>
      <c r="E104" s="40">
        <f t="shared" si="32"/>
        <v>0.156232307377869</v>
      </c>
      <c r="F104" s="40">
        <v>0.16091896000000003</v>
      </c>
      <c r="G104" s="61">
        <f t="shared" ref="G104:K105" si="33">G103</f>
        <v>0.16413733920000004</v>
      </c>
      <c r="H104" s="40">
        <f t="shared" si="33"/>
        <v>0.16742008598400004</v>
      </c>
      <c r="I104" s="40">
        <f t="shared" si="33"/>
        <v>0.17076848770368006</v>
      </c>
      <c r="J104" s="40">
        <f t="shared" si="33"/>
        <v>0.17418385745775367</v>
      </c>
      <c r="K104" s="40">
        <f t="shared" si="33"/>
        <v>0.17766753460690873</v>
      </c>
      <c r="L104" s="83"/>
      <c r="M104" s="13"/>
      <c r="N104" s="86"/>
      <c r="O104" s="86"/>
      <c r="Q104" s="74"/>
      <c r="R104" s="8"/>
    </row>
    <row r="105" spans="1:19" ht="15" thickBot="1" x14ac:dyDescent="0.35">
      <c r="A105" s="65" t="s">
        <v>146</v>
      </c>
      <c r="B105" s="18">
        <f t="shared" si="32"/>
        <v>1.3217E-2</v>
      </c>
      <c r="C105" s="18">
        <f t="shared" si="32"/>
        <v>0.15168185182317404</v>
      </c>
      <c r="D105" s="18">
        <f t="shared" si="32"/>
        <v>0.15168200000000001</v>
      </c>
      <c r="E105" s="18">
        <f t="shared" si="32"/>
        <v>0.156232307377869</v>
      </c>
      <c r="F105" s="19">
        <v>0.16091896000000003</v>
      </c>
      <c r="G105" s="42">
        <f t="shared" si="33"/>
        <v>0.16413733920000004</v>
      </c>
      <c r="H105" s="19">
        <f t="shared" si="33"/>
        <v>0.16742008598400004</v>
      </c>
      <c r="I105" s="19">
        <f t="shared" si="33"/>
        <v>0.17076848770368006</v>
      </c>
      <c r="J105" s="19">
        <f t="shared" si="33"/>
        <v>0.17418385745775367</v>
      </c>
      <c r="K105" s="19">
        <f t="shared" si="33"/>
        <v>0.17766753460690873</v>
      </c>
      <c r="L105" s="19">
        <f>AVERAGE(B105:F105)</f>
        <v>0.12674642384020862</v>
      </c>
      <c r="M105" s="43">
        <f>SUM(B105:F105)</f>
        <v>0.63373211920104311</v>
      </c>
      <c r="N105" s="134">
        <f>SUM(G105:K105)</f>
        <v>0.85417730495234256</v>
      </c>
      <c r="O105" s="134"/>
      <c r="P105" s="136"/>
      <c r="Q105" s="76"/>
      <c r="R105" s="82"/>
    </row>
    <row r="106" spans="1:19" x14ac:dyDescent="0.3">
      <c r="A106" s="21" t="s">
        <v>147</v>
      </c>
      <c r="B106" s="58"/>
      <c r="C106" s="58"/>
      <c r="D106" s="58"/>
      <c r="E106" s="58"/>
      <c r="F106" s="35"/>
      <c r="G106" s="56"/>
      <c r="H106" s="35"/>
      <c r="I106" s="35"/>
      <c r="J106" s="35"/>
      <c r="K106" s="35"/>
      <c r="L106" s="63"/>
      <c r="M106" s="34"/>
      <c r="N106" s="135"/>
      <c r="O106" s="135"/>
      <c r="P106" s="139"/>
      <c r="Q106" s="98"/>
      <c r="R106" s="99"/>
    </row>
    <row r="107" spans="1:19" x14ac:dyDescent="0.3">
      <c r="A107" s="9" t="s">
        <v>12</v>
      </c>
      <c r="B107" s="48"/>
      <c r="C107" s="48"/>
      <c r="D107" s="48"/>
      <c r="E107" s="48"/>
      <c r="F107" s="36"/>
      <c r="G107" s="143"/>
      <c r="H107" s="36"/>
      <c r="I107" s="36"/>
      <c r="J107" s="36"/>
      <c r="K107" s="36"/>
      <c r="L107" s="83"/>
      <c r="M107" s="13"/>
      <c r="N107" s="86"/>
      <c r="O107" s="86"/>
      <c r="P107" s="67"/>
      <c r="Q107" s="100"/>
      <c r="R107" s="101"/>
    </row>
    <row r="108" spans="1:19" ht="96.6" x14ac:dyDescent="0.3">
      <c r="A108" s="10" t="s">
        <v>30</v>
      </c>
      <c r="B108" s="24">
        <v>0</v>
      </c>
      <c r="C108" s="24">
        <v>0</v>
      </c>
      <c r="D108" s="24">
        <v>0</v>
      </c>
      <c r="E108" s="24">
        <v>0</v>
      </c>
      <c r="F108" s="57">
        <v>0.40999169279999997</v>
      </c>
      <c r="G108" s="144">
        <v>0.41819152665599996</v>
      </c>
      <c r="H108" s="57">
        <v>0.42655535718911997</v>
      </c>
      <c r="I108" s="57">
        <v>0.43508646433290238</v>
      </c>
      <c r="J108" s="57">
        <v>0.44378819361956046</v>
      </c>
      <c r="K108" s="57">
        <v>0.45266395749195165</v>
      </c>
      <c r="L108" s="83"/>
      <c r="M108" s="13"/>
      <c r="N108" s="86"/>
      <c r="O108" s="30" t="s">
        <v>148</v>
      </c>
      <c r="P108" s="138" t="s">
        <v>149</v>
      </c>
      <c r="Q108" s="96" t="s">
        <v>150</v>
      </c>
      <c r="R108" s="97" t="s">
        <v>151</v>
      </c>
    </row>
    <row r="109" spans="1:19" ht="120" customHeight="1" x14ac:dyDescent="0.3">
      <c r="A109" s="10" t="s">
        <v>19</v>
      </c>
      <c r="B109" s="11">
        <v>0</v>
      </c>
      <c r="C109" s="11">
        <v>0</v>
      </c>
      <c r="D109" s="11">
        <v>0</v>
      </c>
      <c r="E109" s="11">
        <v>0</v>
      </c>
      <c r="F109" s="37">
        <v>8.9376479999999994E-2</v>
      </c>
      <c r="G109" s="50">
        <v>9.1164009599999998E-2</v>
      </c>
      <c r="H109" s="37">
        <v>9.2987289791999994E-2</v>
      </c>
      <c r="I109" s="37">
        <v>9.4847035587839995E-2</v>
      </c>
      <c r="J109" s="37">
        <v>9.6743976299596801E-2</v>
      </c>
      <c r="K109" s="37">
        <v>9.8678855825588732E-2</v>
      </c>
      <c r="L109" s="83"/>
      <c r="M109" s="13"/>
      <c r="N109" s="86"/>
      <c r="O109" s="30" t="s">
        <v>148</v>
      </c>
      <c r="P109" s="138" t="s">
        <v>152</v>
      </c>
      <c r="Q109" s="30" t="s">
        <v>150</v>
      </c>
      <c r="R109" s="81" t="s">
        <v>153</v>
      </c>
    </row>
    <row r="110" spans="1:19" x14ac:dyDescent="0.3">
      <c r="A110" s="15"/>
      <c r="B110" s="40">
        <f>B108+B109</f>
        <v>0</v>
      </c>
      <c r="C110" s="40">
        <f>C108+C109</f>
        <v>0</v>
      </c>
      <c r="D110" s="40">
        <f>D108+D109</f>
        <v>0</v>
      </c>
      <c r="E110" s="40">
        <f>E108+E109</f>
        <v>0</v>
      </c>
      <c r="F110" s="39">
        <v>0.49936817279999995</v>
      </c>
      <c r="G110" s="146">
        <f t="shared" ref="G110:K110" si="34">G108+G109</f>
        <v>0.50935553625599994</v>
      </c>
      <c r="H110" s="39">
        <f>H108+H109</f>
        <v>0.51954264698111996</v>
      </c>
      <c r="I110" s="39">
        <f t="shared" si="34"/>
        <v>0.52993349992074235</v>
      </c>
      <c r="J110" s="39">
        <f t="shared" si="34"/>
        <v>0.5405321699191572</v>
      </c>
      <c r="K110" s="39">
        <f t="shared" si="34"/>
        <v>0.55134281331754043</v>
      </c>
      <c r="L110" s="83"/>
      <c r="M110" s="13"/>
      <c r="N110" s="86"/>
      <c r="O110" s="86"/>
      <c r="P110" s="67"/>
      <c r="Q110" s="100"/>
      <c r="R110" s="101"/>
    </row>
    <row r="111" spans="1:19" ht="15" thickBot="1" x14ac:dyDescent="0.35">
      <c r="A111" s="17" t="s">
        <v>154</v>
      </c>
      <c r="B111" s="18">
        <f>B110</f>
        <v>0</v>
      </c>
      <c r="C111" s="18">
        <f>C110</f>
        <v>0</v>
      </c>
      <c r="D111" s="18">
        <f>D110</f>
        <v>0</v>
      </c>
      <c r="E111" s="18">
        <f>E110</f>
        <v>0</v>
      </c>
      <c r="F111" s="19">
        <v>0.49936817279999995</v>
      </c>
      <c r="G111" s="42">
        <f t="shared" ref="G111:K111" si="35">G110</f>
        <v>0.50935553625599994</v>
      </c>
      <c r="H111" s="19">
        <f t="shared" si="35"/>
        <v>0.51954264698111996</v>
      </c>
      <c r="I111" s="19">
        <f t="shared" si="35"/>
        <v>0.52993349992074235</v>
      </c>
      <c r="J111" s="19">
        <f t="shared" si="35"/>
        <v>0.5405321699191572</v>
      </c>
      <c r="K111" s="19">
        <f t="shared" si="35"/>
        <v>0.55134281331754043</v>
      </c>
      <c r="L111" s="19">
        <f>AVERAGE(F111)</f>
        <v>0.49936817279999995</v>
      </c>
      <c r="M111" s="43">
        <f>SUM(B111:F111)</f>
        <v>0.49936817279999995</v>
      </c>
      <c r="N111" s="134">
        <f>SUM(G111:K111)</f>
        <v>2.65070666639456</v>
      </c>
      <c r="O111" s="134"/>
      <c r="P111" s="140"/>
      <c r="Q111" s="102"/>
      <c r="R111" s="103"/>
    </row>
    <row r="112" spans="1:19" x14ac:dyDescent="0.3">
      <c r="A112" s="21" t="s">
        <v>155</v>
      </c>
      <c r="B112" s="58"/>
      <c r="C112" s="58"/>
      <c r="D112" s="58"/>
      <c r="E112" s="58"/>
      <c r="F112" s="35"/>
      <c r="G112" s="56"/>
      <c r="H112" s="35"/>
      <c r="I112" s="35"/>
      <c r="J112" s="35"/>
      <c r="K112" s="35"/>
      <c r="L112" s="63"/>
      <c r="M112" s="34"/>
      <c r="N112" s="86"/>
      <c r="O112" s="86"/>
      <c r="Q112" s="74"/>
      <c r="R112" s="8"/>
      <c r="S112" s="2"/>
    </row>
    <row r="113" spans="1:19" x14ac:dyDescent="0.3">
      <c r="A113" s="9" t="s">
        <v>12</v>
      </c>
      <c r="B113" s="48"/>
      <c r="C113" s="48"/>
      <c r="D113" s="48"/>
      <c r="E113" s="48"/>
      <c r="F113" s="36"/>
      <c r="G113" s="143"/>
      <c r="H113" s="36"/>
      <c r="I113" s="36"/>
      <c r="J113" s="36"/>
      <c r="K113" s="36"/>
      <c r="L113" s="83"/>
      <c r="M113" s="13"/>
      <c r="N113" s="86"/>
      <c r="O113" s="86"/>
      <c r="Q113" s="74"/>
      <c r="R113" s="8"/>
      <c r="S113" s="2"/>
    </row>
    <row r="114" spans="1:19" ht="93" customHeight="1" x14ac:dyDescent="0.3">
      <c r="A114" s="10" t="s">
        <v>13</v>
      </c>
      <c r="B114" s="104">
        <v>1.5296000000000001E-2</v>
      </c>
      <c r="C114" s="104">
        <v>2.0395E-2</v>
      </c>
      <c r="D114" s="104">
        <v>2.0864000000000001E-2</v>
      </c>
      <c r="E114" s="104">
        <v>2.1490316549999999E-2</v>
      </c>
      <c r="F114" s="57">
        <v>2.17069056E-2</v>
      </c>
      <c r="G114" s="144">
        <v>2.2141043712E-2</v>
      </c>
      <c r="H114" s="57">
        <v>2.258386458624E-2</v>
      </c>
      <c r="I114" s="57">
        <v>2.3035541877964801E-2</v>
      </c>
      <c r="J114" s="57">
        <v>2.3496252715524097E-2</v>
      </c>
      <c r="K114" s="57">
        <v>2.396617776983458E-2</v>
      </c>
      <c r="L114" s="83"/>
      <c r="M114" s="13"/>
      <c r="N114" s="86"/>
      <c r="O114" s="30" t="s">
        <v>26</v>
      </c>
      <c r="P114" s="93" t="s">
        <v>156</v>
      </c>
      <c r="Q114" s="30" t="s">
        <v>157</v>
      </c>
      <c r="R114" s="81" t="s">
        <v>158</v>
      </c>
      <c r="S114" s="2"/>
    </row>
    <row r="115" spans="1:19" ht="93" customHeight="1" x14ac:dyDescent="0.3">
      <c r="A115" s="10" t="s">
        <v>30</v>
      </c>
      <c r="B115" s="105">
        <v>3.2002500000000003E-2</v>
      </c>
      <c r="C115" s="105">
        <v>4.267E-2</v>
      </c>
      <c r="D115" s="105">
        <v>4.3651000000000002E-2</v>
      </c>
      <c r="E115" s="105">
        <v>4.4960367502049993E-2</v>
      </c>
      <c r="F115" s="37">
        <v>4.5414500400000002E-2</v>
      </c>
      <c r="G115" s="50">
        <v>4.6776766349132817E-2</v>
      </c>
      <c r="H115" s="37">
        <v>4.7712301676115475E-2</v>
      </c>
      <c r="I115" s="37">
        <v>4.8666547709637784E-2</v>
      </c>
      <c r="J115" s="37">
        <v>4.9639878663830538E-2</v>
      </c>
      <c r="K115" s="37">
        <v>5.0632676237107148E-2</v>
      </c>
      <c r="L115" s="83"/>
      <c r="M115" s="13"/>
      <c r="N115" s="86"/>
      <c r="O115" s="30" t="s">
        <v>26</v>
      </c>
      <c r="P115" s="141"/>
      <c r="Q115" s="30" t="s">
        <v>159</v>
      </c>
      <c r="R115" s="81" t="s">
        <v>160</v>
      </c>
      <c r="S115" s="2"/>
    </row>
    <row r="116" spans="1:19" ht="15" thickBot="1" x14ac:dyDescent="0.35">
      <c r="A116" s="17" t="s">
        <v>161</v>
      </c>
      <c r="B116" s="18">
        <f>SUM(B114:B115)</f>
        <v>4.7298500000000007E-2</v>
      </c>
      <c r="C116" s="18">
        <f>SUM(C114:C115)</f>
        <v>6.3064999999999996E-2</v>
      </c>
      <c r="D116" s="18">
        <f>SUM(D114:D115)</f>
        <v>6.4515000000000003E-2</v>
      </c>
      <c r="E116" s="18">
        <f>SUM(E114:E115)</f>
        <v>6.6450684052049985E-2</v>
      </c>
      <c r="F116" s="19">
        <v>6.7121405999999995E-2</v>
      </c>
      <c r="G116" s="42">
        <f t="shared" ref="G116:K116" si="36">SUM(G114:G115)</f>
        <v>6.8917810061132817E-2</v>
      </c>
      <c r="H116" s="19">
        <f t="shared" si="36"/>
        <v>7.0296166262355478E-2</v>
      </c>
      <c r="I116" s="19">
        <f t="shared" si="36"/>
        <v>7.1702089587602588E-2</v>
      </c>
      <c r="J116" s="19">
        <f t="shared" si="36"/>
        <v>7.3136131379354638E-2</v>
      </c>
      <c r="K116" s="19">
        <f t="shared" si="36"/>
        <v>7.4598854006941731E-2</v>
      </c>
      <c r="L116" s="19">
        <f>AVERAGE(B116:F116)</f>
        <v>6.1690118010410001E-2</v>
      </c>
      <c r="M116" s="43">
        <f>SUM(B116:F116)</f>
        <v>0.30845059005205</v>
      </c>
      <c r="N116" s="134">
        <f>SUM(G116:K116)</f>
        <v>0.35865105129738728</v>
      </c>
      <c r="O116" s="134"/>
      <c r="P116" s="136"/>
      <c r="Q116" s="76"/>
      <c r="R116" s="82"/>
      <c r="S116" s="2"/>
    </row>
    <row r="117" spans="1:19" x14ac:dyDescent="0.3">
      <c r="A117" s="21" t="s">
        <v>162</v>
      </c>
      <c r="B117" s="58"/>
      <c r="C117" s="58"/>
      <c r="D117" s="58"/>
      <c r="E117" s="58"/>
      <c r="F117" s="35"/>
      <c r="G117" s="56"/>
      <c r="H117" s="35"/>
      <c r="I117" s="35"/>
      <c r="J117" s="35"/>
      <c r="K117" s="35"/>
      <c r="L117" s="63"/>
      <c r="M117" s="34"/>
      <c r="N117" s="135"/>
      <c r="O117" s="135"/>
      <c r="P117" s="22"/>
      <c r="Q117" s="72"/>
      <c r="R117" s="23"/>
    </row>
    <row r="118" spans="1:19" x14ac:dyDescent="0.3">
      <c r="A118" s="9" t="s">
        <v>12</v>
      </c>
      <c r="B118" s="48"/>
      <c r="C118" s="48"/>
      <c r="D118" s="48"/>
      <c r="E118" s="48"/>
      <c r="F118" s="36"/>
      <c r="G118" s="143"/>
      <c r="H118" s="36"/>
      <c r="I118" s="36"/>
      <c r="J118" s="36"/>
      <c r="K118" s="36"/>
      <c r="L118" s="83"/>
      <c r="M118" s="13"/>
      <c r="N118" s="86"/>
      <c r="O118" s="86"/>
      <c r="Q118" s="74"/>
      <c r="R118" s="8"/>
    </row>
    <row r="119" spans="1:19" ht="48" customHeight="1" x14ac:dyDescent="0.3">
      <c r="A119" s="10" t="s">
        <v>19</v>
      </c>
      <c r="B119" s="11">
        <v>0</v>
      </c>
      <c r="C119" s="11">
        <v>0</v>
      </c>
      <c r="D119" s="11">
        <v>0</v>
      </c>
      <c r="E119" s="11">
        <v>0</v>
      </c>
      <c r="F119" s="37">
        <v>0.30030499999999999</v>
      </c>
      <c r="G119" s="50">
        <v>0.3063111</v>
      </c>
      <c r="H119" s="37">
        <v>0.31243732200000002</v>
      </c>
      <c r="I119" s="37">
        <v>0.31868606844000003</v>
      </c>
      <c r="J119" s="37">
        <v>0.32505978980880001</v>
      </c>
      <c r="K119" s="37">
        <v>0.33156098560497604</v>
      </c>
      <c r="L119" s="83"/>
      <c r="M119" s="13"/>
      <c r="N119" s="86"/>
      <c r="O119" s="86" t="s">
        <v>20</v>
      </c>
      <c r="P119" s="138" t="s">
        <v>163</v>
      </c>
      <c r="Q119" s="106" t="s">
        <v>164</v>
      </c>
      <c r="R119" s="97" t="s">
        <v>165</v>
      </c>
    </row>
    <row r="120" spans="1:19" x14ac:dyDescent="0.3">
      <c r="A120" s="15"/>
      <c r="B120" s="40">
        <f t="shared" ref="B120:K121" si="37">B119</f>
        <v>0</v>
      </c>
      <c r="C120" s="40">
        <f t="shared" si="37"/>
        <v>0</v>
      </c>
      <c r="D120" s="40">
        <f t="shared" si="37"/>
        <v>0</v>
      </c>
      <c r="E120" s="40">
        <f t="shared" si="37"/>
        <v>0</v>
      </c>
      <c r="F120" s="39">
        <v>0.30030499999999999</v>
      </c>
      <c r="G120" s="146">
        <f t="shared" si="37"/>
        <v>0.3063111</v>
      </c>
      <c r="H120" s="39">
        <f t="shared" si="37"/>
        <v>0.31243732200000002</v>
      </c>
      <c r="I120" s="39">
        <f t="shared" si="37"/>
        <v>0.31868606844000003</v>
      </c>
      <c r="J120" s="39">
        <f t="shared" si="37"/>
        <v>0.32505978980880001</v>
      </c>
      <c r="K120" s="39">
        <f t="shared" si="37"/>
        <v>0.33156098560497604</v>
      </c>
      <c r="L120" s="83"/>
      <c r="M120" s="13"/>
      <c r="N120" s="86"/>
      <c r="O120" s="86"/>
      <c r="Q120" s="74"/>
      <c r="R120" s="8"/>
    </row>
    <row r="121" spans="1:19" ht="15" thickBot="1" x14ac:dyDescent="0.35">
      <c r="A121" s="17" t="s">
        <v>166</v>
      </c>
      <c r="B121" s="18">
        <f t="shared" si="37"/>
        <v>0</v>
      </c>
      <c r="C121" s="18">
        <f t="shared" si="37"/>
        <v>0</v>
      </c>
      <c r="D121" s="18">
        <f t="shared" si="37"/>
        <v>0</v>
      </c>
      <c r="E121" s="18">
        <f t="shared" si="37"/>
        <v>0</v>
      </c>
      <c r="F121" s="19">
        <v>0.30030499999999999</v>
      </c>
      <c r="G121" s="42">
        <f t="shared" si="37"/>
        <v>0.3063111</v>
      </c>
      <c r="H121" s="19">
        <f t="shared" si="37"/>
        <v>0.31243732200000002</v>
      </c>
      <c r="I121" s="19">
        <f t="shared" si="37"/>
        <v>0.31868606844000003</v>
      </c>
      <c r="J121" s="19">
        <f t="shared" si="37"/>
        <v>0.32505978980880001</v>
      </c>
      <c r="K121" s="19">
        <f t="shared" si="37"/>
        <v>0.33156098560497604</v>
      </c>
      <c r="L121" s="19">
        <f>AVERAGE(F121)</f>
        <v>0.30030499999999999</v>
      </c>
      <c r="M121" s="43">
        <f>SUM(B121:F121)</f>
        <v>0.30030499999999999</v>
      </c>
      <c r="N121" s="134">
        <f>SUM(G121:K121)</f>
        <v>1.5940552658537759</v>
      </c>
      <c r="O121" s="134"/>
      <c r="P121" s="136"/>
      <c r="Q121" s="76"/>
      <c r="R121" s="82"/>
    </row>
    <row r="122" spans="1:19" x14ac:dyDescent="0.3">
      <c r="A122" s="21" t="s">
        <v>167</v>
      </c>
      <c r="B122" s="58"/>
      <c r="C122" s="58"/>
      <c r="D122" s="58"/>
      <c r="E122" s="58"/>
      <c r="F122" s="35"/>
      <c r="G122" s="56"/>
      <c r="H122" s="35"/>
      <c r="I122" s="35"/>
      <c r="J122" s="35"/>
      <c r="K122" s="35"/>
      <c r="L122" s="63"/>
      <c r="M122" s="34"/>
      <c r="N122" s="135"/>
      <c r="O122" s="135"/>
      <c r="P122" s="22"/>
      <c r="Q122" s="72"/>
      <c r="R122" s="23"/>
    </row>
    <row r="123" spans="1:19" x14ac:dyDescent="0.3">
      <c r="A123" s="9" t="s">
        <v>12</v>
      </c>
      <c r="B123" s="48"/>
      <c r="C123" s="48"/>
      <c r="D123" s="48"/>
      <c r="E123" s="48"/>
      <c r="F123" s="36"/>
      <c r="G123" s="143"/>
      <c r="H123" s="36"/>
      <c r="I123" s="36"/>
      <c r="J123" s="36"/>
      <c r="K123" s="36"/>
      <c r="L123" s="83"/>
      <c r="M123" s="13"/>
      <c r="N123" s="86"/>
      <c r="O123" s="86"/>
      <c r="Q123" s="74"/>
      <c r="R123" s="8"/>
    </row>
    <row r="124" spans="1:19" ht="69" x14ac:dyDescent="0.3">
      <c r="A124" s="10" t="s">
        <v>19</v>
      </c>
      <c r="B124" s="11">
        <v>2.9978999999999999E-2</v>
      </c>
      <c r="C124" s="11">
        <v>7.1948999999999999E-2</v>
      </c>
      <c r="D124" s="11">
        <v>7.3604000000000003E-2</v>
      </c>
      <c r="E124" s="11">
        <v>7.5811910199299989E-2</v>
      </c>
      <c r="F124" s="37">
        <v>7.6577601600000003E-2</v>
      </c>
      <c r="G124" s="50">
        <v>7.8109153632000008E-2</v>
      </c>
      <c r="H124" s="37">
        <v>7.9671336704640008E-2</v>
      </c>
      <c r="I124" s="37">
        <v>8.1264763438732804E-2</v>
      </c>
      <c r="J124" s="37">
        <v>8.2890058707507458E-2</v>
      </c>
      <c r="K124" s="37">
        <v>8.4547859881657611E-2</v>
      </c>
      <c r="L124" s="83"/>
      <c r="M124" s="13"/>
      <c r="N124" s="86"/>
      <c r="O124" s="86" t="s">
        <v>69</v>
      </c>
      <c r="P124" s="93" t="s">
        <v>168</v>
      </c>
      <c r="Q124" s="30" t="s">
        <v>169</v>
      </c>
      <c r="R124" s="81" t="s">
        <v>170</v>
      </c>
    </row>
    <row r="125" spans="1:19" x14ac:dyDescent="0.3">
      <c r="A125" s="15"/>
      <c r="B125" s="40">
        <f>B124</f>
        <v>2.9978999999999999E-2</v>
      </c>
      <c r="C125" s="40">
        <v>7.1948999999999999E-2</v>
      </c>
      <c r="D125" s="40">
        <v>7.3604000000000003E-2</v>
      </c>
      <c r="E125" s="40">
        <v>7.5076080000000003E-2</v>
      </c>
      <c r="F125" s="40">
        <v>7.6577601600000003E-2</v>
      </c>
      <c r="G125" s="61">
        <f t="shared" ref="G125:K126" si="38">G124</f>
        <v>7.8109153632000008E-2</v>
      </c>
      <c r="H125" s="40">
        <f t="shared" si="38"/>
        <v>7.9671336704640008E-2</v>
      </c>
      <c r="I125" s="40">
        <f t="shared" si="38"/>
        <v>8.1264763438732804E-2</v>
      </c>
      <c r="J125" s="40">
        <f t="shared" si="38"/>
        <v>8.2890058707507458E-2</v>
      </c>
      <c r="K125" s="40">
        <f t="shared" si="38"/>
        <v>8.4547859881657611E-2</v>
      </c>
      <c r="L125" s="83"/>
      <c r="M125" s="13"/>
      <c r="N125" s="86"/>
      <c r="O125" s="86"/>
      <c r="Q125" s="74"/>
      <c r="R125" s="8"/>
    </row>
    <row r="126" spans="1:19" ht="15" thickBot="1" x14ac:dyDescent="0.35">
      <c r="A126" s="17" t="s">
        <v>171</v>
      </c>
      <c r="B126" s="18">
        <f>B125</f>
        <v>2.9978999999999999E-2</v>
      </c>
      <c r="C126" s="18">
        <f>C125</f>
        <v>7.1948999999999999E-2</v>
      </c>
      <c r="D126" s="18">
        <f>D125</f>
        <v>7.3604000000000003E-2</v>
      </c>
      <c r="E126" s="18">
        <f>E125</f>
        <v>7.5076080000000003E-2</v>
      </c>
      <c r="F126" s="19">
        <v>7.6577601600000003E-2</v>
      </c>
      <c r="G126" s="42">
        <f t="shared" si="38"/>
        <v>7.8109153632000008E-2</v>
      </c>
      <c r="H126" s="19">
        <f t="shared" si="38"/>
        <v>7.9671336704640008E-2</v>
      </c>
      <c r="I126" s="19">
        <f t="shared" si="38"/>
        <v>8.1264763438732804E-2</v>
      </c>
      <c r="J126" s="19">
        <f t="shared" si="38"/>
        <v>8.2890058707507458E-2</v>
      </c>
      <c r="K126" s="19">
        <f t="shared" si="38"/>
        <v>8.4547859881657611E-2</v>
      </c>
      <c r="L126" s="19">
        <f>AVERAGE(B126:F126)</f>
        <v>6.5437136320000006E-2</v>
      </c>
      <c r="M126" s="43">
        <f>SUM(B126:F126)</f>
        <v>0.3271856816</v>
      </c>
      <c r="N126" s="134">
        <f>SUM(G126:K126)</f>
        <v>0.4064831723645379</v>
      </c>
      <c r="O126" s="134"/>
      <c r="P126" s="136"/>
      <c r="Q126" s="76"/>
      <c r="R126" s="82"/>
    </row>
    <row r="127" spans="1:19" x14ac:dyDescent="0.3">
      <c r="A127" s="21" t="s">
        <v>172</v>
      </c>
      <c r="B127" s="58"/>
      <c r="C127" s="58"/>
      <c r="D127" s="58"/>
      <c r="E127" s="58"/>
      <c r="F127" s="35"/>
      <c r="G127" s="56"/>
      <c r="H127" s="35"/>
      <c r="I127" s="35"/>
      <c r="J127" s="35"/>
      <c r="K127" s="35"/>
      <c r="L127" s="63"/>
      <c r="M127" s="34"/>
      <c r="N127" s="135"/>
      <c r="O127" s="135"/>
      <c r="P127" s="22"/>
      <c r="Q127" s="72"/>
      <c r="R127" s="23"/>
    </row>
    <row r="128" spans="1:19" x14ac:dyDescent="0.3">
      <c r="A128" s="9" t="s">
        <v>12</v>
      </c>
      <c r="B128" s="48"/>
      <c r="C128" s="48"/>
      <c r="D128" s="48"/>
      <c r="E128" s="48"/>
      <c r="F128" s="36"/>
      <c r="G128" s="143"/>
      <c r="H128" s="36"/>
      <c r="I128" s="36"/>
      <c r="J128" s="36"/>
      <c r="K128" s="36"/>
      <c r="L128" s="83"/>
      <c r="M128" s="13"/>
      <c r="N128" s="86"/>
      <c r="O128" s="86"/>
      <c r="Q128" s="74"/>
      <c r="R128" s="8"/>
    </row>
    <row r="129" spans="1:18" ht="82.8" x14ac:dyDescent="0.3">
      <c r="A129" s="10" t="s">
        <v>19</v>
      </c>
      <c r="B129" s="11">
        <v>0</v>
      </c>
      <c r="C129" s="11">
        <v>0</v>
      </c>
      <c r="D129" s="11">
        <v>0</v>
      </c>
      <c r="E129" s="11">
        <v>0</v>
      </c>
      <c r="F129" s="37">
        <v>0.232378848</v>
      </c>
      <c r="G129" s="50">
        <v>0.23702642496000001</v>
      </c>
      <c r="H129" s="37">
        <v>0.24152992703424001</v>
      </c>
      <c r="I129" s="37">
        <v>0.246118995647891</v>
      </c>
      <c r="J129" s="37">
        <v>0.25104137556084799</v>
      </c>
      <c r="K129" s="37">
        <v>0.25606220307206501</v>
      </c>
      <c r="L129" s="84"/>
      <c r="M129" s="48"/>
      <c r="N129" s="142"/>
      <c r="O129" s="86" t="s">
        <v>69</v>
      </c>
      <c r="P129" s="138" t="s">
        <v>173</v>
      </c>
      <c r="Q129" s="96" t="s">
        <v>174</v>
      </c>
      <c r="R129" s="97" t="s">
        <v>175</v>
      </c>
    </row>
    <row r="130" spans="1:18" x14ac:dyDescent="0.3">
      <c r="A130" s="15"/>
      <c r="B130" s="40">
        <f t="shared" ref="B130:K131" si="39">B129</f>
        <v>0</v>
      </c>
      <c r="C130" s="40">
        <f t="shared" si="39"/>
        <v>0</v>
      </c>
      <c r="D130" s="40">
        <f t="shared" si="39"/>
        <v>0</v>
      </c>
      <c r="E130" s="40">
        <f t="shared" si="39"/>
        <v>0</v>
      </c>
      <c r="F130" s="40">
        <v>0.232378848</v>
      </c>
      <c r="G130" s="61">
        <f t="shared" si="39"/>
        <v>0.23702642496000001</v>
      </c>
      <c r="H130" s="40">
        <f t="shared" si="39"/>
        <v>0.24152992703424001</v>
      </c>
      <c r="I130" s="40">
        <f t="shared" si="39"/>
        <v>0.246118995647891</v>
      </c>
      <c r="J130" s="40">
        <f t="shared" si="39"/>
        <v>0.25104137556084799</v>
      </c>
      <c r="K130" s="40">
        <f t="shared" si="39"/>
        <v>0.25606220307206501</v>
      </c>
      <c r="L130" s="84"/>
      <c r="M130" s="48"/>
      <c r="N130" s="142"/>
      <c r="O130" s="142"/>
      <c r="Q130" s="74"/>
      <c r="R130" s="8"/>
    </row>
    <row r="131" spans="1:18" ht="15" thickBot="1" x14ac:dyDescent="0.35">
      <c r="A131" s="17" t="s">
        <v>176</v>
      </c>
      <c r="B131" s="18">
        <f t="shared" si="39"/>
        <v>0</v>
      </c>
      <c r="C131" s="44">
        <f t="shared" si="39"/>
        <v>0</v>
      </c>
      <c r="D131" s="44">
        <f t="shared" si="39"/>
        <v>0</v>
      </c>
      <c r="E131" s="44">
        <f t="shared" si="39"/>
        <v>0</v>
      </c>
      <c r="F131" s="44">
        <v>0.232378848</v>
      </c>
      <c r="G131" s="46">
        <f t="shared" si="39"/>
        <v>0.23702642496000001</v>
      </c>
      <c r="H131" s="44">
        <f t="shared" si="39"/>
        <v>0.24152992703424001</v>
      </c>
      <c r="I131" s="44">
        <f t="shared" si="39"/>
        <v>0.246118995647891</v>
      </c>
      <c r="J131" s="44">
        <f t="shared" si="39"/>
        <v>0.25104137556084799</v>
      </c>
      <c r="K131" s="44">
        <f t="shared" si="39"/>
        <v>0.25606220307206501</v>
      </c>
      <c r="L131" s="18">
        <f>AVERAGE(F131)</f>
        <v>0.232378848</v>
      </c>
      <c r="M131" s="44">
        <f>SUM(B131:F131)</f>
        <v>0.232378848</v>
      </c>
      <c r="N131" s="134">
        <f>SUM(G131:K131)</f>
        <v>1.231778926275044</v>
      </c>
      <c r="O131" s="134"/>
      <c r="P131" s="136"/>
      <c r="Q131" s="76"/>
      <c r="R131" s="82"/>
    </row>
    <row r="132" spans="1:18" x14ac:dyDescent="0.3">
      <c r="A132" s="21" t="s">
        <v>177</v>
      </c>
      <c r="B132" s="58"/>
      <c r="C132" s="58"/>
      <c r="D132" s="58"/>
      <c r="E132" s="58"/>
      <c r="F132" s="35"/>
      <c r="G132" s="56"/>
      <c r="H132" s="35"/>
      <c r="I132" s="35"/>
      <c r="J132" s="35"/>
      <c r="K132" s="35"/>
      <c r="L132" s="71"/>
      <c r="M132" s="34"/>
      <c r="N132" s="135"/>
      <c r="O132" s="135"/>
      <c r="P132" s="22"/>
      <c r="Q132" s="72"/>
      <c r="R132" s="23"/>
    </row>
    <row r="133" spans="1:18" x14ac:dyDescent="0.3">
      <c r="A133" s="9" t="s">
        <v>12</v>
      </c>
      <c r="B133" s="48"/>
      <c r="C133" s="48"/>
      <c r="D133" s="48"/>
      <c r="E133" s="48"/>
      <c r="F133" s="36"/>
      <c r="G133" s="143"/>
      <c r="H133" s="36"/>
      <c r="I133" s="36"/>
      <c r="J133" s="36"/>
      <c r="K133" s="36"/>
      <c r="L133" s="73"/>
      <c r="M133" s="13"/>
      <c r="N133" s="86"/>
      <c r="O133" s="86"/>
      <c r="Q133" s="74"/>
      <c r="R133" s="8"/>
    </row>
    <row r="134" spans="1:18" ht="138" x14ac:dyDescent="0.3">
      <c r="A134" s="10" t="s">
        <v>19</v>
      </c>
      <c r="B134" s="11">
        <v>2.9312000000000001E-2</v>
      </c>
      <c r="C134" s="11">
        <v>5.1773E-2</v>
      </c>
      <c r="D134" s="11">
        <v>5.2963000000000003E-2</v>
      </c>
      <c r="E134" s="11">
        <v>5.4552190111099991E-2</v>
      </c>
      <c r="F134" s="37">
        <v>5.5102705200000004E-2</v>
      </c>
      <c r="G134" s="50">
        <v>5.6204759304000006E-2</v>
      </c>
      <c r="H134" s="37">
        <v>5.7328854490080003E-2</v>
      </c>
      <c r="I134" s="37">
        <v>5.8475431579881602E-2</v>
      </c>
      <c r="J134" s="37">
        <v>5.964494021147923E-2</v>
      </c>
      <c r="K134" s="37">
        <v>6.0837839015708814E-2</v>
      </c>
      <c r="L134" s="73"/>
      <c r="M134" s="13"/>
      <c r="N134" s="86"/>
      <c r="O134" s="86" t="s">
        <v>178</v>
      </c>
      <c r="P134" s="93" t="s">
        <v>179</v>
      </c>
      <c r="Q134" s="30" t="s">
        <v>180</v>
      </c>
      <c r="R134" s="81" t="s">
        <v>181</v>
      </c>
    </row>
    <row r="135" spans="1:18" x14ac:dyDescent="0.3">
      <c r="A135" s="15"/>
      <c r="B135" s="40">
        <f t="shared" ref="B135:K136" si="40">B134</f>
        <v>2.9312000000000001E-2</v>
      </c>
      <c r="C135" s="40">
        <f t="shared" si="40"/>
        <v>5.1773E-2</v>
      </c>
      <c r="D135" s="40">
        <f t="shared" si="40"/>
        <v>5.2963000000000003E-2</v>
      </c>
      <c r="E135" s="40">
        <f t="shared" si="40"/>
        <v>5.4552190111099991E-2</v>
      </c>
      <c r="F135" s="39">
        <v>5.5102705200000004E-2</v>
      </c>
      <c r="G135" s="146">
        <f t="shared" si="40"/>
        <v>5.6204759304000006E-2</v>
      </c>
      <c r="H135" s="39">
        <f t="shared" si="40"/>
        <v>5.7328854490080003E-2</v>
      </c>
      <c r="I135" s="39">
        <f t="shared" si="40"/>
        <v>5.8475431579881602E-2</v>
      </c>
      <c r="J135" s="39">
        <f t="shared" si="40"/>
        <v>5.964494021147923E-2</v>
      </c>
      <c r="K135" s="39">
        <f t="shared" si="40"/>
        <v>6.0837839015708814E-2</v>
      </c>
      <c r="L135" s="73"/>
      <c r="M135" s="13"/>
      <c r="N135" s="86"/>
      <c r="O135" s="86"/>
      <c r="Q135" s="74"/>
      <c r="R135" s="8"/>
    </row>
    <row r="136" spans="1:18" ht="15" thickBot="1" x14ac:dyDescent="0.35">
      <c r="A136" s="17" t="s">
        <v>182</v>
      </c>
      <c r="B136" s="18">
        <f t="shared" si="40"/>
        <v>2.9312000000000001E-2</v>
      </c>
      <c r="C136" s="44">
        <f t="shared" si="40"/>
        <v>5.1773E-2</v>
      </c>
      <c r="D136" s="44">
        <f t="shared" si="40"/>
        <v>5.2963000000000003E-2</v>
      </c>
      <c r="E136" s="44">
        <f t="shared" si="40"/>
        <v>5.4552190111099991E-2</v>
      </c>
      <c r="F136" s="43">
        <v>5.5102705200000004E-2</v>
      </c>
      <c r="G136" s="42">
        <f t="shared" si="40"/>
        <v>5.6204759304000006E-2</v>
      </c>
      <c r="H136" s="43">
        <f t="shared" si="40"/>
        <v>5.7328854490080003E-2</v>
      </c>
      <c r="I136" s="43">
        <f t="shared" si="40"/>
        <v>5.8475431579881602E-2</v>
      </c>
      <c r="J136" s="43">
        <f t="shared" si="40"/>
        <v>5.964494021147923E-2</v>
      </c>
      <c r="K136" s="43">
        <f t="shared" si="40"/>
        <v>6.0837839015708814E-2</v>
      </c>
      <c r="L136" s="107">
        <f>AVERAGE(B136:F136)</f>
        <v>4.8740579062219999E-2</v>
      </c>
      <c r="M136" s="43">
        <f>SUM(B136:F136)</f>
        <v>0.24370289531110001</v>
      </c>
      <c r="N136" s="134">
        <f>SUM(G136:K136)</f>
        <v>0.29249182460114964</v>
      </c>
      <c r="O136" s="134"/>
      <c r="P136" s="136"/>
      <c r="Q136" s="76"/>
      <c r="R136" s="82"/>
    </row>
    <row r="137" spans="1:18" x14ac:dyDescent="0.3">
      <c r="A137" s="21" t="s">
        <v>183</v>
      </c>
      <c r="B137" s="58"/>
      <c r="C137" s="58"/>
      <c r="D137" s="58"/>
      <c r="E137" s="58"/>
      <c r="F137" s="35"/>
      <c r="G137" s="56"/>
      <c r="H137" s="35"/>
      <c r="I137" s="35"/>
      <c r="J137" s="35"/>
      <c r="K137" s="35"/>
      <c r="L137" s="71"/>
      <c r="M137" s="34"/>
      <c r="N137" s="135"/>
      <c r="O137" s="135"/>
      <c r="P137" s="22"/>
      <c r="Q137" s="72"/>
      <c r="R137" s="23"/>
    </row>
    <row r="138" spans="1:18" x14ac:dyDescent="0.3">
      <c r="A138" s="9" t="s">
        <v>12</v>
      </c>
      <c r="B138" s="48"/>
      <c r="C138" s="48"/>
      <c r="D138" s="48"/>
      <c r="E138" s="48"/>
      <c r="F138" s="36"/>
      <c r="G138" s="143"/>
      <c r="H138" s="36"/>
      <c r="I138" s="36"/>
      <c r="J138" s="36"/>
      <c r="K138" s="36"/>
      <c r="L138" s="73"/>
      <c r="M138" s="13"/>
      <c r="N138" s="86"/>
      <c r="O138" s="86"/>
      <c r="Q138" s="74"/>
      <c r="R138" s="8"/>
    </row>
    <row r="139" spans="1:18" ht="110.4" x14ac:dyDescent="0.3">
      <c r="A139" s="10" t="s">
        <v>19</v>
      </c>
      <c r="B139" s="11">
        <v>2.4364E-2</v>
      </c>
      <c r="C139" s="11">
        <v>3.6546000000000002E-2</v>
      </c>
      <c r="D139" s="11">
        <v>3.7386000000000003E-2</v>
      </c>
      <c r="E139" s="11">
        <v>3.8507396083199995E-2</v>
      </c>
      <c r="F139" s="37">
        <v>3.8896394400000006E-2</v>
      </c>
      <c r="G139" s="50">
        <v>3.9674322288000004E-2</v>
      </c>
      <c r="H139" s="37">
        <v>4.0467808733760005E-2</v>
      </c>
      <c r="I139" s="37">
        <v>4.1277164908435207E-2</v>
      </c>
      <c r="J139" s="37">
        <v>4.210270820660391E-2</v>
      </c>
      <c r="K139" s="37">
        <v>4.2944762370735988E-2</v>
      </c>
      <c r="L139" s="73"/>
      <c r="M139" s="13"/>
      <c r="N139" s="86"/>
      <c r="O139" s="86" t="s">
        <v>184</v>
      </c>
      <c r="P139" s="93" t="s">
        <v>185</v>
      </c>
      <c r="Q139" s="30" t="s">
        <v>186</v>
      </c>
      <c r="R139" s="81" t="s">
        <v>187</v>
      </c>
    </row>
    <row r="140" spans="1:18" x14ac:dyDescent="0.3">
      <c r="A140" s="15"/>
      <c r="B140" s="40">
        <f t="shared" ref="B140:K141" si="41">B139</f>
        <v>2.4364E-2</v>
      </c>
      <c r="C140" s="40">
        <f t="shared" si="41"/>
        <v>3.6546000000000002E-2</v>
      </c>
      <c r="D140" s="40">
        <f t="shared" si="41"/>
        <v>3.7386000000000003E-2</v>
      </c>
      <c r="E140" s="40">
        <f t="shared" si="41"/>
        <v>3.8507396083199995E-2</v>
      </c>
      <c r="F140" s="39">
        <v>3.8896394400000006E-2</v>
      </c>
      <c r="G140" s="146">
        <f t="shared" si="41"/>
        <v>3.9674322288000004E-2</v>
      </c>
      <c r="H140" s="39">
        <f t="shared" si="41"/>
        <v>4.0467808733760005E-2</v>
      </c>
      <c r="I140" s="39">
        <f t="shared" si="41"/>
        <v>4.1277164908435207E-2</v>
      </c>
      <c r="J140" s="39">
        <f t="shared" si="41"/>
        <v>4.210270820660391E-2</v>
      </c>
      <c r="K140" s="39">
        <f t="shared" si="41"/>
        <v>4.2944762370735988E-2</v>
      </c>
      <c r="L140" s="73"/>
      <c r="M140" s="13"/>
      <c r="N140" s="86"/>
      <c r="O140" s="86"/>
      <c r="Q140" s="74"/>
      <c r="R140" s="8"/>
    </row>
    <row r="141" spans="1:18" ht="15" thickBot="1" x14ac:dyDescent="0.35">
      <c r="A141" s="17" t="s">
        <v>188</v>
      </c>
      <c r="B141" s="18">
        <f t="shared" si="41"/>
        <v>2.4364E-2</v>
      </c>
      <c r="C141" s="18">
        <f t="shared" si="41"/>
        <v>3.6546000000000002E-2</v>
      </c>
      <c r="D141" s="18">
        <f t="shared" si="41"/>
        <v>3.7386000000000003E-2</v>
      </c>
      <c r="E141" s="18">
        <f t="shared" si="41"/>
        <v>3.8507396083199995E-2</v>
      </c>
      <c r="F141" s="19">
        <v>3.8896394400000006E-2</v>
      </c>
      <c r="G141" s="19">
        <f t="shared" si="41"/>
        <v>3.9674322288000004E-2</v>
      </c>
      <c r="H141" s="19">
        <f t="shared" si="41"/>
        <v>4.0467808733760005E-2</v>
      </c>
      <c r="I141" s="19">
        <f t="shared" si="41"/>
        <v>4.1277164908435207E-2</v>
      </c>
      <c r="J141" s="19">
        <f t="shared" si="41"/>
        <v>4.210270820660391E-2</v>
      </c>
      <c r="K141" s="19">
        <f t="shared" si="41"/>
        <v>4.2944762370735988E-2</v>
      </c>
      <c r="L141" s="107">
        <f>AVERAGE(B141:F141)</f>
        <v>3.513995809664E-2</v>
      </c>
      <c r="M141" s="43">
        <f>SUM(B141:F141)</f>
        <v>0.1756997904832</v>
      </c>
      <c r="N141" s="134">
        <f>SUM(G141:K141)</f>
        <v>0.20646676650753512</v>
      </c>
      <c r="O141" s="134"/>
      <c r="P141" s="136"/>
      <c r="Q141" s="76"/>
      <c r="R141" s="82"/>
    </row>
    <row r="142" spans="1:18" x14ac:dyDescent="0.3">
      <c r="A142" s="108" t="s">
        <v>189</v>
      </c>
      <c r="B142" s="109">
        <f>B8+B13+B20+B30+B39+B44+B54+B59+B65+B70+B75+B80+B89+B94+B100+B105+B111+B116+B121+B126+B131+B136+B141</f>
        <v>1.7363957333333335</v>
      </c>
      <c r="C142" s="109">
        <f>C8+C13+C20+C30+C39+C44+C54+C59+C65+C70+C75+C80+C89+C94+C100+C105+C111+C116+C121+C126+C131+C136+C141</f>
        <v>5.9215358118570922</v>
      </c>
      <c r="D142" s="109">
        <f>D8+D13+D20+D30+D39+D44+D54+D59+D65+D70+D75+D80+D89+D94+D100+D105+D111+D116+D121+D126+D131+D136+D141</f>
        <v>18.177426419202956</v>
      </c>
      <c r="E142" s="109">
        <f>E8+E13+E20+E30+E39+E44+E54+E59+E65+E70+E75+E80+E89+E94+E100+E105+E111+E116+E121+E126+E131+E136+E141</f>
        <v>22.837327855947539</v>
      </c>
      <c r="F142" s="109">
        <v>26.588029374432256</v>
      </c>
      <c r="G142" s="109">
        <f t="shared" ref="G142:K142" si="42">G8+G13+G20+G30+G39+G44+G54+G59+G65+G70+G75+G80+G89+G94+G100+G105+G111+G116+G121+G126+G131+G136+G141</f>
        <v>28.859731452576579</v>
      </c>
      <c r="H142" s="109">
        <f t="shared" si="42"/>
        <v>42.994935418186415</v>
      </c>
      <c r="I142" s="109">
        <f t="shared" si="42"/>
        <v>39.103072847195747</v>
      </c>
      <c r="J142" s="109">
        <f t="shared" si="42"/>
        <v>41.948409950220331</v>
      </c>
      <c r="K142" s="109">
        <f t="shared" si="42"/>
        <v>45.159389691136781</v>
      </c>
      <c r="L142" s="109">
        <f>SUM(L4:L141)</f>
        <v>21.93763758281764</v>
      </c>
      <c r="M142" s="109">
        <f>SUM(M4:M141)</f>
        <v>75.260715194773141</v>
      </c>
      <c r="N142" s="109">
        <f>SUM(N4:N141)</f>
        <v>198.06553935931586</v>
      </c>
      <c r="O142" s="109"/>
    </row>
    <row r="143" spans="1:18" s="1" customFormat="1" x14ac:dyDescent="0.3">
      <c r="A143" s="66"/>
      <c r="B143" s="110"/>
      <c r="C143" s="110"/>
      <c r="D143" s="110"/>
      <c r="E143" s="111"/>
      <c r="F143" s="110"/>
      <c r="G143" s="110"/>
      <c r="H143" s="110"/>
      <c r="I143" s="110"/>
      <c r="J143" s="110"/>
      <c r="K143" s="110"/>
      <c r="L143" s="66"/>
      <c r="M143" s="66"/>
      <c r="N143" s="66"/>
      <c r="O143" s="66"/>
      <c r="P143" s="66"/>
      <c r="Q143" s="66"/>
      <c r="R143" s="66"/>
    </row>
    <row r="144" spans="1:18" s="1" customFormat="1" ht="41.4" x14ac:dyDescent="0.3">
      <c r="A144" s="66" t="s">
        <v>190</v>
      </c>
      <c r="B144" s="110"/>
      <c r="C144" s="110"/>
      <c r="D144" s="110"/>
      <c r="E144" s="111"/>
      <c r="F144" s="110"/>
      <c r="G144" s="110"/>
      <c r="H144" s="110"/>
      <c r="I144" s="110"/>
      <c r="J144" s="110"/>
      <c r="K144" s="110"/>
      <c r="L144" s="66"/>
      <c r="M144" s="5" t="s">
        <v>2</v>
      </c>
      <c r="N144" s="131" t="s">
        <v>3</v>
      </c>
      <c r="O144" s="66"/>
      <c r="P144" s="66"/>
      <c r="Q144" s="66"/>
      <c r="R144" s="66"/>
    </row>
    <row r="145" spans="1:18" s="1" customFormat="1" x14ac:dyDescent="0.3">
      <c r="A145" s="147" t="s">
        <v>13</v>
      </c>
      <c r="B145" s="69">
        <f>B23+B33+B47</f>
        <v>0</v>
      </c>
      <c r="C145" s="69">
        <f t="shared" ref="C145:K146" si="43">C23+C33+C47</f>
        <v>0</v>
      </c>
      <c r="D145" s="69">
        <f t="shared" si="43"/>
        <v>2.1075126101299997</v>
      </c>
      <c r="E145" s="69">
        <f t="shared" si="43"/>
        <v>4.1541518372204047</v>
      </c>
      <c r="F145" s="69">
        <v>1.2634497994815901</v>
      </c>
      <c r="G145" s="69">
        <f t="shared" si="43"/>
        <v>3.8000921880642995</v>
      </c>
      <c r="H145" s="69">
        <f t="shared" si="43"/>
        <v>10.857393869682229</v>
      </c>
      <c r="I145" s="69">
        <f t="shared" si="43"/>
        <v>10.394914601748695</v>
      </c>
      <c r="J145" s="69">
        <f t="shared" si="43"/>
        <v>9.9326609557771572</v>
      </c>
      <c r="K145" s="69">
        <f>K23+K33+K47</f>
        <v>9.9406397004264715</v>
      </c>
      <c r="L145" s="66"/>
      <c r="M145" s="159">
        <f>SUM(B145:F145)</f>
        <v>7.5251142468319943</v>
      </c>
      <c r="N145" s="159">
        <f>SUM(G145:K145)</f>
        <v>44.925701315698852</v>
      </c>
      <c r="O145" s="66"/>
      <c r="P145" s="66"/>
      <c r="Q145" s="66"/>
      <c r="R145" s="66"/>
    </row>
    <row r="146" spans="1:18" s="1" customFormat="1" x14ac:dyDescent="0.3">
      <c r="A146" s="147" t="s">
        <v>30</v>
      </c>
      <c r="B146" s="69">
        <f>B24+B34+B48</f>
        <v>0</v>
      </c>
      <c r="C146" s="69">
        <f t="shared" si="43"/>
        <v>0</v>
      </c>
      <c r="D146" s="69">
        <f t="shared" si="43"/>
        <v>2.8055000000000003</v>
      </c>
      <c r="E146" s="69">
        <f t="shared" si="43"/>
        <v>0.78018628000000001</v>
      </c>
      <c r="F146" s="69">
        <v>1.4755039999999999</v>
      </c>
      <c r="G146" s="69">
        <f t="shared" si="43"/>
        <v>1.6045326799999999</v>
      </c>
      <c r="H146" s="69">
        <f t="shared" si="43"/>
        <v>7.4923780335999997</v>
      </c>
      <c r="I146" s="69">
        <f t="shared" si="43"/>
        <v>2.6657462642720002</v>
      </c>
      <c r="J146" s="69">
        <f t="shared" si="43"/>
        <v>4.3500417095574395</v>
      </c>
      <c r="K146" s="69">
        <f t="shared" si="43"/>
        <v>6.8499188437485889</v>
      </c>
      <c r="L146" s="66"/>
      <c r="M146" s="159">
        <f t="shared" ref="M146:M147" si="44">SUM(B146:F146)</f>
        <v>5.0611902799999999</v>
      </c>
      <c r="N146" s="159">
        <f t="shared" ref="N146:N147" si="45">SUM(G146:K146)</f>
        <v>22.962617531178029</v>
      </c>
      <c r="O146" s="66"/>
      <c r="P146" s="66"/>
      <c r="Q146" s="66"/>
      <c r="R146" s="66"/>
    </row>
    <row r="147" spans="1:18" s="1" customFormat="1" x14ac:dyDescent="0.3">
      <c r="A147" s="147" t="s">
        <v>19</v>
      </c>
      <c r="B147" s="148">
        <f>B83</f>
        <v>0</v>
      </c>
      <c r="C147" s="148">
        <f t="shared" ref="C147:K147" si="46">C83</f>
        <v>0</v>
      </c>
      <c r="D147" s="148">
        <f t="shared" si="46"/>
        <v>0</v>
      </c>
      <c r="E147" s="148">
        <f t="shared" si="46"/>
        <v>0</v>
      </c>
      <c r="F147" s="148">
        <v>0.22020400000000001</v>
      </c>
      <c r="G147" s="148">
        <f t="shared" si="46"/>
        <v>0.22460808000000002</v>
      </c>
      <c r="H147" s="148">
        <f t="shared" si="46"/>
        <v>0.22910024160000003</v>
      </c>
      <c r="I147" s="148">
        <f t="shared" si="46"/>
        <v>0.23368224643200003</v>
      </c>
      <c r="J147" s="148">
        <f t="shared" si="46"/>
        <v>0.23835589136064003</v>
      </c>
      <c r="K147" s="148">
        <f t="shared" si="46"/>
        <v>0.24312300918785285</v>
      </c>
      <c r="L147" s="66"/>
      <c r="M147" s="161">
        <f t="shared" si="44"/>
        <v>0.22020400000000001</v>
      </c>
      <c r="N147" s="161">
        <f t="shared" si="45"/>
        <v>1.168869468580493</v>
      </c>
      <c r="O147" s="66"/>
      <c r="P147" s="66"/>
      <c r="Q147" s="66"/>
      <c r="R147" s="66"/>
    </row>
    <row r="148" spans="1:18" s="1" customFormat="1" x14ac:dyDescent="0.3">
      <c r="A148" s="158" t="s">
        <v>191</v>
      </c>
      <c r="B148" s="149">
        <f>SUM(B145:B147)</f>
        <v>0</v>
      </c>
      <c r="C148" s="149">
        <f t="shared" ref="C148:K148" si="47">SUM(C145:C147)</f>
        <v>0</v>
      </c>
      <c r="D148" s="149">
        <f t="shared" si="47"/>
        <v>4.91301261013</v>
      </c>
      <c r="E148" s="149">
        <f t="shared" si="47"/>
        <v>4.9343381172204044</v>
      </c>
      <c r="F148" s="149">
        <v>2.9591577994815887</v>
      </c>
      <c r="G148" s="149">
        <f t="shared" si="47"/>
        <v>5.6292329480643</v>
      </c>
      <c r="H148" s="149">
        <f t="shared" si="47"/>
        <v>18.578872144882229</v>
      </c>
      <c r="I148" s="149">
        <f t="shared" si="47"/>
        <v>13.294343112452696</v>
      </c>
      <c r="J148" s="149">
        <f t="shared" si="47"/>
        <v>14.521058556695237</v>
      </c>
      <c r="K148" s="149">
        <f t="shared" si="47"/>
        <v>17.033681553362911</v>
      </c>
      <c r="L148" s="66"/>
      <c r="M148" s="160">
        <f>SUM(M145:M147)</f>
        <v>12.806508526831996</v>
      </c>
      <c r="N148" s="160">
        <f>SUM(N145:N147)</f>
        <v>69.057188315457381</v>
      </c>
      <c r="O148" s="66"/>
      <c r="P148" s="66"/>
      <c r="Q148" s="66"/>
      <c r="R148" s="66"/>
    </row>
    <row r="149" spans="1:18" s="1" customFormat="1" x14ac:dyDescent="0.3">
      <c r="A149" s="66" t="s">
        <v>192</v>
      </c>
      <c r="B149" s="69"/>
      <c r="C149" s="69"/>
      <c r="D149" s="69"/>
      <c r="E149" s="69"/>
      <c r="F149" s="69"/>
      <c r="G149" s="69"/>
      <c r="H149" s="69"/>
      <c r="I149" s="69"/>
      <c r="J149" s="69"/>
      <c r="K149" s="69"/>
      <c r="L149" s="66"/>
      <c r="M149" s="66"/>
      <c r="N149" s="66"/>
      <c r="O149" s="66"/>
      <c r="P149" s="66"/>
      <c r="Q149" s="66"/>
      <c r="R149" s="66"/>
    </row>
    <row r="150" spans="1:18" s="1" customFormat="1" x14ac:dyDescent="0.3">
      <c r="A150" s="147" t="s">
        <v>13</v>
      </c>
      <c r="B150" s="68">
        <f>B6+B16+B27+B42+B51+B57+B78+B97+B103+B114+B92</f>
        <v>1.0962562333333334</v>
      </c>
      <c r="C150" s="68">
        <f>C6+C16+C27+C42+C51+C57+C78+C97+C103+C114+C92</f>
        <v>3.9036786875579468</v>
      </c>
      <c r="D150" s="68">
        <f>D6+D16+D27+D42+D51+D57+D78+D97+D103+D114+D92</f>
        <v>9.7490484390729542</v>
      </c>
      <c r="E150" s="68">
        <f>E6+E16+E27+E42+E51+E57+E78+E97+E103+E114+E92</f>
        <v>12.363292999196494</v>
      </c>
      <c r="F150" s="68">
        <v>12.750792413270041</v>
      </c>
      <c r="G150" s="68">
        <f>G6+G16+G27+G42+G51+G57+G78+G97+G103+G114+G92</f>
        <v>12.113305680817986</v>
      </c>
      <c r="H150" s="68">
        <f>H6+H16+H27+H42+H51+H57+H78+H97+H103+H114+H92</f>
        <v>13.062524439443953</v>
      </c>
      <c r="I150" s="68">
        <f>I6+I16+I27+I42+I51+I57+I78+I97+I103+I114+I92</f>
        <v>14.21622356213363</v>
      </c>
      <c r="J150" s="68">
        <f>J6+J16+J27+J42+J51+J57+J78+J97+J103+J114+J92</f>
        <v>15.602450816491302</v>
      </c>
      <c r="K150" s="68">
        <f>K6+K16+K27+K42+K51+K57+K78+K97+K103+K114+K92</f>
        <v>16.840146700673014</v>
      </c>
      <c r="L150" s="66"/>
      <c r="M150" s="159">
        <f>SUM(B150:F150)</f>
        <v>39.863068772430772</v>
      </c>
      <c r="N150" s="159">
        <f>SUM(G150:K150)</f>
        <v>71.834651199559886</v>
      </c>
      <c r="O150" s="66"/>
      <c r="P150" s="66"/>
      <c r="Q150" s="66"/>
      <c r="R150" s="66"/>
    </row>
    <row r="151" spans="1:18" s="1" customFormat="1" x14ac:dyDescent="0.3">
      <c r="A151" s="147" t="s">
        <v>30</v>
      </c>
      <c r="B151" s="69">
        <f>B17+B37+B62+B73+B86+B108+B115</f>
        <v>3.2002500000000003E-2</v>
      </c>
      <c r="C151" s="69">
        <f t="shared" ref="C151:K151" si="48">C17+C37+C62+C73+C86+C108+C115</f>
        <v>0.23109499999999999</v>
      </c>
      <c r="D151" s="69">
        <f t="shared" si="48"/>
        <v>0.269789</v>
      </c>
      <c r="E151" s="69">
        <f t="shared" si="48"/>
        <v>0.50768198661626907</v>
      </c>
      <c r="F151" s="69">
        <v>2.99367286316</v>
      </c>
      <c r="G151" s="69">
        <f t="shared" si="48"/>
        <v>3.0634756199343331</v>
      </c>
      <c r="H151" s="69">
        <f t="shared" si="48"/>
        <v>3.1270128498030245</v>
      </c>
      <c r="I151" s="69">
        <f t="shared" si="48"/>
        <v>3.1893605922717017</v>
      </c>
      <c r="J151" s="69">
        <f t="shared" si="48"/>
        <v>3.2531473241171351</v>
      </c>
      <c r="K151" s="69">
        <f t="shared" si="48"/>
        <v>2.5418120153245041</v>
      </c>
      <c r="L151" s="66"/>
      <c r="M151" s="159">
        <f t="shared" ref="M151:M152" si="49">SUM(B151:F151)</f>
        <v>4.034241349776269</v>
      </c>
      <c r="N151" s="159">
        <f t="shared" ref="N151:N152" si="50">SUM(G151:K151)</f>
        <v>15.174808401450699</v>
      </c>
      <c r="O151" s="66"/>
      <c r="P151" s="66"/>
      <c r="Q151" s="66"/>
      <c r="R151" s="66"/>
    </row>
    <row r="152" spans="1:18" s="1" customFormat="1" x14ac:dyDescent="0.3">
      <c r="A152" s="147" t="s">
        <v>19</v>
      </c>
      <c r="B152" s="148">
        <f>B11+B18+B28+B52+B63+B68+B87+B98+B109+B119+B124+B129+B134+B139</f>
        <v>0.60813700000000004</v>
      </c>
      <c r="C152" s="148">
        <f t="shared" ref="C152:K152" si="51">C11+C18+C28+C52+C63+C68+C87+C98+C109+C119+C124+C129+C134+C139</f>
        <v>1.7867621242991454</v>
      </c>
      <c r="D152" s="148">
        <f t="shared" si="51"/>
        <v>3.2455763700000007</v>
      </c>
      <c r="E152" s="148">
        <f t="shared" si="51"/>
        <v>5.0327505831136721</v>
      </c>
      <c r="F152" s="148">
        <v>7.8844062985206245</v>
      </c>
      <c r="G152" s="148">
        <f t="shared" si="51"/>
        <v>8.053717203759966</v>
      </c>
      <c r="H152" s="148">
        <f t="shared" si="51"/>
        <v>8.2265259840572007</v>
      </c>
      <c r="I152" s="148">
        <f t="shared" si="51"/>
        <v>8.403145580337716</v>
      </c>
      <c r="J152" s="148">
        <f t="shared" si="51"/>
        <v>8.5717532529166576</v>
      </c>
      <c r="K152" s="148">
        <f t="shared" si="51"/>
        <v>8.7437494217763501</v>
      </c>
      <c r="L152" s="66"/>
      <c r="M152" s="161">
        <f t="shared" si="49"/>
        <v>18.557632375933441</v>
      </c>
      <c r="N152" s="161">
        <f t="shared" si="50"/>
        <v>41.998891442847892</v>
      </c>
      <c r="O152" s="66"/>
      <c r="P152" s="66"/>
      <c r="Q152" s="66"/>
      <c r="R152" s="66"/>
    </row>
    <row r="153" spans="1:18" s="1" customFormat="1" x14ac:dyDescent="0.3">
      <c r="A153" s="150" t="s">
        <v>193</v>
      </c>
      <c r="B153" s="149">
        <f>SUM(B150:B152)</f>
        <v>1.7363957333333335</v>
      </c>
      <c r="C153" s="149">
        <f t="shared" ref="C153:K153" si="52">SUM(C150:C152)</f>
        <v>5.9215358118570922</v>
      </c>
      <c r="D153" s="149">
        <f t="shared" si="52"/>
        <v>13.264413809072954</v>
      </c>
      <c r="E153" s="149">
        <f t="shared" si="52"/>
        <v>17.903725568926436</v>
      </c>
      <c r="F153" s="149">
        <v>23.628871574950665</v>
      </c>
      <c r="G153" s="149">
        <f t="shared" si="52"/>
        <v>23.230498504512283</v>
      </c>
      <c r="H153" s="149">
        <f t="shared" si="52"/>
        <v>24.416063273304179</v>
      </c>
      <c r="I153" s="149">
        <f t="shared" si="52"/>
        <v>25.808729734743046</v>
      </c>
      <c r="J153" s="149">
        <f t="shared" si="52"/>
        <v>27.427351393525093</v>
      </c>
      <c r="K153" s="149">
        <f t="shared" si="52"/>
        <v>28.125708137773866</v>
      </c>
      <c r="L153" s="66"/>
      <c r="M153" s="160">
        <f>SUM(M150:M152)</f>
        <v>62.454942498140483</v>
      </c>
      <c r="N153" s="160">
        <f>SUM(N150:N152)</f>
        <v>129.00835104385848</v>
      </c>
      <c r="O153" s="66"/>
      <c r="P153" s="66"/>
      <c r="Q153" s="66"/>
      <c r="R153" s="66"/>
    </row>
    <row r="154" spans="1:18" s="1" customFormat="1" x14ac:dyDescent="0.3">
      <c r="A154" s="66" t="s">
        <v>194</v>
      </c>
      <c r="B154" s="69"/>
      <c r="C154" s="69"/>
      <c r="D154" s="69"/>
      <c r="E154" s="69"/>
      <c r="F154" s="69"/>
      <c r="G154" s="69"/>
      <c r="H154" s="69"/>
      <c r="I154" s="69"/>
      <c r="J154" s="69"/>
      <c r="K154" s="69"/>
      <c r="L154" s="66"/>
      <c r="M154" s="66"/>
      <c r="N154" s="66"/>
      <c r="O154" s="66"/>
      <c r="P154" s="66"/>
      <c r="Q154" s="66"/>
      <c r="R154" s="66"/>
    </row>
    <row r="155" spans="1:18" x14ac:dyDescent="0.3">
      <c r="A155" s="147" t="s">
        <v>13</v>
      </c>
      <c r="B155" s="69">
        <f t="shared" ref="B155:C155" si="53">SUMIF($A$2:$A$141,"Expected Reduction",B$2:B$141)</f>
        <v>1.0962562333333334</v>
      </c>
      <c r="C155" s="69">
        <f t="shared" si="53"/>
        <v>3.9036786875579468</v>
      </c>
      <c r="D155" s="69">
        <f>SUMIF($A$2:$A$141,"Expected Reduction",D$2:D$141)</f>
        <v>11.856561049202954</v>
      </c>
      <c r="E155" s="69">
        <f t="shared" ref="E155:K155" si="54">SUMIF($A$2:$A$141,"Expected Reduction",E$2:E$141)</f>
        <v>16.517444836416903</v>
      </c>
      <c r="F155" s="69">
        <v>14.014242212751631</v>
      </c>
      <c r="G155" s="69">
        <f t="shared" si="54"/>
        <v>15.913397868882287</v>
      </c>
      <c r="H155" s="69">
        <f t="shared" si="54"/>
        <v>23.919918309126185</v>
      </c>
      <c r="I155" s="69">
        <f t="shared" si="54"/>
        <v>24.61113816388232</v>
      </c>
      <c r="J155" s="69">
        <f t="shared" si="54"/>
        <v>25.535111772268461</v>
      </c>
      <c r="K155" s="69">
        <f t="shared" si="54"/>
        <v>26.780786401099483</v>
      </c>
      <c r="L155" s="66"/>
      <c r="M155" s="159">
        <f>SUM(B155:F155)</f>
        <v>47.388183019262769</v>
      </c>
      <c r="N155" s="159">
        <f>SUM(G155:K155)</f>
        <v>116.76035251525875</v>
      </c>
      <c r="O155" s="66"/>
    </row>
    <row r="156" spans="1:18" x14ac:dyDescent="0.3">
      <c r="A156" s="147" t="s">
        <v>30</v>
      </c>
      <c r="B156" s="69">
        <f>SUMIF($A$2:$A$141,"Avoided Cost",B$2:B$141)</f>
        <v>3.2002500000000003E-2</v>
      </c>
      <c r="C156" s="69">
        <f t="shared" ref="C156:K156" si="55">SUMIF($A$2:$A$141,"Avoided Cost",C$2:C$141)</f>
        <v>0.23109499999999999</v>
      </c>
      <c r="D156" s="69">
        <f t="shared" si="55"/>
        <v>3.0752889999999997</v>
      </c>
      <c r="E156" s="69">
        <f t="shared" si="55"/>
        <v>1.2878682666162691</v>
      </c>
      <c r="F156" s="69">
        <v>4.4691768631600004</v>
      </c>
      <c r="G156" s="69">
        <f t="shared" si="55"/>
        <v>4.6680082999343329</v>
      </c>
      <c r="H156" s="69">
        <f t="shared" si="55"/>
        <v>10.619390883403025</v>
      </c>
      <c r="I156" s="69">
        <f t="shared" si="55"/>
        <v>5.855106856543701</v>
      </c>
      <c r="J156" s="69">
        <f t="shared" si="55"/>
        <v>7.6031890336745747</v>
      </c>
      <c r="K156" s="69">
        <f t="shared" si="55"/>
        <v>9.3917308590730926</v>
      </c>
      <c r="L156" s="66"/>
      <c r="M156" s="159">
        <f t="shared" ref="M156:M157" si="56">SUM(B156:F156)</f>
        <v>9.0954316297762681</v>
      </c>
      <c r="N156" s="159">
        <f t="shared" ref="N156:N157" si="57">SUM(G156:K156)</f>
        <v>38.137425932628723</v>
      </c>
      <c r="O156" s="66"/>
    </row>
    <row r="157" spans="1:18" x14ac:dyDescent="0.3">
      <c r="A157" s="147" t="s">
        <v>19</v>
      </c>
      <c r="B157" s="148">
        <f>SUMIF($A$2:$A$141,"Efficiency Benefit",B$2:B$141)</f>
        <v>0.60813700000000004</v>
      </c>
      <c r="C157" s="148">
        <f t="shared" ref="C157:K157" si="58">SUMIF($A$2:$A$141,"Efficiency Benefit",C$2:C$141)</f>
        <v>1.7867621242991454</v>
      </c>
      <c r="D157" s="148">
        <f t="shared" si="58"/>
        <v>3.2455763700000007</v>
      </c>
      <c r="E157" s="148">
        <f t="shared" si="58"/>
        <v>5.0327505831136721</v>
      </c>
      <c r="F157" s="148">
        <v>8.1046102985206243</v>
      </c>
      <c r="G157" s="148">
        <f t="shared" si="58"/>
        <v>8.2783252837599672</v>
      </c>
      <c r="H157" s="148">
        <f t="shared" si="58"/>
        <v>8.4556262256572001</v>
      </c>
      <c r="I157" s="148">
        <f t="shared" si="58"/>
        <v>8.6368278267697178</v>
      </c>
      <c r="J157" s="148">
        <f t="shared" si="58"/>
        <v>8.8101091442772983</v>
      </c>
      <c r="K157" s="148">
        <f t="shared" si="58"/>
        <v>8.9868724309642047</v>
      </c>
      <c r="L157" s="66"/>
      <c r="M157" s="161">
        <f t="shared" si="56"/>
        <v>18.77783637593344</v>
      </c>
      <c r="N157" s="161">
        <f t="shared" si="57"/>
        <v>43.167760911428388</v>
      </c>
      <c r="O157" s="66"/>
    </row>
    <row r="158" spans="1:18" x14ac:dyDescent="0.3">
      <c r="A158" s="158" t="s">
        <v>194</v>
      </c>
      <c r="B158" s="149">
        <f>SUM(B155:B157)</f>
        <v>1.7363957333333335</v>
      </c>
      <c r="C158" s="149">
        <f t="shared" ref="C158:K158" si="59">SUM(C155:C157)</f>
        <v>5.9215358118570922</v>
      </c>
      <c r="D158" s="149">
        <f t="shared" si="59"/>
        <v>18.177426419202956</v>
      </c>
      <c r="E158" s="149">
        <f t="shared" si="59"/>
        <v>22.838063686146842</v>
      </c>
      <c r="F158" s="149">
        <v>26.588029374432253</v>
      </c>
      <c r="G158" s="149">
        <f t="shared" si="59"/>
        <v>28.85973145257659</v>
      </c>
      <c r="H158" s="149">
        <f t="shared" si="59"/>
        <v>42.994935418186408</v>
      </c>
      <c r="I158" s="149">
        <f t="shared" si="59"/>
        <v>39.10307284719574</v>
      </c>
      <c r="J158" s="149">
        <f t="shared" si="59"/>
        <v>41.948409950220331</v>
      </c>
      <c r="K158" s="149">
        <f t="shared" si="59"/>
        <v>45.159389691136781</v>
      </c>
      <c r="L158" s="66"/>
      <c r="M158" s="160">
        <f>SUM(M155:M157)</f>
        <v>75.261451024972473</v>
      </c>
      <c r="N158" s="160">
        <f>SUM(N155:N157)</f>
        <v>198.06553935931586</v>
      </c>
      <c r="O158" s="66"/>
    </row>
    <row r="159" spans="1:18" s="1" customFormat="1" x14ac:dyDescent="0.3">
      <c r="A159" s="67"/>
      <c r="B159" s="70"/>
      <c r="C159" s="70"/>
      <c r="D159" s="70"/>
      <c r="E159" s="70"/>
      <c r="F159" s="70"/>
      <c r="G159" s="70"/>
      <c r="H159" s="70"/>
      <c r="I159" s="70"/>
      <c r="J159" s="70"/>
      <c r="K159" s="70"/>
      <c r="L159" s="7"/>
      <c r="M159" s="7"/>
      <c r="N159" s="7"/>
      <c r="O159" s="7"/>
      <c r="P159" s="66"/>
      <c r="Q159" s="66"/>
      <c r="R159" s="66"/>
    </row>
    <row r="162" spans="6:11" x14ac:dyDescent="0.3">
      <c r="F162" s="162"/>
      <c r="G162" s="162"/>
      <c r="H162" s="162"/>
      <c r="I162" s="162"/>
      <c r="J162" s="162"/>
      <c r="K162" s="162"/>
    </row>
  </sheetData>
  <pageMargins left="0.7" right="0.7" top="0.75" bottom="0.75" header="0.3" footer="0.3"/>
  <pageSetup paperSize="8" scale="50" fitToHeight="0" orientation="landscape" r:id="rId1"/>
  <rowBreaks count="4" manualBreakCount="4">
    <brk id="54" max="17" man="1"/>
    <brk id="80" max="17" man="1"/>
    <brk id="105" max="17" man="1"/>
    <brk id="136"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02846-170A-4AD2-BAD0-F6B1F3114828}">
  <sheetPr>
    <pageSetUpPr fitToPage="1"/>
  </sheetPr>
  <dimension ref="A1:R17"/>
  <sheetViews>
    <sheetView zoomScale="70" zoomScaleNormal="70" zoomScaleSheetLayoutView="100" workbookViewId="0"/>
  </sheetViews>
  <sheetFormatPr defaultRowHeight="14.4" outlineLevelCol="1" x14ac:dyDescent="0.3"/>
  <cols>
    <col min="1" max="1" width="45.5546875" style="7" customWidth="1"/>
    <col min="2" max="4" width="8.88671875" style="70" customWidth="1"/>
    <col min="5" max="5" width="10.88671875" style="70" customWidth="1"/>
    <col min="6" max="6" width="9.109375" style="70" customWidth="1"/>
    <col min="7" max="11" width="9.109375" style="70" customWidth="1" outlineLevel="1"/>
    <col min="12" max="12" width="13.109375" style="7" customWidth="1"/>
    <col min="13" max="14" width="14" style="7" customWidth="1"/>
    <col min="15" max="15" width="19.5546875" style="7" customWidth="1"/>
    <col min="16" max="16" width="69" style="7" customWidth="1"/>
    <col min="17" max="17" width="62.44140625" style="7" customWidth="1"/>
    <col min="18" max="18" width="52" style="7" customWidth="1"/>
    <col min="19" max="19" width="68.109375" customWidth="1"/>
    <col min="20" max="20" width="20.5546875" customWidth="1"/>
  </cols>
  <sheetData>
    <row r="1" spans="1:18" ht="15" thickBot="1" x14ac:dyDescent="0.35">
      <c r="A1" s="153" t="s">
        <v>195</v>
      </c>
    </row>
    <row r="2" spans="1:18" ht="55.2" x14ac:dyDescent="0.3">
      <c r="A2" s="31" t="s">
        <v>196</v>
      </c>
      <c r="B2" s="32">
        <v>2022</v>
      </c>
      <c r="C2" s="32">
        <v>2023</v>
      </c>
      <c r="D2" s="32">
        <v>2024</v>
      </c>
      <c r="E2" s="32">
        <v>2025</v>
      </c>
      <c r="F2" s="32">
        <v>2026</v>
      </c>
      <c r="G2" s="130">
        <v>2027</v>
      </c>
      <c r="H2" s="130">
        <v>2028</v>
      </c>
      <c r="I2" s="130">
        <v>2029</v>
      </c>
      <c r="J2" s="130">
        <v>2030</v>
      </c>
      <c r="K2" s="130">
        <v>2031</v>
      </c>
      <c r="L2" s="28" t="s">
        <v>1</v>
      </c>
      <c r="M2" s="28" t="s">
        <v>2</v>
      </c>
      <c r="N2" s="157" t="s">
        <v>3</v>
      </c>
      <c r="O2" s="157" t="s">
        <v>4</v>
      </c>
      <c r="P2" s="28" t="s">
        <v>197</v>
      </c>
      <c r="Q2" s="28" t="s">
        <v>6</v>
      </c>
      <c r="R2" s="28" t="s">
        <v>7</v>
      </c>
    </row>
    <row r="3" spans="1:18" ht="15" thickBot="1" x14ac:dyDescent="0.35">
      <c r="A3" s="33"/>
      <c r="B3" s="4" t="s">
        <v>8</v>
      </c>
      <c r="C3" s="4" t="s">
        <v>8</v>
      </c>
      <c r="D3" s="4" t="s">
        <v>8</v>
      </c>
      <c r="E3" s="4" t="s">
        <v>8</v>
      </c>
      <c r="F3" s="4" t="s">
        <v>9</v>
      </c>
      <c r="G3" s="129" t="s">
        <v>10</v>
      </c>
      <c r="H3" s="129" t="s">
        <v>10</v>
      </c>
      <c r="I3" s="129" t="s">
        <v>10</v>
      </c>
      <c r="J3" s="129" t="s">
        <v>10</v>
      </c>
      <c r="K3" s="129" t="s">
        <v>10</v>
      </c>
      <c r="L3" s="5"/>
      <c r="M3" s="5"/>
      <c r="N3" s="131"/>
      <c r="O3" s="131"/>
      <c r="P3" s="5"/>
      <c r="Q3" s="5"/>
      <c r="R3" s="5"/>
    </row>
    <row r="4" spans="1:18" x14ac:dyDescent="0.3">
      <c r="A4" s="21" t="s">
        <v>198</v>
      </c>
      <c r="B4" s="151"/>
      <c r="C4" s="151"/>
      <c r="D4" s="152"/>
      <c r="E4" s="152"/>
      <c r="F4" s="152"/>
      <c r="G4" s="152"/>
      <c r="H4" s="152"/>
      <c r="I4" s="152"/>
      <c r="J4" s="152"/>
      <c r="K4" s="152"/>
      <c r="L4" s="22"/>
      <c r="M4" s="23"/>
      <c r="N4" s="72"/>
      <c r="O4" s="22"/>
      <c r="P4" s="114"/>
      <c r="Q4" s="115"/>
      <c r="R4" s="115"/>
    </row>
    <row r="5" spans="1:18" x14ac:dyDescent="0.3">
      <c r="A5" s="9" t="s">
        <v>12</v>
      </c>
      <c r="B5" s="40"/>
      <c r="C5" s="40"/>
      <c r="D5" s="125"/>
      <c r="E5" s="40"/>
      <c r="F5" s="40"/>
      <c r="G5" s="40"/>
      <c r="H5" s="40"/>
      <c r="I5" s="40"/>
      <c r="J5" s="40"/>
      <c r="K5" s="40"/>
      <c r="M5" s="8"/>
      <c r="N5" s="74"/>
      <c r="P5" s="116"/>
      <c r="Q5" s="113"/>
      <c r="R5" s="113"/>
    </row>
    <row r="6" spans="1:18" ht="110.4" x14ac:dyDescent="0.3">
      <c r="A6" s="10" t="s">
        <v>19</v>
      </c>
      <c r="B6" s="11"/>
      <c r="C6" s="11"/>
      <c r="D6" s="12"/>
      <c r="E6" s="11">
        <v>0.16434106666666667</v>
      </c>
      <c r="F6" s="11">
        <v>0.19646137599999999</v>
      </c>
      <c r="G6" s="11">
        <v>0.20235521727999997</v>
      </c>
      <c r="H6" s="11">
        <v>0.2084258737984</v>
      </c>
      <c r="I6" s="11">
        <v>0.21467865001235198</v>
      </c>
      <c r="J6" s="11">
        <v>0.22111900951272256</v>
      </c>
      <c r="K6" s="11">
        <v>0.22554138970297702</v>
      </c>
      <c r="L6" s="13"/>
      <c r="M6" s="14"/>
      <c r="N6" s="86"/>
      <c r="O6" s="93" t="s">
        <v>178</v>
      </c>
      <c r="P6" s="29" t="s">
        <v>199</v>
      </c>
      <c r="Q6" s="30" t="s">
        <v>200</v>
      </c>
      <c r="R6" s="30" t="s">
        <v>201</v>
      </c>
    </row>
    <row r="7" spans="1:18" x14ac:dyDescent="0.3">
      <c r="A7" s="15"/>
      <c r="B7" s="16">
        <f t="shared" ref="B7:K8" si="0">B6</f>
        <v>0</v>
      </c>
      <c r="C7" s="16">
        <f t="shared" si="0"/>
        <v>0</v>
      </c>
      <c r="D7" s="16">
        <f t="shared" si="0"/>
        <v>0</v>
      </c>
      <c r="E7" s="16">
        <f t="shared" si="0"/>
        <v>0.16434106666666667</v>
      </c>
      <c r="F7" s="16">
        <f t="shared" si="0"/>
        <v>0.19646137599999999</v>
      </c>
      <c r="G7" s="16">
        <f t="shared" si="0"/>
        <v>0.20235521727999997</v>
      </c>
      <c r="H7" s="16">
        <f t="shared" si="0"/>
        <v>0.2084258737984</v>
      </c>
      <c r="I7" s="16">
        <f t="shared" si="0"/>
        <v>0.21467865001235198</v>
      </c>
      <c r="J7" s="16">
        <f t="shared" si="0"/>
        <v>0.22111900951272256</v>
      </c>
      <c r="K7" s="16">
        <f t="shared" si="0"/>
        <v>0.22554138970297702</v>
      </c>
      <c r="L7" s="13"/>
      <c r="M7" s="14"/>
      <c r="N7" s="86"/>
      <c r="O7" s="13"/>
      <c r="P7" s="64"/>
      <c r="Q7" s="74"/>
      <c r="R7" s="74"/>
    </row>
    <row r="8" spans="1:18" ht="15" thickBot="1" x14ac:dyDescent="0.35">
      <c r="A8" s="17" t="s">
        <v>202</v>
      </c>
      <c r="B8" s="18">
        <f t="shared" si="0"/>
        <v>0</v>
      </c>
      <c r="C8" s="18">
        <f t="shared" si="0"/>
        <v>0</v>
      </c>
      <c r="D8" s="18">
        <f t="shared" si="0"/>
        <v>0</v>
      </c>
      <c r="E8" s="18">
        <f t="shared" si="0"/>
        <v>0.16434106666666667</v>
      </c>
      <c r="F8" s="18">
        <f t="shared" si="0"/>
        <v>0.19646137599999999</v>
      </c>
      <c r="G8" s="18">
        <f t="shared" si="0"/>
        <v>0.20235521727999997</v>
      </c>
      <c r="H8" s="18">
        <f t="shared" si="0"/>
        <v>0.2084258737984</v>
      </c>
      <c r="I8" s="18">
        <f t="shared" si="0"/>
        <v>0.21467865001235198</v>
      </c>
      <c r="J8" s="18">
        <f t="shared" si="0"/>
        <v>0.22111900951272256</v>
      </c>
      <c r="K8" s="18">
        <f t="shared" si="0"/>
        <v>0.22554138970297702</v>
      </c>
      <c r="L8" s="19">
        <f>AVERAGE(E8:F8)</f>
        <v>0.18040122133333333</v>
      </c>
      <c r="M8" s="20">
        <f>SUM(B8:F8)</f>
        <v>0.36080244266666667</v>
      </c>
      <c r="N8" s="134">
        <f>SUM(G8:K8)</f>
        <v>1.0721201403064515</v>
      </c>
      <c r="O8" s="43"/>
      <c r="P8" s="117"/>
      <c r="Q8" s="118"/>
      <c r="R8" s="118"/>
    </row>
    <row r="9" spans="1:18" x14ac:dyDescent="0.3">
      <c r="A9" s="21" t="s">
        <v>203</v>
      </c>
      <c r="B9" s="151"/>
      <c r="C9" s="151"/>
      <c r="D9" s="152"/>
      <c r="E9" s="152"/>
      <c r="F9" s="152"/>
      <c r="G9" s="152"/>
      <c r="H9" s="152"/>
      <c r="I9" s="152"/>
      <c r="J9" s="152"/>
      <c r="K9" s="152"/>
      <c r="L9" s="22"/>
      <c r="M9" s="22"/>
      <c r="N9" s="72"/>
      <c r="O9" s="23"/>
      <c r="P9" s="119"/>
      <c r="Q9" s="123"/>
      <c r="R9" s="119"/>
    </row>
    <row r="10" spans="1:18" x14ac:dyDescent="0.3">
      <c r="A10" s="9" t="s">
        <v>12</v>
      </c>
      <c r="B10" s="40"/>
      <c r="C10" s="40"/>
      <c r="D10" s="125"/>
      <c r="E10" s="40"/>
      <c r="F10" s="40"/>
      <c r="G10" s="40"/>
      <c r="H10" s="40"/>
      <c r="I10" s="40"/>
      <c r="J10" s="40"/>
      <c r="K10" s="40"/>
      <c r="N10" s="74"/>
      <c r="O10" s="8"/>
      <c r="P10" s="121"/>
      <c r="Q10" s="123"/>
      <c r="R10" s="121"/>
    </row>
    <row r="11" spans="1:18" ht="179.4" x14ac:dyDescent="0.3">
      <c r="A11" s="10" t="s">
        <v>19</v>
      </c>
      <c r="B11" s="11">
        <v>0</v>
      </c>
      <c r="C11" s="11">
        <v>0</v>
      </c>
      <c r="D11" s="11">
        <v>0</v>
      </c>
      <c r="E11" s="11">
        <v>0.1152723058</v>
      </c>
      <c r="F11" s="11">
        <v>0.11873047497400001</v>
      </c>
      <c r="G11" s="11">
        <v>0.12229238922322001</v>
      </c>
      <c r="H11" s="11">
        <v>0.1259611608999166</v>
      </c>
      <c r="I11" s="11">
        <v>0.12848038411791493</v>
      </c>
      <c r="J11" s="11">
        <v>0.13104999180027324</v>
      </c>
      <c r="K11" s="11">
        <v>0.13367099163627871</v>
      </c>
      <c r="N11" s="74"/>
      <c r="O11" s="13" t="s">
        <v>69</v>
      </c>
      <c r="P11" s="30" t="s">
        <v>204</v>
      </c>
      <c r="Q11" s="29" t="s">
        <v>205</v>
      </c>
      <c r="R11" s="30" t="s">
        <v>206</v>
      </c>
    </row>
    <row r="12" spans="1:18" x14ac:dyDescent="0.3">
      <c r="A12" s="15"/>
      <c r="B12" s="16">
        <f t="shared" ref="B12:K13" si="1">B11</f>
        <v>0</v>
      </c>
      <c r="C12" s="16">
        <f t="shared" si="1"/>
        <v>0</v>
      </c>
      <c r="D12" s="16">
        <f t="shared" si="1"/>
        <v>0</v>
      </c>
      <c r="E12" s="16">
        <f t="shared" si="1"/>
        <v>0.1152723058</v>
      </c>
      <c r="F12" s="16">
        <f t="shared" si="1"/>
        <v>0.11873047497400001</v>
      </c>
      <c r="G12" s="16">
        <f t="shared" si="1"/>
        <v>0.12229238922322001</v>
      </c>
      <c r="H12" s="16">
        <f t="shared" si="1"/>
        <v>0.1259611608999166</v>
      </c>
      <c r="I12" s="16">
        <f t="shared" si="1"/>
        <v>0.12848038411791493</v>
      </c>
      <c r="J12" s="16">
        <f t="shared" si="1"/>
        <v>0.13104999180027324</v>
      </c>
      <c r="K12" s="16">
        <f t="shared" si="1"/>
        <v>0.13367099163627871</v>
      </c>
      <c r="N12" s="74"/>
      <c r="O12" s="8"/>
      <c r="P12" s="121"/>
      <c r="Q12" s="123"/>
      <c r="R12" s="121"/>
    </row>
    <row r="13" spans="1:18" ht="15" thickBot="1" x14ac:dyDescent="0.35">
      <c r="A13" s="17" t="s">
        <v>207</v>
      </c>
      <c r="B13" s="18">
        <f t="shared" si="1"/>
        <v>0</v>
      </c>
      <c r="C13" s="18">
        <f t="shared" si="1"/>
        <v>0</v>
      </c>
      <c r="D13" s="18">
        <f t="shared" si="1"/>
        <v>0</v>
      </c>
      <c r="E13" s="18">
        <f t="shared" si="1"/>
        <v>0.1152723058</v>
      </c>
      <c r="F13" s="18">
        <f t="shared" si="1"/>
        <v>0.11873047497400001</v>
      </c>
      <c r="G13" s="18">
        <f t="shared" si="1"/>
        <v>0.12229238922322001</v>
      </c>
      <c r="H13" s="18">
        <f t="shared" si="1"/>
        <v>0.1259611608999166</v>
      </c>
      <c r="I13" s="18">
        <f t="shared" si="1"/>
        <v>0.12848038411791493</v>
      </c>
      <c r="J13" s="18">
        <f t="shared" si="1"/>
        <v>0.13104999180027324</v>
      </c>
      <c r="K13" s="18">
        <f t="shared" si="1"/>
        <v>0.13367099163627871</v>
      </c>
      <c r="L13" s="26">
        <f>AVERAGE(E13:F13)</f>
        <v>0.117001390387</v>
      </c>
      <c r="M13" s="26">
        <f>SUM(B13:F13)</f>
        <v>0.234002780774</v>
      </c>
      <c r="N13" s="134">
        <f>SUM(G13:K13)</f>
        <v>0.64145491767760343</v>
      </c>
      <c r="O13" s="75"/>
      <c r="P13" s="118"/>
      <c r="Q13" s="124"/>
      <c r="R13" s="118"/>
    </row>
    <row r="14" spans="1:18" x14ac:dyDescent="0.3">
      <c r="A14" s="128"/>
      <c r="B14" s="126"/>
      <c r="C14" s="126"/>
      <c r="D14" s="126"/>
      <c r="E14" s="126"/>
      <c r="F14" s="126"/>
      <c r="H14" s="126"/>
      <c r="I14" s="126"/>
      <c r="J14" s="126"/>
      <c r="K14" s="126"/>
      <c r="L14" s="127"/>
      <c r="M14" s="127"/>
      <c r="N14" s="127"/>
      <c r="O14" s="127"/>
      <c r="P14" s="123"/>
      <c r="Q14" s="123"/>
      <c r="R14" s="123"/>
    </row>
    <row r="15" spans="1:18" x14ac:dyDescent="0.3">
      <c r="K15" s="112"/>
    </row>
    <row r="17" spans="6:6" x14ac:dyDescent="0.3">
      <c r="F17" s="154"/>
    </row>
  </sheetData>
  <pageMargins left="0.7" right="0.7" top="0.75" bottom="0.75" header="0.3" footer="0.3"/>
  <pageSetup paperSize="8" scale="5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C51CD-95D0-4693-9290-818EF1CE8653}">
  <sheetPr>
    <pageSetUpPr fitToPage="1"/>
  </sheetPr>
  <dimension ref="A1:R9"/>
  <sheetViews>
    <sheetView zoomScale="70" zoomScaleNormal="70" workbookViewId="0"/>
  </sheetViews>
  <sheetFormatPr defaultRowHeight="14.4" x14ac:dyDescent="0.3"/>
  <cols>
    <col min="1" max="1" width="37.77734375" bestFit="1" customWidth="1"/>
    <col min="12" max="12" width="12.5546875" customWidth="1"/>
    <col min="13" max="13" width="14.109375" customWidth="1"/>
    <col min="15" max="15" width="11.44140625" customWidth="1"/>
    <col min="16" max="16" width="73.88671875" customWidth="1"/>
    <col min="17" max="17" width="60" customWidth="1"/>
    <col min="18" max="19" width="49.5546875" customWidth="1"/>
  </cols>
  <sheetData>
    <row r="1" spans="1:18" ht="15" thickBot="1" x14ac:dyDescent="0.35">
      <c r="A1" t="s">
        <v>208</v>
      </c>
    </row>
    <row r="2" spans="1:18" ht="69" x14ac:dyDescent="0.3">
      <c r="A2" s="6" t="s">
        <v>196</v>
      </c>
      <c r="B2" s="4">
        <v>2022</v>
      </c>
      <c r="C2" s="4">
        <v>2023</v>
      </c>
      <c r="D2" s="4">
        <v>2024</v>
      </c>
      <c r="E2" s="4">
        <v>2025</v>
      </c>
      <c r="F2" s="4">
        <v>2026</v>
      </c>
      <c r="G2" s="129">
        <v>2027</v>
      </c>
      <c r="H2" s="129">
        <v>2028</v>
      </c>
      <c r="I2" s="129">
        <v>2029</v>
      </c>
      <c r="J2" s="129">
        <v>2030</v>
      </c>
      <c r="K2" s="130">
        <v>2031</v>
      </c>
      <c r="L2" s="5" t="s">
        <v>1</v>
      </c>
      <c r="M2" s="5" t="s">
        <v>2</v>
      </c>
      <c r="N2" s="131" t="s">
        <v>3</v>
      </c>
      <c r="O2" s="131" t="s">
        <v>4</v>
      </c>
      <c r="P2" s="5" t="s">
        <v>197</v>
      </c>
      <c r="Q2" s="5" t="s">
        <v>6</v>
      </c>
      <c r="R2" s="155" t="s">
        <v>7</v>
      </c>
    </row>
    <row r="3" spans="1:18" ht="15" thickBot="1" x14ac:dyDescent="0.35">
      <c r="A3" s="6"/>
      <c r="B3" s="4" t="s">
        <v>8</v>
      </c>
      <c r="C3" s="4" t="s">
        <v>8</v>
      </c>
      <c r="D3" s="4" t="s">
        <v>8</v>
      </c>
      <c r="E3" s="4" t="s">
        <v>8</v>
      </c>
      <c r="F3" s="4" t="s">
        <v>9</v>
      </c>
      <c r="G3" s="129" t="s">
        <v>10</v>
      </c>
      <c r="H3" s="129" t="s">
        <v>10</v>
      </c>
      <c r="I3" s="129" t="s">
        <v>10</v>
      </c>
      <c r="J3" s="129" t="s">
        <v>10</v>
      </c>
      <c r="K3" s="129" t="s">
        <v>10</v>
      </c>
      <c r="L3" s="5"/>
      <c r="M3" s="5"/>
      <c r="N3" s="131"/>
      <c r="O3" s="131"/>
      <c r="P3" s="5"/>
      <c r="Q3" s="5"/>
      <c r="R3" s="156"/>
    </row>
    <row r="4" spans="1:18" x14ac:dyDescent="0.3">
      <c r="A4" s="21" t="s">
        <v>209</v>
      </c>
      <c r="B4" s="151"/>
      <c r="C4" s="151"/>
      <c r="D4" s="152"/>
      <c r="E4" s="152"/>
      <c r="F4" s="152"/>
      <c r="G4" s="152"/>
      <c r="H4" s="152"/>
      <c r="I4" s="152"/>
      <c r="J4" s="152"/>
      <c r="K4" s="152"/>
      <c r="L4" s="22"/>
      <c r="M4" s="23"/>
      <c r="N4" s="72"/>
      <c r="O4" s="23"/>
      <c r="P4" s="119"/>
      <c r="Q4" s="120"/>
      <c r="R4" s="119"/>
    </row>
    <row r="5" spans="1:18" x14ac:dyDescent="0.3">
      <c r="A5" s="9" t="s">
        <v>12</v>
      </c>
      <c r="B5" s="40"/>
      <c r="C5" s="40"/>
      <c r="D5" s="125"/>
      <c r="E5" s="40"/>
      <c r="F5" s="40"/>
      <c r="G5" s="40"/>
      <c r="H5" s="40"/>
      <c r="I5" s="40"/>
      <c r="J5" s="40"/>
      <c r="K5" s="40"/>
      <c r="L5" s="7"/>
      <c r="M5" s="8"/>
      <c r="N5" s="74"/>
      <c r="O5" s="8"/>
      <c r="P5" s="121"/>
      <c r="Q5" s="122"/>
      <c r="R5" s="121"/>
    </row>
    <row r="6" spans="1:18" ht="262.2" x14ac:dyDescent="0.3">
      <c r="A6" s="10" t="s">
        <v>19</v>
      </c>
      <c r="B6" s="24"/>
      <c r="C6" s="24"/>
      <c r="D6" s="25"/>
      <c r="E6" s="24">
        <v>0.45895945521267584</v>
      </c>
      <c r="F6" s="24">
        <v>0.63030431849207491</v>
      </c>
      <c r="G6" s="24">
        <v>0.64291040486191642</v>
      </c>
      <c r="H6" s="24">
        <v>0.65576861295915478</v>
      </c>
      <c r="I6" s="24">
        <v>0.66888398521833792</v>
      </c>
      <c r="J6" s="24">
        <v>0.68226166492270468</v>
      </c>
      <c r="K6" s="24">
        <v>0.69590689822115881</v>
      </c>
      <c r="L6" s="7"/>
      <c r="M6" s="8"/>
      <c r="N6" s="74"/>
      <c r="O6" s="93" t="s">
        <v>69</v>
      </c>
      <c r="P6" s="29" t="s">
        <v>210</v>
      </c>
      <c r="Q6" s="29" t="s">
        <v>211</v>
      </c>
      <c r="R6" s="30" t="s">
        <v>212</v>
      </c>
    </row>
    <row r="7" spans="1:18" ht="55.2" x14ac:dyDescent="0.3">
      <c r="A7" s="10" t="s">
        <v>13</v>
      </c>
      <c r="B7" s="11"/>
      <c r="C7" s="11"/>
      <c r="D7" s="12"/>
      <c r="E7" s="11">
        <v>6.770977626207407E-2</v>
      </c>
      <c r="F7" s="11">
        <v>9.2988092733248401E-2</v>
      </c>
      <c r="G7" s="11">
        <v>9.4847854587913366E-2</v>
      </c>
      <c r="H7" s="11">
        <v>9.6744811679671638E-2</v>
      </c>
      <c r="I7" s="11">
        <v>9.8679707913265066E-2</v>
      </c>
      <c r="J7" s="11">
        <v>0.10065330207153037</v>
      </c>
      <c r="K7" s="11">
        <v>0.10266636811296097</v>
      </c>
      <c r="L7" s="7"/>
      <c r="M7" s="8"/>
      <c r="N7" s="74"/>
      <c r="O7" s="93" t="s">
        <v>69</v>
      </c>
      <c r="P7" s="30" t="s">
        <v>213</v>
      </c>
      <c r="Q7" s="29" t="s">
        <v>213</v>
      </c>
      <c r="R7" s="30" t="s">
        <v>214</v>
      </c>
    </row>
    <row r="8" spans="1:18" x14ac:dyDescent="0.3">
      <c r="A8" s="15"/>
      <c r="B8" s="84">
        <f>SUM(B6:B7)</f>
        <v>0</v>
      </c>
      <c r="C8" s="84">
        <f>SUM(C6:C7)</f>
        <v>0</v>
      </c>
      <c r="D8" s="84">
        <f>SUM(D6:D7)</f>
        <v>0</v>
      </c>
      <c r="E8" s="84">
        <f>SUM(E6:E7)</f>
        <v>0.52666923147474987</v>
      </c>
      <c r="F8" s="84">
        <f>SUM(F6:F7)</f>
        <v>0.72329241122532328</v>
      </c>
      <c r="G8" s="84">
        <f t="shared" ref="G8:K8" si="0">SUM(G6:G7)</f>
        <v>0.73775825944982976</v>
      </c>
      <c r="H8" s="84">
        <f t="shared" si="0"/>
        <v>0.75251342463882642</v>
      </c>
      <c r="I8" s="84">
        <f t="shared" si="0"/>
        <v>0.767563693131603</v>
      </c>
      <c r="J8" s="84">
        <f t="shared" si="0"/>
        <v>0.78291496699423502</v>
      </c>
      <c r="K8" s="84">
        <f t="shared" si="0"/>
        <v>0.79857326633411974</v>
      </c>
      <c r="L8" s="7"/>
      <c r="M8" s="8"/>
      <c r="N8" s="74"/>
      <c r="O8" s="8"/>
      <c r="P8" s="121"/>
      <c r="Q8" s="122"/>
      <c r="R8" s="121"/>
    </row>
    <row r="9" spans="1:18" ht="15" thickBot="1" x14ac:dyDescent="0.35">
      <c r="A9" s="17" t="s">
        <v>215</v>
      </c>
      <c r="B9" s="18">
        <f>B8</f>
        <v>0</v>
      </c>
      <c r="C9" s="18">
        <f>C8</f>
        <v>0</v>
      </c>
      <c r="D9" s="18">
        <f>D8</f>
        <v>0</v>
      </c>
      <c r="E9" s="18">
        <f>E8</f>
        <v>0.52666923147474987</v>
      </c>
      <c r="F9" s="18">
        <f>F8</f>
        <v>0.72329241122532328</v>
      </c>
      <c r="G9" s="18">
        <f t="shared" ref="G9:K9" si="1">G8</f>
        <v>0.73775825944982976</v>
      </c>
      <c r="H9" s="18">
        <f t="shared" si="1"/>
        <v>0.75251342463882642</v>
      </c>
      <c r="I9" s="18">
        <f t="shared" si="1"/>
        <v>0.767563693131603</v>
      </c>
      <c r="J9" s="18">
        <f t="shared" si="1"/>
        <v>0.78291496699423502</v>
      </c>
      <c r="K9" s="18">
        <f t="shared" si="1"/>
        <v>0.79857326633411974</v>
      </c>
      <c r="L9" s="26">
        <f>AVERAGE(E9:F9)</f>
        <v>0.62498082135003652</v>
      </c>
      <c r="M9" s="27">
        <f>SUM(B9:F9)</f>
        <v>1.249961642700073</v>
      </c>
      <c r="N9" s="134">
        <f>SUM(G9:K9)</f>
        <v>3.8393236105486142</v>
      </c>
      <c r="O9" s="75"/>
      <c r="P9" s="118"/>
      <c r="Q9" s="117"/>
      <c r="R9" s="118"/>
    </row>
  </sheetData>
  <pageMargins left="0.25" right="0.25" top="0.75" bottom="0.75" header="0.3" footer="0.3"/>
  <pageSetup paperSiz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Applicant xmlns="c813d627-6812-41ba-b21c-8d274ce88239" xsi:nil="true"/>
    <_ip_UnifiedCompliancePolicyProperties xmlns="http://schemas.microsoft.com/sharepoint/v3" xsi:nil="true"/>
    <EBnumber xmlns="c813d627-6812-41ba-b21c-8d274ce88239" xsi:nil="true"/>
    <CaseDescription xmlns="c813d627-6812-41ba-b21c-8d274ce8823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03FF908193E414D9892E49E70D7829E" ma:contentTypeVersion="11" ma:contentTypeDescription="Create a new document." ma:contentTypeScope="" ma:versionID="3fa28f1d14dd4c94ce0f5881ad1bc584">
  <xsd:schema xmlns:xsd="http://www.w3.org/2001/XMLSchema" xmlns:xs="http://www.w3.org/2001/XMLSchema" xmlns:p="http://schemas.microsoft.com/office/2006/metadata/properties" xmlns:ns1="http://schemas.microsoft.com/sharepoint/v3" xmlns:ns2="c813d627-6812-41ba-b21c-8d274ce88239" xmlns:ns3="e0893123-66fa-4b19-a433-47924ff5ec26" targetNamespace="http://schemas.microsoft.com/office/2006/metadata/properties" ma:root="true" ma:fieldsID="bfac4171cf4bc7f41225a2a82a7e2a73" ns1:_="" ns2:_="" ns3:_="">
    <xsd:import namespace="http://schemas.microsoft.com/sharepoint/v3"/>
    <xsd:import namespace="c813d627-6812-41ba-b21c-8d274ce88239"/>
    <xsd:import namespace="e0893123-66fa-4b19-a433-47924ff5ec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EBnumber" minOccurs="0"/>
                <xsd:element ref="ns2:Applicant" minOccurs="0"/>
                <xsd:element ref="ns2:CaseDescription"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13d627-6812-41ba-b21c-8d274ce882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EBnumber" ma:index="12" nillable="true" ma:displayName="EB number" ma:format="Dropdown" ma:internalName="EBnumber">
      <xsd:simpleType>
        <xsd:restriction base="dms:Text">
          <xsd:maxLength value="255"/>
        </xsd:restriction>
      </xsd:simpleType>
    </xsd:element>
    <xsd:element name="Applicant" ma:index="13" nillable="true" ma:displayName="Applicant" ma:format="Dropdown" ma:internalName="Applicant">
      <xsd:simpleType>
        <xsd:restriction base="dms:Text">
          <xsd:maxLength value="255"/>
        </xsd:restriction>
      </xsd:simpleType>
    </xsd:element>
    <xsd:element name="CaseDescription" ma:index="14" nillable="true" ma:displayName="Case Description" ma:format="Dropdown" ma:internalName="CaseDescription">
      <xsd:simpleType>
        <xsd:restriction base="dms:Text">
          <xsd:maxLength value="255"/>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893123-66fa-4b19-a433-47924ff5ec2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01639D-73F8-4244-BDC8-6C8DCEDA0640}">
  <ds:schemaRefs>
    <ds:schemaRef ds:uri="http://schemas.microsoft.com/sharepoint/v3/contenttype/forms"/>
  </ds:schemaRefs>
</ds:datastoreItem>
</file>

<file path=customXml/itemProps2.xml><?xml version="1.0" encoding="utf-8"?>
<ds:datastoreItem xmlns:ds="http://schemas.openxmlformats.org/officeDocument/2006/customXml" ds:itemID="{847F2D87-6E19-4ACD-9DB9-70EC9E646EF8}">
  <ds:schemaRefs>
    <ds:schemaRef ds:uri="http://schemas.microsoft.com/office/2006/documentManagement/types"/>
    <ds:schemaRef ds:uri="8a46b197-c0a1-4f21-9a6b-51f5ee863a99"/>
    <ds:schemaRef ds:uri="http://purl.org/dc/dcmitype/"/>
    <ds:schemaRef ds:uri="http://purl.org/dc/terms/"/>
    <ds:schemaRef ds:uri="http://schemas.microsoft.com/office/infopath/2007/PartnerControls"/>
    <ds:schemaRef ds:uri="http://schemas.openxmlformats.org/package/2006/metadata/core-properties"/>
    <ds:schemaRef ds:uri="http://purl.org/dc/elements/1.1/"/>
    <ds:schemaRef ds:uri="41e39310-30fa-442b-828a-d033d9a68cd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06FACE69-E259-46E8-ADA1-EB8BBE61FC6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Framework Initiatives</vt:lpstr>
      <vt:lpstr>Newly Added FI</vt:lpstr>
      <vt:lpstr>Innovation</vt:lpstr>
      <vt:lpstr>'Framework Initiatives'!Print_Area</vt:lpstr>
      <vt:lpstr>'Newly Added FI'!Print_Area</vt:lpstr>
      <vt:lpstr>'Framework Initiatives'!Print_Titles</vt:lpstr>
    </vt:vector>
  </TitlesOfParts>
  <Manager/>
  <Company>Alectra Utilities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Annabel King</dc:creator>
  <cp:keywords/>
  <dc:description/>
  <cp:lastModifiedBy>Colleen Calhoun</cp:lastModifiedBy>
  <cp:revision/>
  <dcterms:created xsi:type="dcterms:W3CDTF">2026-01-16T21:45:23Z</dcterms:created>
  <dcterms:modified xsi:type="dcterms:W3CDTF">2026-02-17T21:21:04Z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0x010100B03FF908193E414D9892E49E70D7829E</vt:lpwstr>
  </property>
  <property fmtid="{D5CDD505-2E9C-101B-9397-08002B2CF9AE}" pid="3" name="MediaServiceImageTags">
    <vt:lpwstr/>
  </property>
</Properties>
</file>