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OEB APPLICATION\EB-2025-0297 COS\1. Working Folder\5. Corrections to PreFiled\"/>
    </mc:Choice>
  </mc:AlternateContent>
  <xr:revisionPtr revIDLastSave="0" documentId="8_{0089D50B-B412-42AA-8410-6272FDFB7B8A}" xr6:coauthVersionLast="47" xr6:coauthVersionMax="47" xr10:uidLastSave="{00000000-0000-0000-0000-000000000000}"/>
  <bookViews>
    <workbookView xWindow="-110" yWindow="-110" windowWidth="19420" windowHeight="11500" tabRatio="853" xr2:uid="{00000000-000D-0000-FFFF-FFFF00000000}"/>
  </bookViews>
  <sheets>
    <sheet name="1. Cover" sheetId="79" r:id="rId1"/>
    <sheet name="2. TOC" sheetId="97" r:id="rId2"/>
    <sheet name="3. Legend" sheetId="81" r:id="rId3"/>
    <sheet name="4a. OEB_Adjustment_Input_Sheet" sheetId="67" r:id="rId4"/>
    <sheet name="4b. OEB_Adjustment_Input_Sheet" sheetId="99" r:id="rId5"/>
    <sheet name="5. Rate_Base_&amp;_Cost_of_Capital" sheetId="68" r:id="rId6"/>
    <sheet name="6. Taxes" sheetId="89" r:id="rId7"/>
    <sheet name="7. Rev_Req" sheetId="69" r:id="rId8"/>
    <sheet name="8. Revenue_Def_Suff" sheetId="70" r:id="rId9"/>
    <sheet name="9. Payment_Amounts" sheetId="92" r:id="rId10"/>
    <sheet name="10. Deferral_Variance_&amp;_Riders" sheetId="91" r:id="rId11"/>
    <sheet name="11. Impact" sheetId="98" r:id="rId12"/>
  </sheets>
  <definedNames>
    <definedName name="\0" localSheetId="1">#REF!</definedName>
    <definedName name="\0" localSheetId="2">#REF!</definedName>
    <definedName name="\0" localSheetId="4">#REF!</definedName>
    <definedName name="\0">#REF!</definedName>
    <definedName name="\A" localSheetId="1">#REF!</definedName>
    <definedName name="\A" localSheetId="2">#REF!</definedName>
    <definedName name="\A" localSheetId="4">#REF!</definedName>
    <definedName name="\A">#REF!</definedName>
    <definedName name="\B" localSheetId="1">#REF!</definedName>
    <definedName name="\B" localSheetId="2">#REF!</definedName>
    <definedName name="\B" localSheetId="4">#REF!</definedName>
    <definedName name="\B">#REF!</definedName>
    <definedName name="\L" localSheetId="1">#REF!</definedName>
    <definedName name="\L" localSheetId="2">#REF!</definedName>
    <definedName name="\L" localSheetId="4">#REF!</definedName>
    <definedName name="\L">#REF!</definedName>
    <definedName name="\M" localSheetId="1">#REF!</definedName>
    <definedName name="\M" localSheetId="2">#REF!</definedName>
    <definedName name="\M" localSheetId="4">#REF!</definedName>
    <definedName name="\M">#REF!</definedName>
    <definedName name="\O" localSheetId="1">#REF!</definedName>
    <definedName name="\O" localSheetId="2">#REF!</definedName>
    <definedName name="\O" localSheetId="4">#REF!</definedName>
    <definedName name="\O">#REF!</definedName>
    <definedName name="\P" localSheetId="1">#REF!</definedName>
    <definedName name="\P" localSheetId="2">#REF!</definedName>
    <definedName name="\P" localSheetId="4">#REF!</definedName>
    <definedName name="\P">#REF!</definedName>
    <definedName name="\Q" localSheetId="1">#REF!</definedName>
    <definedName name="\Q" localSheetId="2">#REF!</definedName>
    <definedName name="\Q" localSheetId="4">#REF!</definedName>
    <definedName name="\Q">#REF!</definedName>
    <definedName name="\r" localSheetId="1">#REF!</definedName>
    <definedName name="\r" localSheetId="2">#REF!</definedName>
    <definedName name="\r" localSheetId="4">#REF!</definedName>
    <definedName name="\r">#REF!</definedName>
    <definedName name="\T" localSheetId="1">#REF!</definedName>
    <definedName name="\T" localSheetId="2">#REF!</definedName>
    <definedName name="\T" localSheetId="4">#REF!</definedName>
    <definedName name="\T">#REF!</definedName>
    <definedName name="\Z" localSheetId="1">#REF!</definedName>
    <definedName name="\Z" localSheetId="2">#REF!</definedName>
    <definedName name="\Z" localSheetId="4">#REF!</definedName>
    <definedName name="\Z">#REF!</definedName>
    <definedName name="______DAT1" localSheetId="1">#REF!</definedName>
    <definedName name="______DAT1" localSheetId="2">#REF!</definedName>
    <definedName name="______DAT1" localSheetId="4">#REF!</definedName>
    <definedName name="______DAT1">#REF!</definedName>
    <definedName name="______DAT10" localSheetId="1">#REF!</definedName>
    <definedName name="______DAT10" localSheetId="2">#REF!</definedName>
    <definedName name="______DAT10" localSheetId="4">#REF!</definedName>
    <definedName name="______DAT10">#REF!</definedName>
    <definedName name="______DAT2" localSheetId="1">#REF!</definedName>
    <definedName name="______DAT2" localSheetId="2">#REF!</definedName>
    <definedName name="______DAT2" localSheetId="4">#REF!</definedName>
    <definedName name="______DAT2">#REF!</definedName>
    <definedName name="______DAT3" localSheetId="1">#REF!</definedName>
    <definedName name="______DAT3" localSheetId="2">#REF!</definedName>
    <definedName name="______DAT3" localSheetId="4">#REF!</definedName>
    <definedName name="______DAT3">#REF!</definedName>
    <definedName name="______DAT4" localSheetId="1">#REF!</definedName>
    <definedName name="______DAT4" localSheetId="2">#REF!</definedName>
    <definedName name="______DAT4" localSheetId="4">#REF!</definedName>
    <definedName name="______DAT4">#REF!</definedName>
    <definedName name="______DAT5" localSheetId="1">#REF!</definedName>
    <definedName name="______DAT5" localSheetId="2">#REF!</definedName>
    <definedName name="______DAT5" localSheetId="4">#REF!</definedName>
    <definedName name="______DAT5">#REF!</definedName>
    <definedName name="______DAT6" localSheetId="1">#REF!</definedName>
    <definedName name="______DAT6" localSheetId="2">#REF!</definedName>
    <definedName name="______DAT6" localSheetId="4">#REF!</definedName>
    <definedName name="______DAT6">#REF!</definedName>
    <definedName name="______DAT7" localSheetId="1">#REF!</definedName>
    <definedName name="______DAT7" localSheetId="2">#REF!</definedName>
    <definedName name="______DAT7" localSheetId="4">#REF!</definedName>
    <definedName name="______DAT7">#REF!</definedName>
    <definedName name="______DAT8" localSheetId="1">#REF!</definedName>
    <definedName name="______DAT8" localSheetId="2">#REF!</definedName>
    <definedName name="______DAT8" localSheetId="4">#REF!</definedName>
    <definedName name="______DAT8">#REF!</definedName>
    <definedName name="______DAT9" localSheetId="1">#REF!</definedName>
    <definedName name="______DAT9" localSheetId="2">#REF!</definedName>
    <definedName name="______DAT9" localSheetId="4">#REF!</definedName>
    <definedName name="______DAT9">#REF!</definedName>
    <definedName name="______LAM12" localSheetId="1">#REF!</definedName>
    <definedName name="______LAM12" localSheetId="2">#REF!</definedName>
    <definedName name="______LAM12" localSheetId="4">#REF!</definedName>
    <definedName name="______LAM12">#REF!</definedName>
    <definedName name="______LAM34" localSheetId="1">#REF!</definedName>
    <definedName name="______LAM34" localSheetId="2">#REF!</definedName>
    <definedName name="______LAM34" localSheetId="4">#REF!</definedName>
    <definedName name="______LAM34">#REF!</definedName>
    <definedName name="______NAN1" localSheetId="1">#REF!</definedName>
    <definedName name="______NAN1" localSheetId="2">#REF!</definedName>
    <definedName name="______NAN1" localSheetId="4">#REF!</definedName>
    <definedName name="______NAN1">#REF!</definedName>
    <definedName name="______NAN2" localSheetId="1">#REF!</definedName>
    <definedName name="______NAN2" localSheetId="2">#REF!</definedName>
    <definedName name="______NAN2" localSheetId="4">#REF!</definedName>
    <definedName name="______NAN2">#REF!</definedName>
    <definedName name="_____DAT1" localSheetId="1">#REF!</definedName>
    <definedName name="_____DAT1" localSheetId="2">#REF!</definedName>
    <definedName name="_____DAT1" localSheetId="4">#REF!</definedName>
    <definedName name="_____DAT1">#REF!</definedName>
    <definedName name="_____DAT10" localSheetId="1">#REF!</definedName>
    <definedName name="_____DAT10" localSheetId="2">#REF!</definedName>
    <definedName name="_____DAT10" localSheetId="4">#REF!</definedName>
    <definedName name="_____DAT10">#REF!</definedName>
    <definedName name="_____DAT2" localSheetId="1">#REF!</definedName>
    <definedName name="_____DAT2" localSheetId="2">#REF!</definedName>
    <definedName name="_____DAT2" localSheetId="4">#REF!</definedName>
    <definedName name="_____DAT2">#REF!</definedName>
    <definedName name="_____DAT3" localSheetId="1">#REF!</definedName>
    <definedName name="_____DAT3" localSheetId="2">#REF!</definedName>
    <definedName name="_____DAT3" localSheetId="4">#REF!</definedName>
    <definedName name="_____DAT3">#REF!</definedName>
    <definedName name="_____DAT4" localSheetId="1">#REF!</definedName>
    <definedName name="_____DAT4" localSheetId="2">#REF!</definedName>
    <definedName name="_____DAT4" localSheetId="4">#REF!</definedName>
    <definedName name="_____DAT4">#REF!</definedName>
    <definedName name="_____DAT5" localSheetId="1">#REF!</definedName>
    <definedName name="_____DAT5" localSheetId="2">#REF!</definedName>
    <definedName name="_____DAT5" localSheetId="4">#REF!</definedName>
    <definedName name="_____DAT5">#REF!</definedName>
    <definedName name="_____DAT6" localSheetId="1">#REF!</definedName>
    <definedName name="_____DAT6" localSheetId="2">#REF!</definedName>
    <definedName name="_____DAT6" localSheetId="4">#REF!</definedName>
    <definedName name="_____DAT6">#REF!</definedName>
    <definedName name="_____DAT7" localSheetId="1">#REF!</definedName>
    <definedName name="_____DAT7" localSheetId="2">#REF!</definedName>
    <definedName name="_____DAT7" localSheetId="4">#REF!</definedName>
    <definedName name="_____DAT7">#REF!</definedName>
    <definedName name="_____DAT8" localSheetId="1">#REF!</definedName>
    <definedName name="_____DAT8" localSheetId="2">#REF!</definedName>
    <definedName name="_____DAT8" localSheetId="4">#REF!</definedName>
    <definedName name="_____DAT8">#REF!</definedName>
    <definedName name="_____DAT9" localSheetId="1">#REF!</definedName>
    <definedName name="_____DAT9" localSheetId="2">#REF!</definedName>
    <definedName name="_____DAT9" localSheetId="4">#REF!</definedName>
    <definedName name="_____DAT9">#REF!</definedName>
    <definedName name="____LAM12" localSheetId="1">#REF!</definedName>
    <definedName name="____LAM12" localSheetId="2">#REF!</definedName>
    <definedName name="____LAM12" localSheetId="4">#REF!</definedName>
    <definedName name="____LAM12">#REF!</definedName>
    <definedName name="____LAM34" localSheetId="1">#REF!</definedName>
    <definedName name="____LAM34" localSheetId="2">#REF!</definedName>
    <definedName name="____LAM34" localSheetId="4">#REF!</definedName>
    <definedName name="____LAM34">#REF!</definedName>
    <definedName name="____NAN1" localSheetId="1">#REF!</definedName>
    <definedName name="____NAN1" localSheetId="2">#REF!</definedName>
    <definedName name="____NAN1" localSheetId="4">#REF!</definedName>
    <definedName name="____NAN1">#REF!</definedName>
    <definedName name="____NAN2" localSheetId="1">#REF!</definedName>
    <definedName name="____NAN2" localSheetId="2">#REF!</definedName>
    <definedName name="____NAN2" localSheetId="4">#REF!</definedName>
    <definedName name="____NAN2">#REF!</definedName>
    <definedName name="___DAT14" localSheetId="1">#REF!</definedName>
    <definedName name="___DAT14" localSheetId="2">#REF!</definedName>
    <definedName name="___DAT14" localSheetId="4">#REF!</definedName>
    <definedName name="___DAT14">#REF!</definedName>
    <definedName name="___DAT15" localSheetId="1">#REF!</definedName>
    <definedName name="___DAT15" localSheetId="2">#REF!</definedName>
    <definedName name="___DAT15" localSheetId="4">#REF!</definedName>
    <definedName name="___DAT15">#REF!</definedName>
    <definedName name="___DAT16" localSheetId="1">#REF!</definedName>
    <definedName name="___DAT16" localSheetId="2">#REF!</definedName>
    <definedName name="___DAT16" localSheetId="4">#REF!</definedName>
    <definedName name="___DAT16">#REF!</definedName>
    <definedName name="__d1">#REF!</definedName>
    <definedName name="__DAT1" localSheetId="1">#REF!</definedName>
    <definedName name="__DAT1" localSheetId="2">#REF!</definedName>
    <definedName name="__DAT1" localSheetId="4">#REF!</definedName>
    <definedName name="__DAT1">#REF!</definedName>
    <definedName name="__DAT10" localSheetId="1">#REF!</definedName>
    <definedName name="__DAT10" localSheetId="2">#REF!</definedName>
    <definedName name="__DAT10" localSheetId="4">#REF!</definedName>
    <definedName name="__DAT10">#REF!</definedName>
    <definedName name="__DAT11" localSheetId="1">#REF!</definedName>
    <definedName name="__DAT11" localSheetId="2">#REF!</definedName>
    <definedName name="__DAT11" localSheetId="4">#REF!</definedName>
    <definedName name="__DAT11">#REF!</definedName>
    <definedName name="__DAT12" localSheetId="1">#REF!</definedName>
    <definedName name="__DAT12" localSheetId="2">#REF!</definedName>
    <definedName name="__DAT12" localSheetId="4">#REF!</definedName>
    <definedName name="__DAT12">#REF!</definedName>
    <definedName name="__DAT13">#REF!</definedName>
    <definedName name="__DAT2" localSheetId="1">#REF!</definedName>
    <definedName name="__DAT2" localSheetId="2">#REF!</definedName>
    <definedName name="__DAT2" localSheetId="4">#REF!</definedName>
    <definedName name="__DAT2">#REF!</definedName>
    <definedName name="__DAT3" localSheetId="1">#REF!</definedName>
    <definedName name="__DAT3" localSheetId="2">#REF!</definedName>
    <definedName name="__DAT3" localSheetId="4">#REF!</definedName>
    <definedName name="__DAT3">#REF!</definedName>
    <definedName name="__DAT4" localSheetId="1">#REF!</definedName>
    <definedName name="__DAT4" localSheetId="2">#REF!</definedName>
    <definedName name="__DAT4" localSheetId="4">#REF!</definedName>
    <definedName name="__DAT4">#REF!</definedName>
    <definedName name="__DAT5" localSheetId="1">#REF!</definedName>
    <definedName name="__DAT5" localSheetId="2">#REF!</definedName>
    <definedName name="__DAT5" localSheetId="4">#REF!</definedName>
    <definedName name="__DAT5">#REF!</definedName>
    <definedName name="__DAT6" localSheetId="1">#REF!</definedName>
    <definedName name="__DAT6" localSheetId="2">#REF!</definedName>
    <definedName name="__DAT6" localSheetId="4">#REF!</definedName>
    <definedName name="__DAT6">#REF!</definedName>
    <definedName name="__DAT7" localSheetId="1">#REF!</definedName>
    <definedName name="__DAT7" localSheetId="2">#REF!</definedName>
    <definedName name="__DAT7" localSheetId="4">#REF!</definedName>
    <definedName name="__DAT7">#REF!</definedName>
    <definedName name="__DAT8" localSheetId="1">#REF!</definedName>
    <definedName name="__DAT8" localSheetId="2">#REF!</definedName>
    <definedName name="__DAT8" localSheetId="4">#REF!</definedName>
    <definedName name="__DAT8">#REF!</definedName>
    <definedName name="__DAT9" localSheetId="1">#REF!</definedName>
    <definedName name="__DAT9" localSheetId="2">#REF!</definedName>
    <definedName name="__DAT9" localSheetId="4">#REF!</definedName>
    <definedName name="__DAT9">#REF!</definedName>
    <definedName name="__LAM12" localSheetId="1">#REF!</definedName>
    <definedName name="__LAM12" localSheetId="2">#REF!</definedName>
    <definedName name="__LAM12" localSheetId="4">#REF!</definedName>
    <definedName name="__LAM12">#REF!</definedName>
    <definedName name="__LAM34" localSheetId="1">#REF!</definedName>
    <definedName name="__LAM34" localSheetId="2">#REF!</definedName>
    <definedName name="__LAM34" localSheetId="4">#REF!</definedName>
    <definedName name="__LAM34">#REF!</definedName>
    <definedName name="__NAN1" localSheetId="1">#REF!</definedName>
    <definedName name="__NAN1" localSheetId="2">#REF!</definedName>
    <definedName name="__NAN1" localSheetId="4">#REF!</definedName>
    <definedName name="__NAN1">#REF!</definedName>
    <definedName name="__NAN2" localSheetId="1">#REF!</definedName>
    <definedName name="__NAN2" localSheetId="2">#REF!</definedName>
    <definedName name="__NAN2" localSheetId="4">#REF!</definedName>
    <definedName name="__NAN2">#REF!</definedName>
    <definedName name="_10TBAY_HEAD" localSheetId="1">#REF!</definedName>
    <definedName name="_10TBAY_HEAD" localSheetId="2">#REF!</definedName>
    <definedName name="_10TBAY_HEAD" localSheetId="4">#REF!</definedName>
    <definedName name="_10TBAY_HEAD">#REF!</definedName>
    <definedName name="_1FOS_OVR1" localSheetId="1">#REF!</definedName>
    <definedName name="_1FOS_OVR1" localSheetId="2">#REF!</definedName>
    <definedName name="_1FOS_OVR1" localSheetId="4">#REF!</definedName>
    <definedName name="_1FOS_OVR1">#REF!</definedName>
    <definedName name="_2FOS_OVR2" localSheetId="1">#REF!</definedName>
    <definedName name="_2FOS_OVR2" localSheetId="2">#REF!</definedName>
    <definedName name="_2FOS_OVR2" localSheetId="4">#REF!</definedName>
    <definedName name="_2FOS_OVR2">#REF!</definedName>
    <definedName name="_3FOS_OVR3" localSheetId="1">#REF!</definedName>
    <definedName name="_3FOS_OVR3" localSheetId="2">#REF!</definedName>
    <definedName name="_3FOS_OVR3" localSheetId="4">#REF!</definedName>
    <definedName name="_3FOS_OVR3">#REF!</definedName>
    <definedName name="_4INV_VALUE" localSheetId="1">#REF!</definedName>
    <definedName name="_4INV_VALUE" localSheetId="2">#REF!</definedName>
    <definedName name="_4INV_VALUE" localSheetId="4">#REF!</definedName>
    <definedName name="_4INV_VALUE">#REF!</definedName>
    <definedName name="_5NAN_FOOT" localSheetId="1">#REF!</definedName>
    <definedName name="_5NAN_FOOT" localSheetId="2">#REF!</definedName>
    <definedName name="_5NAN_FOOT" localSheetId="4">#REF!</definedName>
    <definedName name="_5NAN_FOOT">#REF!</definedName>
    <definedName name="_6NAN_HEAD" localSheetId="1">#REF!</definedName>
    <definedName name="_6NAN_HEAD" localSheetId="2">#REF!</definedName>
    <definedName name="_6NAN_HEAD" localSheetId="4">#REF!</definedName>
    <definedName name="_6NAN_HEAD">#REF!</definedName>
    <definedName name="_7SUM_COMM" localSheetId="1">#REF!</definedName>
    <definedName name="_7SUM_COMM" localSheetId="2">#REF!</definedName>
    <definedName name="_7SUM_COMM" localSheetId="4">#REF!</definedName>
    <definedName name="_7SUM_COMM">#REF!</definedName>
    <definedName name="_8TBAY_1" localSheetId="1">#REF!</definedName>
    <definedName name="_8TBAY_1" localSheetId="2">#REF!</definedName>
    <definedName name="_8TBAY_1" localSheetId="4">#REF!</definedName>
    <definedName name="_8TBAY_1">#REF!</definedName>
    <definedName name="_93DRATED" localSheetId="1">#REF!</definedName>
    <definedName name="_93DRATED" localSheetId="2">#REF!</definedName>
    <definedName name="_93DRATED" localSheetId="4">#REF!</definedName>
    <definedName name="_93DRATED">#REF!</definedName>
    <definedName name="_93DRATEM" localSheetId="1">#REF!</definedName>
    <definedName name="_93DRATEM" localSheetId="2">#REF!</definedName>
    <definedName name="_93DRATEM" localSheetId="4">#REF!</definedName>
    <definedName name="_93DRATEM">#REF!</definedName>
    <definedName name="_93PENERGY" localSheetId="1">#REF!</definedName>
    <definedName name="_93PENERGY" localSheetId="2">#REF!</definedName>
    <definedName name="_93PENERGY" localSheetId="4">#REF!</definedName>
    <definedName name="_93PENERGY">#REF!</definedName>
    <definedName name="_93RATED" localSheetId="1">#REF!</definedName>
    <definedName name="_93RATED" localSheetId="2">#REF!</definedName>
    <definedName name="_93RATED" localSheetId="4">#REF!</definedName>
    <definedName name="_93RATED">#REF!</definedName>
    <definedName name="_93RATEM" localSheetId="1">#REF!</definedName>
    <definedName name="_93RATEM" localSheetId="2">#REF!</definedName>
    <definedName name="_93RATEM" localSheetId="4">#REF!</definedName>
    <definedName name="_93RATEM">#REF!</definedName>
    <definedName name="_93RATER" localSheetId="1">#REF!</definedName>
    <definedName name="_93RATER" localSheetId="2">#REF!</definedName>
    <definedName name="_93RATER" localSheetId="4">#REF!</definedName>
    <definedName name="_93RATER">#REF!</definedName>
    <definedName name="_94ED" localSheetId="1">#REF!</definedName>
    <definedName name="_94ED" localSheetId="2">#REF!</definedName>
    <definedName name="_94ED" localSheetId="4">#REF!</definedName>
    <definedName name="_94ED">#REF!</definedName>
    <definedName name="_94EM" localSheetId="1">#REF!</definedName>
    <definedName name="_94EM" localSheetId="2">#REF!</definedName>
    <definedName name="_94EM" localSheetId="4">#REF!</definedName>
    <definedName name="_94EM">#REF!</definedName>
    <definedName name="_94NR" localSheetId="1">#REF!</definedName>
    <definedName name="_94NR" localSheetId="2">#REF!</definedName>
    <definedName name="_94NR" localSheetId="4">#REF!</definedName>
    <definedName name="_94NR">#REF!</definedName>
    <definedName name="_94SENERGY" localSheetId="1">#REF!</definedName>
    <definedName name="_94SENERGY" localSheetId="2">#REF!</definedName>
    <definedName name="_94SENERGY" localSheetId="4">#REF!</definedName>
    <definedName name="_94SENERGY">#REF!</definedName>
    <definedName name="_9TBAY_2" localSheetId="1">#REF!</definedName>
    <definedName name="_9TBAY_2" localSheetId="2">#REF!</definedName>
    <definedName name="_9TBAY_2" localSheetId="4">#REF!</definedName>
    <definedName name="_9TBAY_2">#REF!</definedName>
    <definedName name="_d1">#REF!</definedName>
    <definedName name="_DAT1" localSheetId="1">#REF!</definedName>
    <definedName name="_DAT1" localSheetId="2">#REF!</definedName>
    <definedName name="_DAT1" localSheetId="4">#REF!</definedName>
    <definedName name="_DAT1">#REF!</definedName>
    <definedName name="_DAT10" localSheetId="1">#REF!</definedName>
    <definedName name="_DAT10" localSheetId="2">#REF!</definedName>
    <definedName name="_DAT10" localSheetId="4">#REF!</definedName>
    <definedName name="_DAT10">#REF!</definedName>
    <definedName name="_DAT11" localSheetId="1">#REF!</definedName>
    <definedName name="_DAT11" localSheetId="2">#REF!</definedName>
    <definedName name="_DAT11" localSheetId="4">#REF!</definedName>
    <definedName name="_DAT11">#REF!</definedName>
    <definedName name="_DAT12" localSheetId="1">#REF!</definedName>
    <definedName name="_DAT12" localSheetId="2">#REF!</definedName>
    <definedName name="_DAT12" localSheetId="4">#REF!</definedName>
    <definedName name="_DAT12">#REF!</definedName>
    <definedName name="_DAT13">#REF!</definedName>
    <definedName name="_DAT14" localSheetId="1">#REF!</definedName>
    <definedName name="_DAT14" localSheetId="2">#REF!</definedName>
    <definedName name="_DAT14" localSheetId="4">#REF!</definedName>
    <definedName name="_DAT14">#REF!</definedName>
    <definedName name="_DAT15" localSheetId="1">#REF!</definedName>
    <definedName name="_DAT15" localSheetId="2">#REF!</definedName>
    <definedName name="_DAT15" localSheetId="4">#REF!</definedName>
    <definedName name="_DAT15">#REF!</definedName>
    <definedName name="_DAT16" localSheetId="1">#REF!</definedName>
    <definedName name="_DAT16" localSheetId="2">#REF!</definedName>
    <definedName name="_DAT16" localSheetId="4">#REF!</definedName>
    <definedName name="_DAT16">#REF!</definedName>
    <definedName name="_DAT2" localSheetId="1">#REF!</definedName>
    <definedName name="_DAT2" localSheetId="2">#REF!</definedName>
    <definedName name="_DAT2" localSheetId="4">#REF!</definedName>
    <definedName name="_DAT2">#REF!</definedName>
    <definedName name="_DAT3" localSheetId="1">#REF!</definedName>
    <definedName name="_DAT3" localSheetId="2">#REF!</definedName>
    <definedName name="_DAT3" localSheetId="4">#REF!</definedName>
    <definedName name="_DAT3">#REF!</definedName>
    <definedName name="_DAT4" localSheetId="1">#REF!</definedName>
    <definedName name="_DAT4" localSheetId="2">#REF!</definedName>
    <definedName name="_DAT4" localSheetId="4">#REF!</definedName>
    <definedName name="_DAT4">#REF!</definedName>
    <definedName name="_DAT5" localSheetId="1">#REF!</definedName>
    <definedName name="_DAT5" localSheetId="2">#REF!</definedName>
    <definedName name="_DAT5" localSheetId="4">#REF!</definedName>
    <definedName name="_DAT5">#REF!</definedName>
    <definedName name="_DAT6" localSheetId="1">#REF!</definedName>
    <definedName name="_DAT6" localSheetId="2">#REF!</definedName>
    <definedName name="_DAT6" localSheetId="4">#REF!</definedName>
    <definedName name="_DAT6">#REF!</definedName>
    <definedName name="_DAT7" localSheetId="1">#REF!</definedName>
    <definedName name="_DAT7" localSheetId="2">#REF!</definedName>
    <definedName name="_DAT7" localSheetId="4">#REF!</definedName>
    <definedName name="_DAT7">#REF!</definedName>
    <definedName name="_DAT8" localSheetId="1">#REF!</definedName>
    <definedName name="_DAT8" localSheetId="2">#REF!</definedName>
    <definedName name="_DAT8" localSheetId="4">#REF!</definedName>
    <definedName name="_DAT8">#REF!</definedName>
    <definedName name="_DAT9" localSheetId="1">#REF!</definedName>
    <definedName name="_DAT9" localSheetId="2">#REF!</definedName>
    <definedName name="_DAT9" localSheetId="4">#REF!</definedName>
    <definedName name="_DAT9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hidden="1">#REF!</definedName>
    <definedName name="_LAM12" localSheetId="1">#REF!</definedName>
    <definedName name="_LAM12" localSheetId="2">#REF!</definedName>
    <definedName name="_LAM12" localSheetId="4">#REF!</definedName>
    <definedName name="_LAM12">#REF!</definedName>
    <definedName name="_LAM34" localSheetId="1">#REF!</definedName>
    <definedName name="_LAM34" localSheetId="2">#REF!</definedName>
    <definedName name="_LAM34" localSheetId="4">#REF!</definedName>
    <definedName name="_LAM34">#REF!</definedName>
    <definedName name="_NAN1" localSheetId="1">#REF!</definedName>
    <definedName name="_NAN1" localSheetId="2">#REF!</definedName>
    <definedName name="_NAN1" localSheetId="4">#REF!</definedName>
    <definedName name="_NAN1">#REF!</definedName>
    <definedName name="_NAN2" localSheetId="1">#REF!</definedName>
    <definedName name="_NAN2" localSheetId="2">#REF!</definedName>
    <definedName name="_NAN2" localSheetId="4">#REF!</definedName>
    <definedName name="_NAN2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4" hidden="1">#REF!</definedName>
    <definedName name="_Sort" hidden="1">#REF!</definedName>
    <definedName name="a" localSheetId="1">#REF!</definedName>
    <definedName name="a" localSheetId="2">#REF!</definedName>
    <definedName name="a" localSheetId="4">#REF!</definedName>
    <definedName name="a">#REF!</definedName>
    <definedName name="aaaaa" localSheetId="1">#REF!</definedName>
    <definedName name="aaaaa" localSheetId="2">#REF!</definedName>
    <definedName name="aaaaa" localSheetId="4">#REF!</definedName>
    <definedName name="aaaaa">#REF!</definedName>
    <definedName name="aaaaaaaaaaaaa" localSheetId="1">#REF!</definedName>
    <definedName name="aaaaaaaaaaaaa" localSheetId="2">#REF!</definedName>
    <definedName name="aaaaaaaaaaaaa" localSheetId="4">#REF!</definedName>
    <definedName name="aaaaaaaaaaaaa">#REF!</definedName>
    <definedName name="aaaaaaaaaaaaaa" localSheetId="1">#REF!</definedName>
    <definedName name="aaaaaaaaaaaaaa" localSheetId="2">#REF!</definedName>
    <definedName name="aaaaaaaaaaaaaa" localSheetId="4">#REF!</definedName>
    <definedName name="aaaaaaaaaaaaaa">#REF!</definedName>
    <definedName name="aaaaaaaaaaaaaaaa">#REF!</definedName>
    <definedName name="AccrualData">#REF!</definedName>
    <definedName name="Acctotal">#REF!</definedName>
    <definedName name="acd" localSheetId="1">#REF!</definedName>
    <definedName name="acd" localSheetId="2">#REF!</definedName>
    <definedName name="acd" localSheetId="4">#REF!</definedName>
    <definedName name="acd">#REF!</definedName>
    <definedName name="ACHANGE" localSheetId="1">#REF!</definedName>
    <definedName name="ACHANGE" localSheetId="2">#REF!</definedName>
    <definedName name="ACHANGE" localSheetId="4">#REF!</definedName>
    <definedName name="ACHANGE">#REF!</definedName>
    <definedName name="ActualData" localSheetId="1">#REF!</definedName>
    <definedName name="ActualData" localSheetId="2">#REF!</definedName>
    <definedName name="ActualData" localSheetId="4">#REF!</definedName>
    <definedName name="ActualData">#REF!</definedName>
    <definedName name="Ancillary">#REF!</definedName>
    <definedName name="AncillaryChanges_LM">#REF!</definedName>
    <definedName name="asd" localSheetId="1">#REF!</definedName>
    <definedName name="asd" localSheetId="2">#REF!</definedName>
    <definedName name="asd" localSheetId="4">#REF!</definedName>
    <definedName name="asd">#REF!</definedName>
    <definedName name="asdfdsf" localSheetId="1">#REF!</definedName>
    <definedName name="asdfdsf" localSheetId="2">#REF!</definedName>
    <definedName name="asdfdsf" localSheetId="4">#REF!</definedName>
    <definedName name="asdfdsf">#REF!</definedName>
    <definedName name="at" localSheetId="1">#REF!</definedName>
    <definedName name="at" localSheetId="2">#REF!</definedName>
    <definedName name="at" localSheetId="4">#REF!</definedName>
    <definedName name="at">#REF!</definedName>
    <definedName name="ATIKOKAN" localSheetId="1">#REF!</definedName>
    <definedName name="ATIKOKAN" localSheetId="2">#REF!</definedName>
    <definedName name="ATIKOKAN" localSheetId="4">#REF!</definedName>
    <definedName name="ATIKOKAN">#REF!</definedName>
    <definedName name="ATIKSPACE">#REF!</definedName>
    <definedName name="AUGSUM" localSheetId="1">#REF!</definedName>
    <definedName name="AUGSUM" localSheetId="2">#REF!</definedName>
    <definedName name="AUGSUM" localSheetId="4">#REF!</definedName>
    <definedName name="AUGSUM">#REF!</definedName>
    <definedName name="AVGRAT" localSheetId="1">#REF!</definedName>
    <definedName name="AVGRAT" localSheetId="2">#REF!</definedName>
    <definedName name="AVGRAT" localSheetId="4">#REF!</definedName>
    <definedName name="AVGRAT">#REF!</definedName>
    <definedName name="b">#REF!</definedName>
    <definedName name="bb" localSheetId="1">#REF!</definedName>
    <definedName name="bb" localSheetId="2">#REF!</definedName>
    <definedName name="bb" localSheetId="4">#REF!</definedName>
    <definedName name="bb">#REF!</definedName>
    <definedName name="BBANALYSIS" localSheetId="1">#REF!</definedName>
    <definedName name="BBANALYSIS" localSheetId="2">#REF!</definedName>
    <definedName name="BBANALYSIS" localSheetId="4">#REF!</definedName>
    <definedName name="BBANALYSIS">#REF!</definedName>
    <definedName name="bbbbbb" localSheetId="1">#REF!</definedName>
    <definedName name="bbbbbb" localSheetId="2">#REF!</definedName>
    <definedName name="bbbbbb" localSheetId="4">#REF!</definedName>
    <definedName name="bbbbbb">#REF!</definedName>
    <definedName name="bbbbbbbbbbb" localSheetId="1">#REF!</definedName>
    <definedName name="bbbbbbbbbbb" localSheetId="2">#REF!</definedName>
    <definedName name="bbbbbbbbbbb" localSheetId="4">#REF!</definedName>
    <definedName name="bbbbbbbbbbb">#REF!</definedName>
    <definedName name="Best" localSheetId="1">#REF!</definedName>
    <definedName name="Best" localSheetId="2">#REF!</definedName>
    <definedName name="Best" localSheetId="4">#REF!</definedName>
    <definedName name="Best">#REF!</definedName>
    <definedName name="bh" localSheetId="1">#REF!</definedName>
    <definedName name="bh" localSheetId="2">#REF!</definedName>
    <definedName name="bh" localSheetId="4">#REF!</definedName>
    <definedName name="bh">#REF!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rief_book" localSheetId="1">#REF!</definedName>
    <definedName name="brief_book" localSheetId="2">#REF!</definedName>
    <definedName name="brief_book" localSheetId="4">#REF!</definedName>
    <definedName name="brief_book">#REF!</definedName>
    <definedName name="budget">#REF!</definedName>
    <definedName name="Budget_Line_Losses" localSheetId="1">#REF!</definedName>
    <definedName name="Budget_Line_Losses" localSheetId="2">#REF!</definedName>
    <definedName name="Budget_Line_Losses" localSheetId="4">#REF!</definedName>
    <definedName name="Budget_Line_Losses">#REF!</definedName>
    <definedName name="cadcadfd" localSheetId="1">#REF!</definedName>
    <definedName name="cadcadfd" localSheetId="2">#REF!</definedName>
    <definedName name="cadcadfd" localSheetId="4">#REF!</definedName>
    <definedName name="cadcadfd">#REF!</definedName>
    <definedName name="cas" localSheetId="1">#REF!</definedName>
    <definedName name="cas" localSheetId="2">#REF!</definedName>
    <definedName name="cas" localSheetId="4">#REF!</definedName>
    <definedName name="cas">#REF!</definedName>
    <definedName name="casd" localSheetId="1">#REF!</definedName>
    <definedName name="casd" localSheetId="2">#REF!</definedName>
    <definedName name="casd" localSheetId="4">#REF!</definedName>
    <definedName name="casd">#REF!</definedName>
    <definedName name="CASH1" localSheetId="1">#REF!</definedName>
    <definedName name="CASH1" localSheetId="2">#REF!</definedName>
    <definedName name="CASH1" localSheetId="4">#REF!</definedName>
    <definedName name="CASH1">#REF!</definedName>
    <definedName name="CASH2" localSheetId="1">#REF!</definedName>
    <definedName name="CASH2" localSheetId="2">#REF!</definedName>
    <definedName name="CASH2" localSheetId="4">#REF!</definedName>
    <definedName name="CASH2">#REF!</definedName>
    <definedName name="cc" localSheetId="1">#REF!</definedName>
    <definedName name="cc" localSheetId="2">#REF!</definedName>
    <definedName name="cc" localSheetId="4">#REF!</definedName>
    <definedName name="cc">#REF!</definedName>
    <definedName name="cd" localSheetId="1">#REF!</definedName>
    <definedName name="cd" localSheetId="2">#REF!</definedName>
    <definedName name="cd" localSheetId="4">#REF!</definedName>
    <definedName name="cd">#REF!</definedName>
    <definedName name="ChkBundleConsistency">#REF!</definedName>
    <definedName name="ChkMaxYearConsistency">#REF!</definedName>
    <definedName name="CIP_Interest_Cap__FAC_74161____by_Month___by_RC" localSheetId="1">#REF!</definedName>
    <definedName name="CIP_Interest_Cap__FAC_74161____by_Month___by_RC" localSheetId="2">#REF!</definedName>
    <definedName name="CIP_Interest_Cap__FAC_74161____by_Month___by_RC" localSheetId="4">#REF!</definedName>
    <definedName name="CIP_Interest_Cap__FAC_74161____by_Month___by_RC">#REF!</definedName>
    <definedName name="Clear_Output" localSheetId="1">#REF!</definedName>
    <definedName name="Clear_Output" localSheetId="2">#REF!</definedName>
    <definedName name="Clear_Output" localSheetId="4">#REF!</definedName>
    <definedName name="Clear_Output">#REF!</definedName>
    <definedName name="ClearData">#REF!,#REF!,#REF!,#REF!,#REF!,#REF!</definedName>
    <definedName name="ClearReport" localSheetId="1">#REF!,#REF!,#REF!</definedName>
    <definedName name="ClearReport" localSheetId="2">#REF!,#REF!,#REF!</definedName>
    <definedName name="ClearReport" localSheetId="4">#REF!,#REF!,#REF!</definedName>
    <definedName name="ClearReport">#REF!,#REF!,#REF!</definedName>
    <definedName name="CONSUMPTION" localSheetId="1">#REF!</definedName>
    <definedName name="CONSUMPTION" localSheetId="2">#REF!</definedName>
    <definedName name="CONSUMPTION" localSheetId="4">#REF!</definedName>
    <definedName name="CONSUMPTION">#REF!</definedName>
    <definedName name="Convert_number_to_word" localSheetId="1">#REF!</definedName>
    <definedName name="Convert_number_to_word" localSheetId="2">#REF!</definedName>
    <definedName name="Convert_number_to_word" localSheetId="4">#REF!</definedName>
    <definedName name="Convert_number_to_word">#REF!</definedName>
    <definedName name="cop" localSheetId="1">#REF!</definedName>
    <definedName name="cop" localSheetId="2">#REF!</definedName>
    <definedName name="cop" localSheetId="4">#REF!</definedName>
    <definedName name="cop">#REF!</definedName>
    <definedName name="CopyEnergy" localSheetId="1">#REF!</definedName>
    <definedName name="CopyEnergy" localSheetId="2">#REF!</definedName>
    <definedName name="CopyEnergy" localSheetId="4">#REF!</definedName>
    <definedName name="CopyEnergy">#REF!</definedName>
    <definedName name="CostWeightsDCM">#REF!</definedName>
    <definedName name="CostWeightsILW">#REF!</definedName>
    <definedName name="CostWeightsLLW">#REF!</definedName>
    <definedName name="CostWeightsUFD">#REF!</definedName>
    <definedName name="CostWeightsUFS">#REF!</definedName>
    <definedName name="cumbudget">#REF!</definedName>
    <definedName name="CurrentYear">#REF!</definedName>
    <definedName name="d" localSheetId="1">#REF!</definedName>
    <definedName name="d" localSheetId="2">#REF!</definedName>
    <definedName name="d" localSheetId="4">#REF!</definedName>
    <definedName name="d">#REF!</definedName>
    <definedName name="dad" localSheetId="1">#REF!</definedName>
    <definedName name="dad" localSheetId="2">#REF!</definedName>
    <definedName name="dad" localSheetId="4">#REF!</definedName>
    <definedName name="dad">#REF!</definedName>
    <definedName name="dafadf" localSheetId="1">#REF!</definedName>
    <definedName name="dafadf" localSheetId="2">#REF!</definedName>
    <definedName name="dafadf" localSheetId="4">#REF!</definedName>
    <definedName name="dafadf">#REF!</definedName>
    <definedName name="dasdfdfsdfa" localSheetId="1">#REF!</definedName>
    <definedName name="dasdfdfsdfa" localSheetId="2">#REF!</definedName>
    <definedName name="dasdfdfsdfa" localSheetId="4">#REF!</definedName>
    <definedName name="dasdfdfsdfa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>#REF!</definedName>
    <definedName name="DataSetBundleForecastName">#REF!</definedName>
    <definedName name="DataSetCostWeightingsName">#REF!</definedName>
    <definedName name="DataSetEscalationName">#REF!</definedName>
    <definedName name="DataSetILWCostsName">#REF!</definedName>
    <definedName name="DataSetLLWCostsName">#REF!</definedName>
    <definedName name="DataSetOpenBalancesName">#REF!</definedName>
    <definedName name="DatasetOpenBalancesRefYear">#REF!</definedName>
    <definedName name="DataSetRatesName">#REF!</definedName>
    <definedName name="DataSetUFDCostsName">#REF!</definedName>
    <definedName name="DataSetWasteForecastName">#REF!</definedName>
    <definedName name="dbPath">"P:\_1_Models\v1.23\2000\npm.mdb"</definedName>
    <definedName name="dd" localSheetId="1">#REF!</definedName>
    <definedName name="dd" localSheetId="2">#REF!</definedName>
    <definedName name="dd" localSheetId="4">#REF!</definedName>
    <definedName name="dd">#REF!</definedName>
    <definedName name="ddddd" localSheetId="1">#REF!</definedName>
    <definedName name="ddddd" localSheetId="2">#REF!</definedName>
    <definedName name="ddddd" localSheetId="4">#REF!</definedName>
    <definedName name="ddddd">#REF!</definedName>
    <definedName name="ddddddd" localSheetId="1">#REF!</definedName>
    <definedName name="ddddddd" localSheetId="2">#REF!</definedName>
    <definedName name="ddddddd" localSheetId="4">#REF!</definedName>
    <definedName name="ddddddd">#REF!</definedName>
    <definedName name="dddddddddddddddd" localSheetId="1">#REF!</definedName>
    <definedName name="dddddddddddddddd" localSheetId="2">#REF!</definedName>
    <definedName name="dddddddddddddddd" localSheetId="4">#REF!</definedName>
    <definedName name="dddddddddddddddd">#REF!</definedName>
    <definedName name="DECSUM" localSheetId="1">#REF!</definedName>
    <definedName name="DECSUM" localSheetId="2">#REF!</definedName>
    <definedName name="DECSUM" localSheetId="4">#REF!</definedName>
    <definedName name="DECSUM">#REF!</definedName>
    <definedName name="dfadfs" localSheetId="1" hidden="1">#REF!</definedName>
    <definedName name="dfadfs" localSheetId="2" hidden="1">#REF!</definedName>
    <definedName name="dfadfs" localSheetId="4" hidden="1">#REF!</definedName>
    <definedName name="dfadfs" hidden="1">#REF!</definedName>
    <definedName name="dfasdf" localSheetId="1">#REF!</definedName>
    <definedName name="dfasdf" localSheetId="2">#REF!</definedName>
    <definedName name="dfasdf" localSheetId="4">#REF!</definedName>
    <definedName name="dfasdf">#REF!</definedName>
    <definedName name="dfasdfsd" localSheetId="1" hidden="1">#REF!</definedName>
    <definedName name="dfasdfsd" localSheetId="2" hidden="1">#REF!</definedName>
    <definedName name="dfasdfsd" localSheetId="4" hidden="1">#REF!</definedName>
    <definedName name="dfasdfsd" hidden="1">#REF!</definedName>
    <definedName name="dfd" localSheetId="1">#REF!</definedName>
    <definedName name="dfd" localSheetId="2">#REF!</definedName>
    <definedName name="dfd" localSheetId="4">#REF!</definedName>
    <definedName name="dfd">#REF!</definedName>
    <definedName name="dg" localSheetId="1">#REF!</definedName>
    <definedName name="dg" localSheetId="2">#REF!</definedName>
    <definedName name="dg" localSheetId="4">#REF!</definedName>
    <definedName name="dg">#REF!</definedName>
    <definedName name="discount_rate" localSheetId="1">#REF!</definedName>
    <definedName name="discount_rate" localSheetId="2">#REF!</definedName>
    <definedName name="discount_rate" localSheetId="4">#REF!</definedName>
    <definedName name="discount_rate">#REF!</definedName>
    <definedName name="DME_BeforeCloseCompleted" hidden="1">"True"</definedName>
    <definedName name="DME_Dirty" hidden="1">"False"</definedName>
    <definedName name="DME_LocalFile" hidden="1">"True"</definedName>
    <definedName name="DollarYear">#REF!</definedName>
    <definedName name="dr" localSheetId="1">#REF!</definedName>
    <definedName name="dr" localSheetId="2">#REF!</definedName>
    <definedName name="dr" localSheetId="4">#REF!</definedName>
    <definedName name="dr">#REF!</definedName>
    <definedName name="ds" localSheetId="1">#REF!</definedName>
    <definedName name="ds" localSheetId="2">#REF!</definedName>
    <definedName name="ds" localSheetId="4">#REF!</definedName>
    <definedName name="ds">#REF!</definedName>
    <definedName name="ee" localSheetId="1">#REF!</definedName>
    <definedName name="ee" localSheetId="2">#REF!</definedName>
    <definedName name="ee" localSheetId="4">#REF!</definedName>
    <definedName name="ee">#REF!</definedName>
    <definedName name="eeeeeeeeeee" localSheetId="1">#REF!</definedName>
    <definedName name="eeeeeeeeeee" localSheetId="2">#REF!</definedName>
    <definedName name="eeeeeeeeeee" localSheetId="4">#REF!</definedName>
    <definedName name="eeeeeeeeeee">#REF!</definedName>
    <definedName name="Effective_Date">#REF!</definedName>
    <definedName name="eg">#N/A</definedName>
    <definedName name="EmbedGenMWh_CM">#REF!</definedName>
    <definedName name="Energytrading" localSheetId="1">#REF!</definedName>
    <definedName name="Energytrading" localSheetId="2">#REF!</definedName>
    <definedName name="Energytrading" localSheetId="4">#REF!</definedName>
    <definedName name="Energytrading">#REF!</definedName>
    <definedName name="ep">#REF!</definedName>
    <definedName name="EscalationIndices">#REF!</definedName>
    <definedName name="EVERYTHING">#REF!</definedName>
    <definedName name="_xlnm.Extract">#REF!</definedName>
    <definedName name="f" localSheetId="1">#REF!</definedName>
    <definedName name="f" localSheetId="2">#REF!</definedName>
    <definedName name="f" localSheetId="4">#REF!</definedName>
    <definedName name="f">#REF!</definedName>
    <definedName name="F7_BI14">#REF!</definedName>
    <definedName name="fdf" localSheetId="1">#REF!</definedName>
    <definedName name="fdf" localSheetId="2">#REF!</definedName>
    <definedName name="fdf" localSheetId="4">#REF!</definedName>
    <definedName name="fdf">#REF!</definedName>
    <definedName name="FEBSUM" localSheetId="1">#REF!</definedName>
    <definedName name="FEBSUM" localSheetId="2">#REF!</definedName>
    <definedName name="FEBSUM" localSheetId="4">#REF!</definedName>
    <definedName name="FEBSUM">#REF!</definedName>
    <definedName name="fffff" localSheetId="1">#REF!</definedName>
    <definedName name="fffff" localSheetId="2">#REF!</definedName>
    <definedName name="fffff" localSheetId="4">#REF!</definedName>
    <definedName name="fffff">#REF!</definedName>
    <definedName name="FIGURES">#N/A</definedName>
    <definedName name="File4Web" localSheetId="1">#REF!</definedName>
    <definedName name="File4Web" localSheetId="2">#REF!</definedName>
    <definedName name="File4Web" localSheetId="4">#REF!</definedName>
    <definedName name="File4Web">#REF!</definedName>
    <definedName name="FIN_CHARGE_INPUT" localSheetId="1">#REF!</definedName>
    <definedName name="FIN_CHARGE_INPUT" localSheetId="2">#REF!</definedName>
    <definedName name="FIN_CHARGE_INPUT" localSheetId="4">#REF!</definedName>
    <definedName name="FIN_CHARGE_INPUT">#REF!</definedName>
    <definedName name="Final_Invoice">#REF!</definedName>
    <definedName name="FIRSTHALF">#REF!</definedName>
    <definedName name="FirstYearDCMForecast">#REF!</definedName>
    <definedName name="FOOT" localSheetId="1">#REF!</definedName>
    <definedName name="FOOT" localSheetId="2">#REF!</definedName>
    <definedName name="FOOT" localSheetId="4">#REF!</definedName>
    <definedName name="FOOT">#REF!</definedName>
    <definedName name="FOSSIL">#N/A</definedName>
    <definedName name="FUELEXID">#REF!</definedName>
    <definedName name="g" localSheetId="1">#REF!</definedName>
    <definedName name="g" localSheetId="2">#REF!</definedName>
    <definedName name="g" localSheetId="4">#REF!</definedName>
    <definedName name="g">#REF!</definedName>
    <definedName name="GenAccrual">#REF!</definedName>
    <definedName name="GenARGLA">#REF!</definedName>
    <definedName name="GO">#N/A</definedName>
    <definedName name="Goto_Org_Name">#REF!</definedName>
    <definedName name="Goto_Table_Name">#REF!</definedName>
    <definedName name="HEAD1" localSheetId="1">#REF!</definedName>
    <definedName name="HEAD1" localSheetId="2">#REF!</definedName>
    <definedName name="HEAD1" localSheetId="4">#REF!</definedName>
    <definedName name="HEAD1">#REF!</definedName>
    <definedName name="HEAD2" localSheetId="1">#REF!</definedName>
    <definedName name="HEAD2" localSheetId="2">#REF!</definedName>
    <definedName name="HEAD2" localSheetId="4">#REF!</definedName>
    <definedName name="HEAD2">#REF!</definedName>
    <definedName name="hhhhhhhhhhhhh" localSheetId="1">#REF!</definedName>
    <definedName name="hhhhhhhhhhhhh" localSheetId="2">#REF!</definedName>
    <definedName name="hhhhhhhhhhhhh" localSheetId="4">#REF!</definedName>
    <definedName name="hhhhhhhhhhhhh">#REF!</definedName>
    <definedName name="HTML_CodePage" hidden="1">1252</definedName>
    <definedName name="HTML_Control" localSheetId="11" hidden="1">{"'GenCo'!$A$3:$U$52"}</definedName>
    <definedName name="HTML_Control" localSheetId="1" hidden="1">{"'GenCo'!$A$3:$U$52"}</definedName>
    <definedName name="HTML_Control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unt" hidden="1">18</definedName>
    <definedName name="IC_Changes">#REF!</definedName>
    <definedName name="InflationRate">#REF!</definedName>
    <definedName name="Input" localSheetId="1">#REF!</definedName>
    <definedName name="Input" localSheetId="2">#REF!</definedName>
    <definedName name="Input" localSheetId="4">#REF!</definedName>
    <definedName name="Input">#REF!</definedName>
    <definedName name="Input_FAMS" localSheetId="1">#REF!</definedName>
    <definedName name="Input_FAMS" localSheetId="2">#REF!</definedName>
    <definedName name="Input_FAMS" localSheetId="4">#REF!</definedName>
    <definedName name="Input_FAMS">#REF!</definedName>
    <definedName name="InputDCMTotalCosts">#REF!</definedName>
    <definedName name="InputEscForecasts">#REF!</definedName>
    <definedName name="InputILWWasteForecast">#REF!</definedName>
    <definedName name="InputLLWWasteForecast">#REF!</definedName>
    <definedName name="InputProgramBalances">#REF!</definedName>
    <definedName name="InputRateofReturn">#REF!</definedName>
    <definedName name="InputStationBalances">#REF!</definedName>
    <definedName name="InputUnitBalances">#REF!</definedName>
    <definedName name="Interconnect">#REF!</definedName>
    <definedName name="INVENTORY" localSheetId="1">#REF!</definedName>
    <definedName name="INVENTORY" localSheetId="2">#REF!</definedName>
    <definedName name="INVENTORY" localSheetId="4">#REF!</definedName>
    <definedName name="INVENTORY">#REF!</definedName>
    <definedName name="jjjjjjjjjjj">#REF!</definedName>
    <definedName name="JULSUM" localSheetId="1">#REF!</definedName>
    <definedName name="JULSUM" localSheetId="2">#REF!</definedName>
    <definedName name="JULSUM" localSheetId="4">#REF!</definedName>
    <definedName name="JULSUM">#REF!</definedName>
    <definedName name="JUNSUM" localSheetId="1">#REF!</definedName>
    <definedName name="JUNSUM" localSheetId="2">#REF!</definedName>
    <definedName name="JUNSUM" localSheetId="4">#REF!</definedName>
    <definedName name="JUNSUM">#REF!</definedName>
    <definedName name="l" localSheetId="1">#REF!</definedName>
    <definedName name="l" localSheetId="2">#REF!</definedName>
    <definedName name="l" localSheetId="4">#REF!</definedName>
    <definedName name="l">#REF!</definedName>
    <definedName name="LAKE" localSheetId="1">#REF!</definedName>
    <definedName name="LAKE" localSheetId="2">#REF!</definedName>
    <definedName name="LAKE" localSheetId="4">#REF!</definedName>
    <definedName name="LAKE">#REF!</definedName>
    <definedName name="LAKE2" localSheetId="1">#REF!</definedName>
    <definedName name="LAKE2" localSheetId="2">#REF!</definedName>
    <definedName name="LAKE2" localSheetId="4">#REF!</definedName>
    <definedName name="LAKE2">#REF!</definedName>
    <definedName name="LAKEVIEW" localSheetId="1">#REF!</definedName>
    <definedName name="LAKEVIEW" localSheetId="2">#REF!</definedName>
    <definedName name="LAKEVIEW" localSheetId="4">#REF!</definedName>
    <definedName name="LAKEVIEW">#REF!</definedName>
    <definedName name="LAMBTON" localSheetId="1">#REF!</definedName>
    <definedName name="LAMBTON" localSheetId="2">#REF!</definedName>
    <definedName name="LAMBTON" localSheetId="4">#REF!</definedName>
    <definedName name="LAMBTON">#REF!</definedName>
    <definedName name="LastUpDate">#REF!</definedName>
    <definedName name="lastyr" localSheetId="1">#REF!</definedName>
    <definedName name="lastyr" localSheetId="2">#REF!</definedName>
    <definedName name="lastyr" localSheetId="4">#REF!</definedName>
    <definedName name="lastyr">#REF!</definedName>
    <definedName name="LEN" localSheetId="1">#REF!</definedName>
    <definedName name="LEN" localSheetId="2">#REF!</definedName>
    <definedName name="LEN" localSheetId="4">#REF!</definedName>
    <definedName name="LEN">#REF!</definedName>
    <definedName name="LENNOX" localSheetId="1">#REF!</definedName>
    <definedName name="LENNOX" localSheetId="2">#REF!</definedName>
    <definedName name="LENNOX" localSheetId="4">#REF!</definedName>
    <definedName name="LENNOX">#REF!</definedName>
    <definedName name="LENSPACE">#REF!</definedName>
    <definedName name="lll" localSheetId="1">#REF!</definedName>
    <definedName name="lll" localSheetId="2">#REF!</definedName>
    <definedName name="lll" localSheetId="4">#REF!</definedName>
    <definedName name="lll">#REF!</definedName>
    <definedName name="llll" localSheetId="1">#REF!</definedName>
    <definedName name="llll" localSheetId="2">#REF!</definedName>
    <definedName name="llll" localSheetId="4">#REF!</definedName>
    <definedName name="llll">#REF!</definedName>
    <definedName name="llllllllllllllllllllllllll" localSheetId="1">#REF!</definedName>
    <definedName name="llllllllllllllllllllllllll" localSheetId="2">#REF!</definedName>
    <definedName name="llllllllllllllllllllllllll" localSheetId="4">#REF!</definedName>
    <definedName name="llllllllllllllllllllllllll">#REF!</definedName>
    <definedName name="Loss">#REF!</definedName>
    <definedName name="Market_Rates">#REF!</definedName>
    <definedName name="MARSUM" localSheetId="1">#REF!</definedName>
    <definedName name="MARSUM" localSheetId="2">#REF!</definedName>
    <definedName name="MARSUM" localSheetId="4">#REF!</definedName>
    <definedName name="MARSUM">#REF!</definedName>
    <definedName name="MaxYear">#REF!</definedName>
    <definedName name="MAYSUM" localSheetId="1">#REF!</definedName>
    <definedName name="MAYSUM" localSheetId="2">#REF!</definedName>
    <definedName name="MAYSUM" localSheetId="4">#REF!</definedName>
    <definedName name="MAYSUM">#REF!</definedName>
    <definedName name="MethodsBundleDisposal">#REF!</definedName>
    <definedName name="MethodsEscalation">#REF!</definedName>
    <definedName name="MethodsInflation">#REF!</definedName>
    <definedName name="MethodsRateofReturn">#REF!</definedName>
    <definedName name="MethodsReportingPrograms">#REF!</definedName>
    <definedName name="MethodsReportingStations">#REF!</definedName>
    <definedName name="MethodsUnitAllocation">#REF!</definedName>
    <definedName name="mmmmmm" localSheetId="1">#REF!</definedName>
    <definedName name="mmmmmm" localSheetId="2">#REF!</definedName>
    <definedName name="mmmmmm" localSheetId="4">#REF!</definedName>
    <definedName name="mmmmmm">#REF!</definedName>
    <definedName name="mmmmmmmmmmmmmm" localSheetId="1">#REF!</definedName>
    <definedName name="mmmmmmmmmmmmmm" localSheetId="2">#REF!</definedName>
    <definedName name="mmmmmmmmmmmmmm" localSheetId="4">#REF!</definedName>
    <definedName name="mmmmmmmmmmmmmm">#REF!</definedName>
    <definedName name="MONTHLY">#REF!</definedName>
    <definedName name="MonthlyScroll" localSheetId="1">#REF!</definedName>
    <definedName name="MonthlyScroll" localSheetId="2">#REF!</definedName>
    <definedName name="MonthlyScroll" localSheetId="4">#REF!</definedName>
    <definedName name="MonthlyScroll">#REF!</definedName>
    <definedName name="MONTHS" localSheetId="1">#REF!</definedName>
    <definedName name="MONTHS" localSheetId="2">#REF!</definedName>
    <definedName name="MONTHS" localSheetId="4">#REF!</definedName>
    <definedName name="MONTHS">#REF!</definedName>
    <definedName name="MONTHS2" localSheetId="1">#REF!</definedName>
    <definedName name="MONTHS2" localSheetId="2">#REF!</definedName>
    <definedName name="MONTHS2" localSheetId="4">#REF!</definedName>
    <definedName name="MONTHS2">#REF!</definedName>
    <definedName name="MPMARebate" localSheetId="1">#REF!</definedName>
    <definedName name="MPMARebate" localSheetId="2">#REF!</definedName>
    <definedName name="MPMARebate" localSheetId="4">#REF!</definedName>
    <definedName name="MPMARebate">#REF!</definedName>
    <definedName name="NANLINE1" localSheetId="1">#REF!</definedName>
    <definedName name="NANLINE1" localSheetId="2">#REF!</definedName>
    <definedName name="NANLINE1" localSheetId="4">#REF!</definedName>
    <definedName name="NANLINE1">#REF!</definedName>
    <definedName name="NANLINE2" localSheetId="1">#REF!</definedName>
    <definedName name="NANLINE2" localSheetId="2">#REF!</definedName>
    <definedName name="NANLINE2" localSheetId="4">#REF!</definedName>
    <definedName name="NANLINE2">#REF!</definedName>
    <definedName name="NANTICOKE" localSheetId="1">#REF!</definedName>
    <definedName name="NANTICOKE" localSheetId="2">#REF!</definedName>
    <definedName name="NANTICOKE" localSheetId="4">#REF!</definedName>
    <definedName name="NANTICOKE">#REF!</definedName>
    <definedName name="NbrYearsSpreadCostsILW">#REF!</definedName>
    <definedName name="NbrYearsSpreadCostsLLW">#REF!</definedName>
    <definedName name="NbrYearsSpreadCostsUFD">#REF!</definedName>
    <definedName name="NCC">#REF!</definedName>
    <definedName name="new_discount_rate" localSheetId="1">#REF!</definedName>
    <definedName name="new_discount_rate" localSheetId="2">#REF!</definedName>
    <definedName name="new_discount_rate" localSheetId="4">#REF!</definedName>
    <definedName name="new_discount_rate">#REF!</definedName>
    <definedName name="nnnnn" localSheetId="1">#REF!</definedName>
    <definedName name="nnnnn" localSheetId="2">#REF!</definedName>
    <definedName name="nnnnn" localSheetId="4">#REF!</definedName>
    <definedName name="nnnnn">#REF!</definedName>
    <definedName name="nnnnnnnnnnnnn" localSheetId="1">#REF!</definedName>
    <definedName name="nnnnnnnnnnnnn" localSheetId="2">#REF!</definedName>
    <definedName name="nnnnnnnnnnnnn" localSheetId="4">#REF!</definedName>
    <definedName name="nnnnnnnnnnnnn">#REF!</definedName>
    <definedName name="nnnnnnnnnnnnnnnn" localSheetId="1">#REF!</definedName>
    <definedName name="nnnnnnnnnnnnnnnn" localSheetId="2">#REF!</definedName>
    <definedName name="nnnnnnnnnnnnnnnn" localSheetId="4">#REF!</definedName>
    <definedName name="nnnnnnnnnnnnnnnn">#REF!</definedName>
    <definedName name="NominalIntRate">#REF!</definedName>
    <definedName name="NOVSUM" localSheetId="1">#REF!</definedName>
    <definedName name="NOVSUM" localSheetId="2">#REF!</definedName>
    <definedName name="NOVSUM" localSheetId="4">#REF!</definedName>
    <definedName name="NOVSUM">#REF!</definedName>
    <definedName name="NUCLEAR">#N/A</definedName>
    <definedName name="OCTSUM" localSheetId="1">#REF!</definedName>
    <definedName name="OCTSUM" localSheetId="2">#REF!</definedName>
    <definedName name="OCTSUM" localSheetId="4">#REF!</definedName>
    <definedName name="OCTSUM">#REF!</definedName>
    <definedName name="old_discount_rate" localSheetId="1">#REF!</definedName>
    <definedName name="old_discount_rate" localSheetId="2">#REF!</definedName>
    <definedName name="old_discount_rate" localSheetId="4">#REF!</definedName>
    <definedName name="old_discount_rate">#REF!</definedName>
    <definedName name="OMA" localSheetId="1">#REF!</definedName>
    <definedName name="OMA" localSheetId="2">#REF!</definedName>
    <definedName name="OMA" localSheetId="4">#REF!</definedName>
    <definedName name="OMA">#REF!</definedName>
    <definedName name="OMA_PROG" localSheetId="1">#REF!</definedName>
    <definedName name="OMA_PROG" localSheetId="2">#REF!</definedName>
    <definedName name="OMA_PROG" localSheetId="4">#REF!</definedName>
    <definedName name="OMA_PROG">#REF!</definedName>
    <definedName name="OMA_RES" localSheetId="1">#REF!</definedName>
    <definedName name="OMA_RES" localSheetId="2">#REF!</definedName>
    <definedName name="OMA_RES" localSheetId="4">#REF!</definedName>
    <definedName name="OMA_RES">#REF!</definedName>
    <definedName name="ONFA_discount_rate" localSheetId="1">#REF!</definedName>
    <definedName name="ONFA_discount_rate" localSheetId="2">#REF!</definedName>
    <definedName name="ONFA_discount_rate" localSheetId="4">#REF!</definedName>
    <definedName name="ONFA_discount_rate">#REF!</definedName>
    <definedName name="ONFA_only?">#REF!</definedName>
    <definedName name="Orgname">#REF!</definedName>
    <definedName name="Page1" localSheetId="1">#REF!</definedName>
    <definedName name="Page1" localSheetId="2">#REF!</definedName>
    <definedName name="Page1" localSheetId="4">#REF!</definedName>
    <definedName name="Page1">#REF!</definedName>
    <definedName name="Page2" localSheetId="1">#REF!</definedName>
    <definedName name="Page2" localSheetId="2">#REF!</definedName>
    <definedName name="Page2" localSheetId="4">#REF!</definedName>
    <definedName name="Page2">#REF!</definedName>
    <definedName name="PART1">#REF!</definedName>
    <definedName name="PART2">#REF!</definedName>
    <definedName name="PctApplyFirstYearCostsILW">#REF!</definedName>
    <definedName name="PctApplyFirstYearCostsLLW">#REF!</definedName>
    <definedName name="PctApplyFirstYearCostsUFD">#REF!</definedName>
    <definedName name="pl">#REF!</definedName>
    <definedName name="pppppppp" localSheetId="1">#REF!</definedName>
    <definedName name="pppppppp" localSheetId="2">#REF!</definedName>
    <definedName name="pppppppp" localSheetId="4">#REF!</definedName>
    <definedName name="pppppppp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pagno">#REF!</definedName>
    <definedName name="PR1_Range">#REF!</definedName>
    <definedName name="PR1_TF">#REF!</definedName>
    <definedName name="PR10_Name">#REF!</definedName>
    <definedName name="PR10_pagno">#REF!</definedName>
    <definedName name="PR10_Range">#REF!</definedName>
    <definedName name="PR2_Active">#REF!</definedName>
    <definedName name="PR2_Name">#REF!</definedName>
    <definedName name="PR2_pagno">#REF!</definedName>
    <definedName name="PR2_TF">#REF!</definedName>
    <definedName name="PR3_Active">#REF!</definedName>
    <definedName name="PR3_Name">#REF!</definedName>
    <definedName name="PR3_Range">#REF!</definedName>
    <definedName name="PR3_TF">#REF!</definedName>
    <definedName name="PR4_active">#REF!</definedName>
    <definedName name="PR4_Name">#REF!</definedName>
    <definedName name="PR4_Range">#REF!</definedName>
    <definedName name="PR4_TF">#REF!</definedName>
    <definedName name="PR5_Active">#REF!</definedName>
    <definedName name="PR5_Name">#REF!</definedName>
    <definedName name="PR5_Range">#REF!</definedName>
    <definedName name="PR5_TF">#REF!</definedName>
    <definedName name="PR6_Active">#REF!</definedName>
    <definedName name="PR6_Name">#REF!</definedName>
    <definedName name="PR6_Range">#REF!</definedName>
    <definedName name="PR6_TF">#REF!</definedName>
    <definedName name="PR7_Name">#REF!</definedName>
    <definedName name="PR7_Range">#REF!</definedName>
    <definedName name="PR8_Active">#REF!</definedName>
    <definedName name="PR8_Name">#REF!</definedName>
    <definedName name="PR8_Range">#REF!</definedName>
    <definedName name="PR9_Active">#REF!</definedName>
    <definedName name="PR9_Name">#REF!</definedName>
    <definedName name="PR9_pagno">#REF!</definedName>
    <definedName name="PR9_TF">#REF!</definedName>
    <definedName name="Prelim_Invoice">#REF!</definedName>
    <definedName name="_xlnm.Print_Area" localSheetId="10">'10. Deferral_Variance_&amp;_Riders'!$A$1:$R$79</definedName>
    <definedName name="_xlnm.Print_Area" localSheetId="11">'11. Impact'!$A$1:$S$92</definedName>
    <definedName name="_xlnm.Print_Area" localSheetId="3">'4a. OEB_Adjustment_Input_Sheet'!$A$1:$S$221</definedName>
    <definedName name="_xlnm.Print_Area" localSheetId="4">'4b. OEB_Adjustment_Input_Sheet'!$A$1:$S$65</definedName>
    <definedName name="_xlnm.Print_Area" localSheetId="5">'5. Rate_Base_&amp;_Cost_of_Capital'!$A$1:$R$93</definedName>
    <definedName name="_xlnm.Print_Area" localSheetId="6">'6. Taxes'!$A$1:$R$161</definedName>
    <definedName name="_xlnm.Print_Area" localSheetId="7">'7. Rev_Req'!$A$1:$R$94</definedName>
    <definedName name="_xlnm.Print_Area" localSheetId="9">'9. Payment_Amounts'!$A$1:$R$35</definedName>
    <definedName name="_xlnm.Print_Area">#REF!</definedName>
    <definedName name="Print_Area_MI" localSheetId="1">#REF!</definedName>
    <definedName name="Print_Area_MI" localSheetId="2">#REF!</definedName>
    <definedName name="Print_Area_MI" localSheetId="4">#REF!</definedName>
    <definedName name="Print_Area_MI">#REF!</definedName>
    <definedName name="Print_Header">#REF!</definedName>
    <definedName name="PrintPlanGroups">#N/A</definedName>
    <definedName name="PrintSubpDist">#N/A</definedName>
    <definedName name="PrintSummary">#N/A</definedName>
    <definedName name="PrintVn">#N/A</definedName>
    <definedName name="PrintWr">#N/A</definedName>
    <definedName name="PrmAllocationMethod">#REF!</definedName>
    <definedName name="PrmBundleDisposalMethod">#REF!</definedName>
    <definedName name="PrmCalcTax">#REF!</definedName>
    <definedName name="PrmEscalationMethod">#REF!</definedName>
    <definedName name="PrmILWInService">#REF!</definedName>
    <definedName name="PrmILWOPGCap">#REF!</definedName>
    <definedName name="PrmInflationIndex">#REF!</definedName>
    <definedName name="PrmInflationMethod">#REF!</definedName>
    <definedName name="PrmLLWInservice">#REF!</definedName>
    <definedName name="PrmLLWOPGCap">#REF!</definedName>
    <definedName name="PrmRateofReturnMethod">#REF!</definedName>
    <definedName name="PrmRiskModelOn">#REF!</definedName>
    <definedName name="PrmUFDInService">#REF!</definedName>
    <definedName name="PrmUFDOPGCap">#REF!</definedName>
    <definedName name="PRODUCTION">#N/A</definedName>
    <definedName name="PURCHASE_POWER">#N/A</definedName>
    <definedName name="q" localSheetId="1">#REF!</definedName>
    <definedName name="q" localSheetId="2">#REF!</definedName>
    <definedName name="q" localSheetId="4">#REF!</definedName>
    <definedName name="q">#REF!</definedName>
    <definedName name="qqqqqqqqqqq" localSheetId="1">#REF!</definedName>
    <definedName name="qqqqqqqqqqq" localSheetId="2">#REF!</definedName>
    <definedName name="qqqqqqqqqqq" localSheetId="4">#REF!</definedName>
    <definedName name="qqqqqqqqqqq">#REF!</definedName>
    <definedName name="Range2" localSheetId="1">#REF!</definedName>
    <definedName name="Range2" localSheetId="2">#REF!</definedName>
    <definedName name="Range2" localSheetId="4">#REF!</definedName>
    <definedName name="Range2">#REF!</definedName>
    <definedName name="RATES" localSheetId="1">#REF!</definedName>
    <definedName name="RATES" localSheetId="2">#REF!</definedName>
    <definedName name="RATES" localSheetId="4">#REF!</definedName>
    <definedName name="RATES">#REF!</definedName>
    <definedName name="re" localSheetId="1">#REF!</definedName>
    <definedName name="re" localSheetId="2">#REF!</definedName>
    <definedName name="re" localSheetId="4">#REF!</definedName>
    <definedName name="re">#REF!</definedName>
    <definedName name="RealIntRate">#REF!</definedName>
    <definedName name="Report_Deprn" localSheetId="1">#REF!</definedName>
    <definedName name="Report_Deprn" localSheetId="2">#REF!</definedName>
    <definedName name="Report_Deprn" localSheetId="4">#REF!</definedName>
    <definedName name="Report_Deprn">#REF!</definedName>
    <definedName name="Report_Detail" localSheetId="1">#REF!</definedName>
    <definedName name="Report_Detail" localSheetId="2">#REF!</definedName>
    <definedName name="Report_Detail" localSheetId="4">#REF!</definedName>
    <definedName name="Report_Detail">#REF!</definedName>
    <definedName name="RetailData" localSheetId="1">#REF!</definedName>
    <definedName name="RetailData" localSheetId="2">#REF!</definedName>
    <definedName name="RetailData" localSheetId="4">#REF!</definedName>
    <definedName name="RetailData">#REF!</definedName>
    <definedName name="Revenues_From_All_Releases_With_OCV_and_NBV_new_hz" localSheetId="1">#REF!</definedName>
    <definedName name="Revenues_From_All_Releases_With_OCV_and_NBV_new_hz" localSheetId="2">#REF!</definedName>
    <definedName name="Revenues_From_All_Releases_With_OCV_and_NBV_new_hz" localSheetId="4">#REF!</definedName>
    <definedName name="Revenues_From_All_Releases_With_OCV_and_NBV_new_hz">#REF!</definedName>
    <definedName name="RiskCollectDistributionSamples">2</definedName>
    <definedName name="RiskCostFactorDCM">#REF!</definedName>
    <definedName name="RiskCostFactorDisposalILW">#REF!</definedName>
    <definedName name="RiskCostFactorDisposalLLW">#REF!</definedName>
    <definedName name="RiskCostFactorOpsILW">#REF!</definedName>
    <definedName name="RiskCostFactorOpsLLW">#REF!</definedName>
    <definedName name="RiskCostFactorUFD">#REF!</definedName>
    <definedName name="RiskCostFactorUFS">#REF!</definedName>
    <definedName name="RiskFixedSeed">1</definedName>
    <definedName name="RiskHasSettings">TRUE</definedName>
    <definedName name="RiskMinimizeOnStart">TRUE</definedName>
    <definedName name="RiskMonitorConvergence">FALSE</definedName>
    <definedName name="RiskNumIterations">500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1</definedName>
    <definedName name="RiskStatFunctionsUpdateFreq">1</definedName>
    <definedName name="RiskTimeFactorDCM">#REF!</definedName>
    <definedName name="RiskTimeFactorILW">#REF!</definedName>
    <definedName name="RiskTimeFactorLLW">#REF!</definedName>
    <definedName name="RiskTimeFactorUFD">#REF!</definedName>
    <definedName name="RiskUpdateDisplay">FALSE</definedName>
    <definedName name="RiskUpdateStatFunctions">FALSE</definedName>
    <definedName name="RiskUseDifferentSeedForEachSim">FALSE</definedName>
    <definedName name="RiskUseFixedSeed">FALSE</definedName>
    <definedName name="RORdf" localSheetId="1">#REF!</definedName>
    <definedName name="RORdf" localSheetId="2">#REF!</definedName>
    <definedName name="RORdf" localSheetId="4">#REF!</definedName>
    <definedName name="RORdf">#REF!</definedName>
    <definedName name="RoRStdDev">#REF!</definedName>
    <definedName name="RORuf" localSheetId="1">#REF!</definedName>
    <definedName name="RORuf" localSheetId="2">#REF!</definedName>
    <definedName name="RORuf" localSheetId="4">#REF!</definedName>
    <definedName name="RORuf">#REF!</definedName>
    <definedName name="rrrrrrrrrrrrrrrr" localSheetId="1">#REF!</definedName>
    <definedName name="rrrrrrrrrrrrrrrr" localSheetId="2">#REF!</definedName>
    <definedName name="rrrrrrrrrrrrrrrr" localSheetId="4">#REF!</definedName>
    <definedName name="rrrrrrrrrrrrrrrr">#REF!</definedName>
    <definedName name="rt" localSheetId="1">#REF!</definedName>
    <definedName name="rt" localSheetId="2">#REF!</definedName>
    <definedName name="rt" localSheetId="4">#REF!</definedName>
    <definedName name="rt">#REF!</definedName>
    <definedName name="RTPA" localSheetId="1">#REF!</definedName>
    <definedName name="RTPA" localSheetId="2">#REF!</definedName>
    <definedName name="RTPA" localSheetId="4">#REF!</definedName>
    <definedName name="RTPA">#REF!</definedName>
    <definedName name="SAPBEXrevision" hidden="1">2</definedName>
    <definedName name="SAPBEXsysID" hidden="1">"SBP"</definedName>
    <definedName name="SAPBEXwbID" hidden="1">"1XMTYE84SS4VKWZYTO1KEOMHR"</definedName>
    <definedName name="SCHA" localSheetId="1">#REF!</definedName>
    <definedName name="SCHA" localSheetId="2">#REF!</definedName>
    <definedName name="SCHA" localSheetId="4">#REF!</definedName>
    <definedName name="SCHA">#REF!</definedName>
    <definedName name="SCHAA" localSheetId="1">#REF!</definedName>
    <definedName name="SCHAA" localSheetId="2">#REF!</definedName>
    <definedName name="SCHAA" localSheetId="4">#REF!</definedName>
    <definedName name="SCHAA">#REF!</definedName>
    <definedName name="SCHG" localSheetId="1">#REF!</definedName>
    <definedName name="SCHG" localSheetId="2">#REF!</definedName>
    <definedName name="SCHG" localSheetId="4">#REF!</definedName>
    <definedName name="SCHG">#REF!</definedName>
    <definedName name="ScnName">#REF!</definedName>
    <definedName name="SDate" localSheetId="1">#REF!</definedName>
    <definedName name="SDate" localSheetId="2">#REF!</definedName>
    <definedName name="SDate" localSheetId="4">#REF!</definedName>
    <definedName name="SDate">#REF!</definedName>
    <definedName name="sdfasdf" localSheetId="1" hidden="1">#REF!</definedName>
    <definedName name="sdfasdf" localSheetId="2" hidden="1">#REF!</definedName>
    <definedName name="sdfasdf" localSheetId="4" hidden="1">#REF!</definedName>
    <definedName name="sdfasdf" hidden="1">#REF!</definedName>
    <definedName name="SEPSUM" localSheetId="1">#REF!</definedName>
    <definedName name="SEPSUM" localSheetId="2">#REF!</definedName>
    <definedName name="SEPSUM" localSheetId="4">#REF!</definedName>
    <definedName name="SEPSUM">#REF!</definedName>
    <definedName name="SPACE" localSheetId="1">#REF!</definedName>
    <definedName name="SPACE" localSheetId="2">#REF!</definedName>
    <definedName name="SPACE" localSheetId="4">#REF!</definedName>
    <definedName name="SPACE">#REF!</definedName>
    <definedName name="SPACE1" localSheetId="1">#REF!</definedName>
    <definedName name="SPACE1" localSheetId="2">#REF!</definedName>
    <definedName name="SPACE1" localSheetId="4">#REF!</definedName>
    <definedName name="SPACE1">#REF!</definedName>
    <definedName name="SPACE3" localSheetId="1">#REF!</definedName>
    <definedName name="SPACE3" localSheetId="2">#REF!</definedName>
    <definedName name="SPACE3" localSheetId="4">#REF!</definedName>
    <definedName name="SPACE3">#REF!</definedName>
    <definedName name="SPACEN" localSheetId="1">#REF!</definedName>
    <definedName name="SPACEN" localSheetId="2">#REF!</definedName>
    <definedName name="SPACEN" localSheetId="4">#REF!</definedName>
    <definedName name="SPACEN">#REF!</definedName>
    <definedName name="sssssssssss" localSheetId="1">#REF!</definedName>
    <definedName name="sssssssssss" localSheetId="2">#REF!</definedName>
    <definedName name="sssssssssss" localSheetId="4">#REF!</definedName>
    <definedName name="sssssssssss">#REF!</definedName>
    <definedName name="sssssssssssss">#REF!</definedName>
    <definedName name="ssssssssssssss">#REF!</definedName>
    <definedName name="st" localSheetId="1">#REF!</definedName>
    <definedName name="st" localSheetId="2">#REF!</definedName>
    <definedName name="st" localSheetId="4">#REF!</definedName>
    <definedName name="st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pport">#REF!</definedName>
    <definedName name="support2">#REF!</definedName>
    <definedName name="TaxRate">#REF!</definedName>
    <definedName name="TaxYear">#REF!</definedName>
    <definedName name="TBAY" localSheetId="1">#REF!</definedName>
    <definedName name="TBAY" localSheetId="2">#REF!</definedName>
    <definedName name="TBAY" localSheetId="4">#REF!</definedName>
    <definedName name="TBAY">#REF!</definedName>
    <definedName name="TBAYFOOT" localSheetId="1">#REF!</definedName>
    <definedName name="TBAYFOOT" localSheetId="2">#REF!</definedName>
    <definedName name="TBAYFOOT" localSheetId="4">#REF!</definedName>
    <definedName name="TBAYFOOT">#REF!</definedName>
    <definedName name="tblUnitReferenceDates">#REF!</definedName>
    <definedName name="TEST0" localSheetId="1">#REF!</definedName>
    <definedName name="TEST0" localSheetId="2">#REF!</definedName>
    <definedName name="TEST0" localSheetId="4">#REF!</definedName>
    <definedName name="TEST0">#REF!</definedName>
    <definedName name="TEST1" localSheetId="1">#REF!</definedName>
    <definedName name="TEST1" localSheetId="2">#REF!</definedName>
    <definedName name="TEST1" localSheetId="4">#REF!</definedName>
    <definedName name="TEST1">#REF!</definedName>
    <definedName name="TEST2" localSheetId="1">#REF!</definedName>
    <definedName name="TEST2" localSheetId="2">#REF!</definedName>
    <definedName name="TEST2" localSheetId="4">#REF!</definedName>
    <definedName name="TEST2">#REF!</definedName>
    <definedName name="TEST3" localSheetId="1">#REF!</definedName>
    <definedName name="TEST3" localSheetId="2">#REF!</definedName>
    <definedName name="TEST3" localSheetId="4">#REF!</definedName>
    <definedName name="TEST3">#REF!</definedName>
    <definedName name="TEST4" localSheetId="1">#REF!</definedName>
    <definedName name="TEST4" localSheetId="2">#REF!</definedName>
    <definedName name="TEST4" localSheetId="4">#REF!</definedName>
    <definedName name="TEST4">#REF!</definedName>
    <definedName name="TESTHKEY" localSheetId="1">#REF!</definedName>
    <definedName name="TESTHKEY" localSheetId="2">#REF!</definedName>
    <definedName name="TESTHKEY" localSheetId="4">#REF!</definedName>
    <definedName name="TESTHKEY">#REF!</definedName>
    <definedName name="TESTKEYS" localSheetId="1">#REF!</definedName>
    <definedName name="TESTKEYS" localSheetId="2">#REF!</definedName>
    <definedName name="TESTKEYS" localSheetId="4">#REF!</definedName>
    <definedName name="TESTKEYS">#REF!</definedName>
    <definedName name="TESTVKEY" localSheetId="1">#REF!</definedName>
    <definedName name="TESTVKEY" localSheetId="2">#REF!</definedName>
    <definedName name="TESTVKEY" localSheetId="4">#REF!</definedName>
    <definedName name="TESTVKEY">#REF!</definedName>
    <definedName name="THBAY" localSheetId="1">#REF!</definedName>
    <definedName name="THBAY" localSheetId="2">#REF!</definedName>
    <definedName name="THBAY" localSheetId="4">#REF!</definedName>
    <definedName name="THBAY">#REF!</definedName>
    <definedName name="third">#REF!</definedName>
    <definedName name="Tot_MWh" localSheetId="1">#REF!</definedName>
    <definedName name="Tot_MWh" localSheetId="2">#REF!</definedName>
    <definedName name="Tot_MWh" localSheetId="4">#REF!</definedName>
    <definedName name="Tot_MWh">#REF!</definedName>
    <definedName name="TotalBundles">#REF!</definedName>
    <definedName name="TotalILWWaste">#REF!</definedName>
    <definedName name="TotalLLWWaste">#REF!</definedName>
    <definedName name="Trade_Summary1">#REF!</definedName>
    <definedName name="Trading_Accrual">#REF!</definedName>
    <definedName name="Trading_Summary">#REF!</definedName>
    <definedName name="Trans_Capital" localSheetId="1">#REF!</definedName>
    <definedName name="Trans_Capital" localSheetId="2">#REF!</definedName>
    <definedName name="Trans_Capital" localSheetId="4">#REF!</definedName>
    <definedName name="Trans_Capital">#REF!</definedName>
    <definedName name="transp_res" localSheetId="1">#REF!</definedName>
    <definedName name="transp_res" localSheetId="2">#REF!</definedName>
    <definedName name="transp_res" localSheetId="4">#REF!</definedName>
    <definedName name="transp_res">#REF!</definedName>
    <definedName name="trend" localSheetId="1">#REF!</definedName>
    <definedName name="trend" localSheetId="2">#REF!</definedName>
    <definedName name="trend" localSheetId="4">#REF!</definedName>
    <definedName name="trend">#REF!</definedName>
    <definedName name="TSF" localSheetId="1">#REF!</definedName>
    <definedName name="TSF" localSheetId="2">#REF!</definedName>
    <definedName name="TSF" localSheetId="4">#REF!</definedName>
    <definedName name="TSF">#REF!</definedName>
    <definedName name="ttl_loss_mwh" localSheetId="1">#REF!</definedName>
    <definedName name="ttl_loss_mwh" localSheetId="2">#REF!</definedName>
    <definedName name="ttl_loss_mwh" localSheetId="4">#REF!</definedName>
    <definedName name="ttl_loss_mwh">#REF!</definedName>
    <definedName name="tttt" localSheetId="1">#REF!</definedName>
    <definedName name="tttt" localSheetId="2">#REF!</definedName>
    <definedName name="tttt" localSheetId="4">#REF!</definedName>
    <definedName name="tttt">#REF!</definedName>
    <definedName name="tttttt" localSheetId="1">#REF!</definedName>
    <definedName name="tttttt" localSheetId="2">#REF!</definedName>
    <definedName name="tttttt" localSheetId="4">#REF!</definedName>
    <definedName name="tttttt">#REF!</definedName>
    <definedName name="tttttttttt" localSheetId="1">#REF!</definedName>
    <definedName name="tttttttttt" localSheetId="2">#REF!</definedName>
    <definedName name="tttttttttt" localSheetId="4">#REF!</definedName>
    <definedName name="tttttttttt">#REF!</definedName>
    <definedName name="ttttttttttttt" localSheetId="1">#REF!</definedName>
    <definedName name="ttttttttttttt" localSheetId="2">#REF!</definedName>
    <definedName name="ttttttttttttt" localSheetId="4">#REF!</definedName>
    <definedName name="ttttttttttttt">#REF!</definedName>
    <definedName name="u" localSheetId="1">#REF!</definedName>
    <definedName name="u" localSheetId="2">#REF!</definedName>
    <definedName name="u" localSheetId="4">#REF!</definedName>
    <definedName name="u">#REF!</definedName>
    <definedName name="UnitsPerStation">4</definedName>
    <definedName name="US">#REF!</definedName>
    <definedName name="Version_Mode">#REF!</definedName>
    <definedName name="Version_Name">#REF!</definedName>
    <definedName name="VOLUMES" localSheetId="1">#REF!</definedName>
    <definedName name="VOLUMES" localSheetId="2">#REF!</definedName>
    <definedName name="VOLUMES" localSheetId="4">#REF!</definedName>
    <definedName name="VOLUMES">#REF!</definedName>
    <definedName name="vvvvvvvvvvv" localSheetId="1">#REF!</definedName>
    <definedName name="vvvvvvvvvvv" localSheetId="2">#REF!</definedName>
    <definedName name="vvvvvvvvvvv" localSheetId="4">#REF!</definedName>
    <definedName name="vvvvvvvvvvv">#REF!</definedName>
    <definedName name="WeightedIndicesDCM">#REF!</definedName>
    <definedName name="WeightedIndicesILW">#REF!</definedName>
    <definedName name="WeightedIndicesLLW">#REF!</definedName>
    <definedName name="WeightedIndicesUFD">#REF!</definedName>
    <definedName name="WeightedIndicesUFS">#REF!</definedName>
    <definedName name="YREND" localSheetId="1">#REF!</definedName>
    <definedName name="YREND" localSheetId="2">#REF!</definedName>
    <definedName name="YREND" localSheetId="4">#REF!</definedName>
    <definedName name="YREND">#REF!</definedName>
    <definedName name="YRENDSUM" localSheetId="1">#REF!</definedName>
    <definedName name="YRENDSUM" localSheetId="2">#REF!</definedName>
    <definedName name="YRENDSUM" localSheetId="4">#REF!</definedName>
    <definedName name="YRENDSUM">#REF!</definedName>
    <definedName name="YTDRebateRecove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4" i="98" l="1"/>
  <c r="S83" i="98"/>
  <c r="P84" i="98"/>
  <c r="P83" i="98"/>
  <c r="M84" i="98"/>
  <c r="M83" i="98"/>
  <c r="J84" i="98"/>
  <c r="J83" i="98"/>
  <c r="G84" i="98"/>
  <c r="G83" i="98"/>
  <c r="Q84" i="98"/>
  <c r="Q83" i="98"/>
  <c r="N84" i="98"/>
  <c r="N83" i="98"/>
  <c r="K84" i="98"/>
  <c r="K83" i="98"/>
  <c r="H84" i="98"/>
  <c r="H83" i="98"/>
  <c r="E84" i="98"/>
  <c r="E83" i="98"/>
  <c r="E59" i="98"/>
  <c r="K8" i="98"/>
  <c r="H8" i="98"/>
  <c r="R74" i="98"/>
  <c r="O74" i="98"/>
  <c r="R70" i="98"/>
  <c r="O70" i="98"/>
  <c r="E41" i="98"/>
  <c r="G37" i="98" l="1"/>
  <c r="G36" i="98"/>
  <c r="Q19" i="98" l="1"/>
  <c r="N19" i="98"/>
  <c r="K19" i="98"/>
  <c r="H19" i="98"/>
  <c r="Q16" i="98"/>
  <c r="N16" i="98"/>
  <c r="K16" i="98"/>
  <c r="H16" i="98"/>
  <c r="Q14" i="98"/>
  <c r="N14" i="98"/>
  <c r="K14" i="98"/>
  <c r="H14" i="98"/>
  <c r="Q32" i="92"/>
  <c r="N32" i="92"/>
  <c r="K32" i="92"/>
  <c r="H32" i="92"/>
  <c r="R28" i="92"/>
  <c r="Q28" i="92"/>
  <c r="O28" i="92"/>
  <c r="N28" i="92"/>
  <c r="L28" i="92"/>
  <c r="K28" i="92"/>
  <c r="I28" i="92"/>
  <c r="H28" i="92"/>
  <c r="F28" i="92"/>
  <c r="E28" i="92" s="1"/>
  <c r="E72" i="69" l="1"/>
  <c r="E71" i="69"/>
  <c r="P68" i="69"/>
  <c r="M68" i="69"/>
  <c r="J68" i="69"/>
  <c r="G68" i="69"/>
  <c r="D68" i="69"/>
  <c r="R133" i="89" l="1"/>
  <c r="P133" i="89"/>
  <c r="O133" i="89"/>
  <c r="M133" i="89"/>
  <c r="L133" i="89"/>
  <c r="J133" i="89"/>
  <c r="I133" i="89"/>
  <c r="G133" i="89"/>
  <c r="F133" i="89"/>
  <c r="D133" i="89"/>
  <c r="P116" i="89"/>
  <c r="M116" i="89"/>
  <c r="J116" i="89"/>
  <c r="G116" i="89"/>
  <c r="D116" i="89"/>
  <c r="Q90" i="68"/>
  <c r="Q89" i="68"/>
  <c r="N90" i="68"/>
  <c r="N89" i="68"/>
  <c r="K90" i="68"/>
  <c r="K89" i="68"/>
  <c r="H90" i="68"/>
  <c r="H89" i="68"/>
  <c r="B87" i="68"/>
  <c r="Q83" i="68"/>
  <c r="N83" i="68"/>
  <c r="K83" i="68"/>
  <c r="H83" i="68"/>
  <c r="N133" i="89" l="1"/>
  <c r="Q133" i="89"/>
  <c r="E133" i="89"/>
  <c r="H133" i="89"/>
  <c r="K133" i="89"/>
  <c r="P74" i="68"/>
  <c r="M74" i="68"/>
  <c r="J74" i="68"/>
  <c r="G74" i="68"/>
  <c r="D74" i="68"/>
  <c r="P157" i="89" l="1"/>
  <c r="P154" i="89"/>
  <c r="P155" i="89"/>
  <c r="P156" i="89"/>
  <c r="P153" i="89"/>
  <c r="P152" i="89"/>
  <c r="M157" i="89"/>
  <c r="M154" i="89"/>
  <c r="M155" i="89"/>
  <c r="M156" i="89"/>
  <c r="M153" i="89"/>
  <c r="M152" i="89"/>
  <c r="J157" i="89"/>
  <c r="J154" i="89"/>
  <c r="J155" i="89"/>
  <c r="J156" i="89"/>
  <c r="J153" i="89"/>
  <c r="J152" i="89"/>
  <c r="G157" i="89"/>
  <c r="G154" i="89"/>
  <c r="G155" i="89"/>
  <c r="G156" i="89"/>
  <c r="G153" i="89"/>
  <c r="G152" i="89"/>
  <c r="D157" i="89"/>
  <c r="D154" i="89"/>
  <c r="D155" i="89"/>
  <c r="D156" i="89"/>
  <c r="D153" i="89"/>
  <c r="D152" i="89"/>
  <c r="P148" i="89"/>
  <c r="P145" i="89"/>
  <c r="P146" i="89"/>
  <c r="P147" i="89"/>
  <c r="P144" i="89"/>
  <c r="M148" i="89"/>
  <c r="M145" i="89"/>
  <c r="M146" i="89"/>
  <c r="M147" i="89"/>
  <c r="M144" i="89"/>
  <c r="J148" i="89"/>
  <c r="J145" i="89"/>
  <c r="J146" i="89"/>
  <c r="J147" i="89"/>
  <c r="J144" i="89"/>
  <c r="G148" i="89"/>
  <c r="G145" i="89"/>
  <c r="G146" i="89"/>
  <c r="G147" i="89"/>
  <c r="G144" i="89"/>
  <c r="D148" i="89"/>
  <c r="D145" i="89"/>
  <c r="D146" i="89"/>
  <c r="D147" i="89"/>
  <c r="D144" i="89"/>
  <c r="M120" i="89"/>
  <c r="M119" i="89"/>
  <c r="J120" i="89"/>
  <c r="J119" i="89"/>
  <c r="G120" i="89"/>
  <c r="G119" i="89"/>
  <c r="D120" i="89"/>
  <c r="D119" i="89"/>
  <c r="P120" i="89"/>
  <c r="P119" i="89"/>
  <c r="P121" i="89" l="1"/>
  <c r="D158" i="89"/>
  <c r="D126" i="89" s="1"/>
  <c r="J158" i="89"/>
  <c r="J126" i="89" s="1"/>
  <c r="P158" i="89"/>
  <c r="P126" i="89" s="1"/>
  <c r="J121" i="89"/>
  <c r="D121" i="89"/>
  <c r="G121" i="89"/>
  <c r="G158" i="89"/>
  <c r="G126" i="89" s="1"/>
  <c r="M158" i="89"/>
  <c r="M126" i="89" s="1"/>
  <c r="M121" i="89"/>
  <c r="P84" i="69" l="1"/>
  <c r="P85" i="69" s="1"/>
  <c r="M84" i="69"/>
  <c r="J84" i="69"/>
  <c r="J85" i="69" s="1"/>
  <c r="G84" i="69"/>
  <c r="D84" i="69"/>
  <c r="D85" i="69" s="1"/>
  <c r="G85" i="69" l="1"/>
  <c r="M85" i="69"/>
  <c r="G169" i="67" l="1"/>
  <c r="S219" i="67"/>
  <c r="R157" i="89" s="1"/>
  <c r="Q157" i="89" s="1"/>
  <c r="P219" i="67"/>
  <c r="O157" i="89" s="1"/>
  <c r="N157" i="89" s="1"/>
  <c r="M219" i="67"/>
  <c r="L157" i="89" s="1"/>
  <c r="K157" i="89" s="1"/>
  <c r="J219" i="67"/>
  <c r="I157" i="89" s="1"/>
  <c r="H157" i="89" s="1"/>
  <c r="G219" i="67"/>
  <c r="F157" i="89" s="1"/>
  <c r="E157" i="89" s="1"/>
  <c r="S218" i="67"/>
  <c r="R156" i="89" s="1"/>
  <c r="Q156" i="89" s="1"/>
  <c r="P218" i="67"/>
  <c r="O156" i="89" s="1"/>
  <c r="N156" i="89" s="1"/>
  <c r="M218" i="67"/>
  <c r="L156" i="89" s="1"/>
  <c r="K156" i="89" s="1"/>
  <c r="J218" i="67"/>
  <c r="I156" i="89" s="1"/>
  <c r="H156" i="89" s="1"/>
  <c r="G218" i="67"/>
  <c r="F156" i="89" s="1"/>
  <c r="E156" i="89" s="1"/>
  <c r="S217" i="67"/>
  <c r="R155" i="89" s="1"/>
  <c r="Q155" i="89" s="1"/>
  <c r="P217" i="67"/>
  <c r="O155" i="89" s="1"/>
  <c r="N155" i="89" s="1"/>
  <c r="M217" i="67"/>
  <c r="L155" i="89" s="1"/>
  <c r="K155" i="89" s="1"/>
  <c r="J217" i="67"/>
  <c r="I155" i="89" s="1"/>
  <c r="H155" i="89" s="1"/>
  <c r="G217" i="67"/>
  <c r="F155" i="89" s="1"/>
  <c r="E155" i="89" s="1"/>
  <c r="S216" i="67"/>
  <c r="R154" i="89" s="1"/>
  <c r="Q154" i="89" s="1"/>
  <c r="P216" i="67"/>
  <c r="O154" i="89" s="1"/>
  <c r="M216" i="67"/>
  <c r="L154" i="89" s="1"/>
  <c r="K154" i="89" s="1"/>
  <c r="J216" i="67"/>
  <c r="I154" i="89" s="1"/>
  <c r="H154" i="89" s="1"/>
  <c r="G216" i="67"/>
  <c r="F154" i="89" s="1"/>
  <c r="S215" i="67"/>
  <c r="R153" i="89" s="1"/>
  <c r="Q153" i="89" s="1"/>
  <c r="P215" i="67"/>
  <c r="O153" i="89" s="1"/>
  <c r="N153" i="89" s="1"/>
  <c r="M215" i="67"/>
  <c r="L153" i="89" s="1"/>
  <c r="K153" i="89" s="1"/>
  <c r="J215" i="67"/>
  <c r="I153" i="89" s="1"/>
  <c r="H153" i="89" s="1"/>
  <c r="G215" i="67"/>
  <c r="F153" i="89" s="1"/>
  <c r="E153" i="89" s="1"/>
  <c r="S214" i="67"/>
  <c r="R152" i="89" s="1"/>
  <c r="S210" i="67"/>
  <c r="R148" i="89" s="1"/>
  <c r="Q148" i="89" s="1"/>
  <c r="P210" i="67"/>
  <c r="O148" i="89" s="1"/>
  <c r="N148" i="89" s="1"/>
  <c r="M210" i="67"/>
  <c r="L148" i="89" s="1"/>
  <c r="K148" i="89" s="1"/>
  <c r="J210" i="67"/>
  <c r="I148" i="89" s="1"/>
  <c r="H148" i="89" s="1"/>
  <c r="G210" i="67"/>
  <c r="F148" i="89" s="1"/>
  <c r="E148" i="89" s="1"/>
  <c r="S209" i="67"/>
  <c r="R147" i="89" s="1"/>
  <c r="Q147" i="89" s="1"/>
  <c r="P209" i="67"/>
  <c r="O147" i="89" s="1"/>
  <c r="N147" i="89" s="1"/>
  <c r="M209" i="67"/>
  <c r="L147" i="89" s="1"/>
  <c r="K147" i="89" s="1"/>
  <c r="J209" i="67"/>
  <c r="I147" i="89" s="1"/>
  <c r="H147" i="89" s="1"/>
  <c r="G209" i="67"/>
  <c r="F147" i="89" s="1"/>
  <c r="E147" i="89" s="1"/>
  <c r="S208" i="67"/>
  <c r="R146" i="89" s="1"/>
  <c r="Q146" i="89" s="1"/>
  <c r="P208" i="67"/>
  <c r="O146" i="89" s="1"/>
  <c r="N146" i="89" s="1"/>
  <c r="M208" i="67"/>
  <c r="L146" i="89" s="1"/>
  <c r="K146" i="89" s="1"/>
  <c r="J208" i="67"/>
  <c r="I146" i="89" s="1"/>
  <c r="H146" i="89" s="1"/>
  <c r="G208" i="67"/>
  <c r="F146" i="89" s="1"/>
  <c r="E146" i="89" s="1"/>
  <c r="S207" i="67"/>
  <c r="R145" i="89" s="1"/>
  <c r="Q145" i="89" s="1"/>
  <c r="P207" i="67"/>
  <c r="O145" i="89" s="1"/>
  <c r="N145" i="89" s="1"/>
  <c r="M207" i="67"/>
  <c r="L145" i="89" s="1"/>
  <c r="K145" i="89" s="1"/>
  <c r="J207" i="67"/>
  <c r="I145" i="89" s="1"/>
  <c r="H145" i="89" s="1"/>
  <c r="G207" i="67"/>
  <c r="F145" i="89" s="1"/>
  <c r="E145" i="89" s="1"/>
  <c r="S206" i="67"/>
  <c r="R144" i="89" s="1"/>
  <c r="Q144" i="89" s="1"/>
  <c r="P206" i="67"/>
  <c r="O144" i="89" s="1"/>
  <c r="N144" i="89" s="1"/>
  <c r="M206" i="67"/>
  <c r="L144" i="89" s="1"/>
  <c r="K144" i="89" s="1"/>
  <c r="J206" i="67"/>
  <c r="I144" i="89" s="1"/>
  <c r="H144" i="89" s="1"/>
  <c r="G206" i="67"/>
  <c r="F144" i="89" s="1"/>
  <c r="E144" i="89" s="1"/>
  <c r="S201" i="67"/>
  <c r="Q198" i="67"/>
  <c r="N198" i="67"/>
  <c r="K198" i="67"/>
  <c r="H198" i="67"/>
  <c r="E198" i="67"/>
  <c r="S197" i="67"/>
  <c r="R120" i="89" s="1"/>
  <c r="Q120" i="89" s="1"/>
  <c r="P197" i="67"/>
  <c r="O120" i="89" s="1"/>
  <c r="N120" i="89" s="1"/>
  <c r="M197" i="67"/>
  <c r="L120" i="89" s="1"/>
  <c r="K120" i="89" s="1"/>
  <c r="J197" i="67"/>
  <c r="I120" i="89" s="1"/>
  <c r="H120" i="89" s="1"/>
  <c r="G197" i="67"/>
  <c r="F120" i="89" s="1"/>
  <c r="E120" i="89" s="1"/>
  <c r="S196" i="67"/>
  <c r="R119" i="89" s="1"/>
  <c r="P196" i="67"/>
  <c r="O119" i="89" s="1"/>
  <c r="M196" i="67"/>
  <c r="L119" i="89" s="1"/>
  <c r="J196" i="67"/>
  <c r="I119" i="89" s="1"/>
  <c r="G196" i="67"/>
  <c r="F119" i="89" s="1"/>
  <c r="Q193" i="67"/>
  <c r="N193" i="67"/>
  <c r="K193" i="67"/>
  <c r="H193" i="67"/>
  <c r="E193" i="67"/>
  <c r="S183" i="67"/>
  <c r="R84" i="69" s="1"/>
  <c r="P183" i="67"/>
  <c r="O84" i="69" s="1"/>
  <c r="M183" i="67"/>
  <c r="L84" i="69" s="1"/>
  <c r="J183" i="67"/>
  <c r="I84" i="69" s="1"/>
  <c r="G183" i="67"/>
  <c r="F84" i="69" s="1"/>
  <c r="E184" i="67"/>
  <c r="S172" i="67"/>
  <c r="P172" i="67"/>
  <c r="M172" i="67"/>
  <c r="J172" i="67"/>
  <c r="G172" i="67"/>
  <c r="S171" i="67"/>
  <c r="M171" i="67"/>
  <c r="J171" i="67"/>
  <c r="G171" i="67"/>
  <c r="S170" i="67"/>
  <c r="P170" i="67"/>
  <c r="M170" i="67"/>
  <c r="J170" i="67"/>
  <c r="G170" i="67"/>
  <c r="S169" i="67"/>
  <c r="P169" i="67"/>
  <c r="M169" i="67"/>
  <c r="J169" i="67"/>
  <c r="S168" i="67"/>
  <c r="Q173" i="67"/>
  <c r="P77" i="68" s="1"/>
  <c r="P168" i="67"/>
  <c r="M168" i="67"/>
  <c r="J168" i="67"/>
  <c r="Q165" i="67"/>
  <c r="N165" i="67"/>
  <c r="K165" i="67"/>
  <c r="H165" i="67"/>
  <c r="E165" i="67"/>
  <c r="E36" i="98"/>
  <c r="D8" i="70"/>
  <c r="I85" i="69" l="1"/>
  <c r="H85" i="69" s="1"/>
  <c r="H84" i="69"/>
  <c r="E84" i="69"/>
  <c r="F85" i="69"/>
  <c r="E85" i="69" s="1"/>
  <c r="Q119" i="89"/>
  <c r="R121" i="89"/>
  <c r="Q121" i="89" s="1"/>
  <c r="R158" i="89"/>
  <c r="Q152" i="89"/>
  <c r="H119" i="89"/>
  <c r="I121" i="89"/>
  <c r="H121" i="89" s="1"/>
  <c r="K84" i="69"/>
  <c r="L85" i="69"/>
  <c r="K85" i="69" s="1"/>
  <c r="O85" i="69"/>
  <c r="N85" i="69" s="1"/>
  <c r="N84" i="69"/>
  <c r="Q84" i="69"/>
  <c r="R85" i="69"/>
  <c r="Q85" i="69" s="1"/>
  <c r="F121" i="89"/>
  <c r="E121" i="89" s="1"/>
  <c r="E119" i="89"/>
  <c r="L121" i="89"/>
  <c r="K121" i="89" s="1"/>
  <c r="K119" i="89"/>
  <c r="O121" i="89"/>
  <c r="N121" i="89" s="1"/>
  <c r="N119" i="89"/>
  <c r="E154" i="89"/>
  <c r="N154" i="89"/>
  <c r="P79" i="68"/>
  <c r="M198" i="67"/>
  <c r="L198" i="67" s="1"/>
  <c r="P198" i="67"/>
  <c r="O198" i="67" s="1"/>
  <c r="S198" i="67"/>
  <c r="R198" i="67" s="1"/>
  <c r="Q184" i="67"/>
  <c r="S184" i="67"/>
  <c r="K184" i="67"/>
  <c r="N184" i="67"/>
  <c r="E220" i="67"/>
  <c r="S173" i="67"/>
  <c r="R77" i="68" s="1"/>
  <c r="N173" i="67"/>
  <c r="M77" i="68" s="1"/>
  <c r="J173" i="67"/>
  <c r="I77" i="68" s="1"/>
  <c r="H173" i="67"/>
  <c r="G77" i="68" s="1"/>
  <c r="H220" i="67"/>
  <c r="K220" i="67"/>
  <c r="G214" i="67"/>
  <c r="Q220" i="67"/>
  <c r="N220" i="67"/>
  <c r="S220" i="67"/>
  <c r="E173" i="67"/>
  <c r="D77" i="68" s="1"/>
  <c r="G168" i="67"/>
  <c r="G173" i="67" s="1"/>
  <c r="F77" i="68" s="1"/>
  <c r="F79" i="68" s="1"/>
  <c r="G184" i="67"/>
  <c r="F184" i="67" s="1"/>
  <c r="M173" i="67"/>
  <c r="L77" i="68" s="1"/>
  <c r="J184" i="67"/>
  <c r="J214" i="67"/>
  <c r="H184" i="67"/>
  <c r="G198" i="67"/>
  <c r="J198" i="67"/>
  <c r="K173" i="67"/>
  <c r="J77" i="68" s="1"/>
  <c r="M214" i="67"/>
  <c r="P214" i="67"/>
  <c r="P171" i="67"/>
  <c r="P173" i="67" s="1"/>
  <c r="O77" i="68" s="1"/>
  <c r="M184" i="67"/>
  <c r="P184" i="67"/>
  <c r="E12" i="70"/>
  <c r="Q158" i="89" l="1"/>
  <c r="R126" i="89"/>
  <c r="Q126" i="89" s="1"/>
  <c r="J220" i="67"/>
  <c r="I220" i="67" s="1"/>
  <c r="I152" i="89"/>
  <c r="P81" i="68"/>
  <c r="G220" i="67"/>
  <c r="F220" i="67" s="1"/>
  <c r="F152" i="89"/>
  <c r="P220" i="67"/>
  <c r="O220" i="67" s="1"/>
  <c r="O152" i="89"/>
  <c r="M220" i="67"/>
  <c r="L220" i="67" s="1"/>
  <c r="L152" i="89"/>
  <c r="R79" i="68"/>
  <c r="J79" i="68"/>
  <c r="L79" i="68"/>
  <c r="G79" i="68"/>
  <c r="G81" i="68" s="1"/>
  <c r="D79" i="68"/>
  <c r="I79" i="68"/>
  <c r="I81" i="68" s="1"/>
  <c r="O79" i="68"/>
  <c r="M79" i="68"/>
  <c r="K77" i="68"/>
  <c r="Q77" i="68"/>
  <c r="H77" i="68"/>
  <c r="N77" i="68"/>
  <c r="E77" i="68"/>
  <c r="O173" i="67"/>
  <c r="R173" i="67"/>
  <c r="R184" i="67"/>
  <c r="R220" i="67"/>
  <c r="I184" i="67"/>
  <c r="L184" i="67"/>
  <c r="O184" i="67"/>
  <c r="I173" i="67"/>
  <c r="F173" i="67"/>
  <c r="L173" i="67"/>
  <c r="Q79" i="68" l="1"/>
  <c r="L158" i="89"/>
  <c r="K152" i="89"/>
  <c r="L81" i="68"/>
  <c r="N79" i="68"/>
  <c r="O81" i="68"/>
  <c r="D81" i="68"/>
  <c r="E152" i="89"/>
  <c r="F158" i="89"/>
  <c r="J81" i="68"/>
  <c r="H81" i="68"/>
  <c r="I158" i="89"/>
  <c r="H152" i="89"/>
  <c r="N152" i="89"/>
  <c r="O158" i="89"/>
  <c r="K79" i="68"/>
  <c r="H79" i="68"/>
  <c r="M81" i="68"/>
  <c r="R81" i="68"/>
  <c r="Q81" i="68" s="1"/>
  <c r="F81" i="68"/>
  <c r="E79" i="68"/>
  <c r="B12" i="89"/>
  <c r="G53" i="67"/>
  <c r="F24" i="69" s="1"/>
  <c r="N81" i="68" l="1"/>
  <c r="K81" i="68"/>
  <c r="E81" i="68"/>
  <c r="N158" i="89"/>
  <c r="O126" i="89"/>
  <c r="N126" i="89" s="1"/>
  <c r="H158" i="89"/>
  <c r="I126" i="89"/>
  <c r="H126" i="89" s="1"/>
  <c r="K158" i="89"/>
  <c r="L126" i="89"/>
  <c r="K126" i="89" s="1"/>
  <c r="E158" i="89"/>
  <c r="F126" i="89"/>
  <c r="E126" i="89" s="1"/>
  <c r="B13" i="89"/>
  <c r="D24" i="69"/>
  <c r="E54" i="67"/>
  <c r="G54" i="67" s="1"/>
  <c r="B14" i="89" l="1"/>
  <c r="B17" i="89" s="1"/>
  <c r="B18" i="89" l="1"/>
  <c r="B19" i="89" l="1"/>
  <c r="B20" i="89" l="1"/>
  <c r="B21" i="89" l="1"/>
  <c r="B11" i="69"/>
  <c r="D8" i="69"/>
  <c r="S143" i="67"/>
  <c r="R95" i="89" s="1"/>
  <c r="S144" i="67"/>
  <c r="R96" i="89" s="1"/>
  <c r="S145" i="67"/>
  <c r="R97" i="89" s="1"/>
  <c r="M95" i="89"/>
  <c r="M96" i="89"/>
  <c r="M97" i="89"/>
  <c r="J95" i="89"/>
  <c r="J96" i="89"/>
  <c r="J97" i="89"/>
  <c r="G95" i="89"/>
  <c r="G96" i="89"/>
  <c r="G97" i="89"/>
  <c r="D95" i="89"/>
  <c r="D96" i="89"/>
  <c r="G145" i="67"/>
  <c r="F97" i="89" s="1"/>
  <c r="F50" i="89"/>
  <c r="B24" i="89" l="1"/>
  <c r="B25" i="89" s="1"/>
  <c r="B12" i="69"/>
  <c r="B13" i="69" s="1"/>
  <c r="G143" i="67"/>
  <c r="F95" i="89" s="1"/>
  <c r="E95" i="89" s="1"/>
  <c r="P97" i="89"/>
  <c r="Q97" i="89" s="1"/>
  <c r="P96" i="89"/>
  <c r="Q96" i="89" s="1"/>
  <c r="P143" i="67"/>
  <c r="O95" i="89" s="1"/>
  <c r="N95" i="89" s="1"/>
  <c r="M143" i="67"/>
  <c r="L95" i="89" s="1"/>
  <c r="K95" i="89" s="1"/>
  <c r="M144" i="67"/>
  <c r="L96" i="89" s="1"/>
  <c r="K96" i="89" s="1"/>
  <c r="J144" i="67"/>
  <c r="I96" i="89" s="1"/>
  <c r="H96" i="89" s="1"/>
  <c r="D97" i="89"/>
  <c r="E97" i="89" s="1"/>
  <c r="J143" i="67"/>
  <c r="I95" i="89" s="1"/>
  <c r="H95" i="89" s="1"/>
  <c r="E24" i="69"/>
  <c r="G144" i="67"/>
  <c r="F96" i="89" s="1"/>
  <c r="E96" i="89" s="1"/>
  <c r="P95" i="89"/>
  <c r="Q95" i="89" s="1"/>
  <c r="P145" i="67"/>
  <c r="O97" i="89" s="1"/>
  <c r="N97" i="89" s="1"/>
  <c r="M145" i="67"/>
  <c r="L97" i="89" s="1"/>
  <c r="K97" i="89" s="1"/>
  <c r="P144" i="67"/>
  <c r="O96" i="89" s="1"/>
  <c r="N96" i="89" s="1"/>
  <c r="J145" i="67"/>
  <c r="I97" i="89" s="1"/>
  <c r="H97" i="89" s="1"/>
  <c r="B26" i="89" l="1"/>
  <c r="B14" i="69"/>
  <c r="B17" i="69" s="1"/>
  <c r="D9" i="89"/>
  <c r="B21" i="68"/>
  <c r="B23" i="68" s="1"/>
  <c r="B25" i="68" s="1"/>
  <c r="B26" i="68" s="1"/>
  <c r="B27" i="68" s="1"/>
  <c r="B28" i="68" s="1"/>
  <c r="B31" i="68" s="1"/>
  <c r="B33" i="68" s="1"/>
  <c r="B34" i="68" s="1"/>
  <c r="B42" i="68" s="1"/>
  <c r="B43" i="68" s="1"/>
  <c r="B51" i="68" s="1"/>
  <c r="B52" i="68" s="1"/>
  <c r="B53" i="68" s="1"/>
  <c r="B55" i="68" s="1"/>
  <c r="B56" i="68" s="1"/>
  <c r="B58" i="68" s="1"/>
  <c r="B59" i="68" s="1"/>
  <c r="B60" i="68" s="1"/>
  <c r="B61" i="68" s="1"/>
  <c r="B64" i="68" s="1"/>
  <c r="B66" i="68" s="1"/>
  <c r="B68" i="68" s="1"/>
  <c r="B69" i="68" s="1"/>
  <c r="B77" i="68" s="1"/>
  <c r="B79" i="68" s="1"/>
  <c r="B27" i="89" l="1"/>
  <c r="B81" i="68"/>
  <c r="B82" i="68" s="1"/>
  <c r="B83" i="68" s="1"/>
  <c r="B84" i="68" s="1"/>
  <c r="B89" i="68" s="1"/>
  <c r="B90" i="68" s="1"/>
  <c r="B18" i="69"/>
  <c r="B30" i="89" l="1"/>
  <c r="B19" i="69"/>
  <c r="F20" i="89"/>
  <c r="B31" i="89" l="1"/>
  <c r="B20" i="69"/>
  <c r="B21" i="69" s="1"/>
  <c r="B32" i="89" l="1"/>
  <c r="B24" i="69"/>
  <c r="B25" i="69" s="1"/>
  <c r="B27" i="69" s="1"/>
  <c r="B29" i="69" s="1"/>
  <c r="D8" i="68"/>
  <c r="D18" i="68"/>
  <c r="D52" i="89"/>
  <c r="D51" i="89"/>
  <c r="D50" i="89"/>
  <c r="D49" i="89"/>
  <c r="D48" i="89"/>
  <c r="D47" i="89"/>
  <c r="D43" i="89"/>
  <c r="D42" i="89"/>
  <c r="D41" i="89"/>
  <c r="D26" i="89"/>
  <c r="D13" i="89"/>
  <c r="D12" i="89"/>
  <c r="B33" i="89" l="1"/>
  <c r="B37" i="69"/>
  <c r="D38" i="89"/>
  <c r="E50" i="89"/>
  <c r="D14" i="89"/>
  <c r="E78" i="98" l="1"/>
  <c r="D11" i="70"/>
  <c r="D13" i="70" s="1"/>
  <c r="D14" i="92"/>
  <c r="B37" i="89"/>
  <c r="B38" i="89" s="1"/>
  <c r="D19" i="69"/>
  <c r="D17" i="69"/>
  <c r="D18" i="69"/>
  <c r="H78" i="98" l="1"/>
  <c r="B39" i="89"/>
  <c r="K78" i="98" l="1"/>
  <c r="B40" i="89"/>
  <c r="E43" i="67"/>
  <c r="D21" i="68" s="1"/>
  <c r="D23" i="68" s="1"/>
  <c r="G88" i="67"/>
  <c r="F52" i="89" s="1"/>
  <c r="G87" i="67"/>
  <c r="F51" i="89" s="1"/>
  <c r="E51" i="89" s="1"/>
  <c r="G85" i="67"/>
  <c r="G84" i="67"/>
  <c r="G83" i="67"/>
  <c r="F47" i="89" s="1"/>
  <c r="E47" i="89" s="1"/>
  <c r="G79" i="67"/>
  <c r="F43" i="89" s="1"/>
  <c r="G78" i="67"/>
  <c r="F42" i="89" s="1"/>
  <c r="G77" i="67"/>
  <c r="F41" i="89" s="1"/>
  <c r="G74" i="67"/>
  <c r="G69" i="67"/>
  <c r="F26" i="89" s="1"/>
  <c r="E66" i="67"/>
  <c r="G65" i="67"/>
  <c r="F13" i="89" s="1"/>
  <c r="E13" i="89" s="1"/>
  <c r="G64" i="67"/>
  <c r="F12" i="89" s="1"/>
  <c r="E61" i="67"/>
  <c r="G56" i="67"/>
  <c r="G48" i="67"/>
  <c r="F19" i="69" s="1"/>
  <c r="G47" i="67"/>
  <c r="F18" i="69" s="1"/>
  <c r="G46" i="67"/>
  <c r="F17" i="69" s="1"/>
  <c r="G42" i="67"/>
  <c r="G41" i="67"/>
  <c r="G40" i="67"/>
  <c r="E36" i="67"/>
  <c r="Q72" i="91"/>
  <c r="Q73" i="91" s="1"/>
  <c r="Q71" i="91"/>
  <c r="Q70" i="91"/>
  <c r="Q69" i="91"/>
  <c r="Q68" i="91"/>
  <c r="Q67" i="91"/>
  <c r="Q66" i="91"/>
  <c r="Q65" i="91"/>
  <c r="Q64" i="91"/>
  <c r="Q63" i="91"/>
  <c r="Q62" i="91"/>
  <c r="Q61" i="91"/>
  <c r="Q60" i="91"/>
  <c r="Q59" i="91"/>
  <c r="Q58" i="91"/>
  <c r="Q57" i="91"/>
  <c r="Q56" i="91"/>
  <c r="Q55" i="91"/>
  <c r="Q54" i="91"/>
  <c r="Q53" i="91"/>
  <c r="Q52" i="91"/>
  <c r="Q51" i="91"/>
  <c r="Q50" i="91"/>
  <c r="Q49" i="91"/>
  <c r="Q48" i="91"/>
  <c r="Q47" i="91"/>
  <c r="Q46" i="91"/>
  <c r="Q45" i="91"/>
  <c r="Q44" i="91"/>
  <c r="Q43" i="91"/>
  <c r="Q42" i="91"/>
  <c r="N72" i="91"/>
  <c r="N71" i="91"/>
  <c r="N73" i="91" s="1"/>
  <c r="N70" i="91"/>
  <c r="N69" i="91"/>
  <c r="N68" i="91"/>
  <c r="N67" i="91"/>
  <c r="N66" i="91"/>
  <c r="N65" i="91"/>
  <c r="N64" i="91"/>
  <c r="N63" i="91"/>
  <c r="N62" i="91"/>
  <c r="N61" i="91"/>
  <c r="N60" i="91"/>
  <c r="N59" i="91"/>
  <c r="N58" i="91"/>
  <c r="N57" i="91"/>
  <c r="N56" i="91"/>
  <c r="N55" i="91"/>
  <c r="N54" i="91"/>
  <c r="N53" i="91"/>
  <c r="N52" i="91"/>
  <c r="N51" i="91"/>
  <c r="N50" i="91"/>
  <c r="N49" i="91"/>
  <c r="N48" i="91"/>
  <c r="N47" i="91"/>
  <c r="N46" i="91"/>
  <c r="N45" i="91"/>
  <c r="N44" i="91"/>
  <c r="N43" i="91"/>
  <c r="N42" i="91"/>
  <c r="K72" i="91"/>
  <c r="K71" i="91"/>
  <c r="K73" i="91" s="1"/>
  <c r="K70" i="91"/>
  <c r="K69" i="91"/>
  <c r="K68" i="91"/>
  <c r="K67" i="91"/>
  <c r="K66" i="91"/>
  <c r="K65" i="91"/>
  <c r="K64" i="91"/>
  <c r="K63" i="91"/>
  <c r="K62" i="91"/>
  <c r="K61" i="91"/>
  <c r="K60" i="91"/>
  <c r="K59" i="91"/>
  <c r="K58" i="91"/>
  <c r="K57" i="91"/>
  <c r="K56" i="91"/>
  <c r="K55" i="91"/>
  <c r="K54" i="91"/>
  <c r="K53" i="91"/>
  <c r="K52" i="91"/>
  <c r="K51" i="91"/>
  <c r="K50" i="91"/>
  <c r="K49" i="91"/>
  <c r="K48" i="91"/>
  <c r="K47" i="91"/>
  <c r="K46" i="91"/>
  <c r="K45" i="91"/>
  <c r="K44" i="91"/>
  <c r="K43" i="91"/>
  <c r="K42" i="91"/>
  <c r="H72" i="91"/>
  <c r="H71" i="91"/>
  <c r="H73" i="91" s="1"/>
  <c r="H70" i="91"/>
  <c r="H69" i="91"/>
  <c r="H68" i="91"/>
  <c r="H67" i="91"/>
  <c r="H66" i="91"/>
  <c r="H65" i="91"/>
  <c r="H64" i="91"/>
  <c r="H63" i="91"/>
  <c r="H62" i="91"/>
  <c r="H61" i="91"/>
  <c r="H60" i="91"/>
  <c r="H59" i="91"/>
  <c r="H58" i="91"/>
  <c r="H57" i="91"/>
  <c r="H56" i="91"/>
  <c r="H55" i="91"/>
  <c r="H54" i="91"/>
  <c r="H53" i="91"/>
  <c r="H52" i="91"/>
  <c r="H51" i="91"/>
  <c r="H50" i="91"/>
  <c r="H49" i="91"/>
  <c r="H48" i="91"/>
  <c r="H47" i="91"/>
  <c r="H46" i="91"/>
  <c r="H45" i="91"/>
  <c r="H44" i="91"/>
  <c r="H43" i="91"/>
  <c r="H42" i="91"/>
  <c r="E66" i="91"/>
  <c r="E67" i="91"/>
  <c r="E68" i="91"/>
  <c r="E69" i="91"/>
  <c r="E70" i="91"/>
  <c r="Q34" i="91"/>
  <c r="N34" i="91"/>
  <c r="R34" i="91"/>
  <c r="O34" i="91"/>
  <c r="P34" i="91"/>
  <c r="M34" i="91"/>
  <c r="N78" i="98" l="1"/>
  <c r="F11" i="70"/>
  <c r="F14" i="92"/>
  <c r="E14" i="92" s="1"/>
  <c r="B41" i="89"/>
  <c r="F13" i="70"/>
  <c r="E13" i="70" s="1"/>
  <c r="E11" i="70"/>
  <c r="E19" i="69"/>
  <c r="D25" i="69"/>
  <c r="F38" i="89"/>
  <c r="E18" i="69"/>
  <c r="E43" i="89"/>
  <c r="F49" i="89"/>
  <c r="E49" i="89" s="1"/>
  <c r="E26" i="89"/>
  <c r="E42" i="89"/>
  <c r="F48" i="89"/>
  <c r="E48" i="89" s="1"/>
  <c r="F14" i="89"/>
  <c r="E14" i="89" s="1"/>
  <c r="E12" i="89"/>
  <c r="D11" i="68"/>
  <c r="G89" i="67"/>
  <c r="G66" i="67"/>
  <c r="E89" i="67"/>
  <c r="G39" i="67"/>
  <c r="Q78" i="98" l="1"/>
  <c r="B42" i="89"/>
  <c r="E17" i="69"/>
  <c r="G43" i="67"/>
  <c r="F21" i="68" s="1"/>
  <c r="F89" i="67"/>
  <c r="S30" i="67"/>
  <c r="R56" i="68" s="1"/>
  <c r="M56" i="68"/>
  <c r="M30" i="67"/>
  <c r="L56" i="68" s="1"/>
  <c r="J30" i="67"/>
  <c r="I56" i="68" s="1"/>
  <c r="P87" i="68"/>
  <c r="P73" i="69" s="1"/>
  <c r="M87" i="68"/>
  <c r="J87" i="68"/>
  <c r="J73" i="69" s="1"/>
  <c r="G87" i="68"/>
  <c r="J74" i="69" l="1"/>
  <c r="M137" i="89"/>
  <c r="M73" i="69"/>
  <c r="M74" i="69" s="1"/>
  <c r="P74" i="69"/>
  <c r="G137" i="89"/>
  <c r="G73" i="69"/>
  <c r="J137" i="89"/>
  <c r="P137" i="89"/>
  <c r="D31" i="68"/>
  <c r="D13" i="69" s="1"/>
  <c r="D87" i="68"/>
  <c r="B43" i="89"/>
  <c r="F43" i="67"/>
  <c r="E38" i="89"/>
  <c r="E21" i="68"/>
  <c r="F11" i="68"/>
  <c r="D56" i="68"/>
  <c r="G30" i="67"/>
  <c r="J56" i="68"/>
  <c r="K56" i="68" s="1"/>
  <c r="P56" i="68"/>
  <c r="Q56" i="68" s="1"/>
  <c r="G56" i="68"/>
  <c r="H56" i="68" s="1"/>
  <c r="P30" i="67"/>
  <c r="O56" i="68" s="1"/>
  <c r="N56" i="68" s="1"/>
  <c r="Q30" i="91"/>
  <c r="Q29" i="91"/>
  <c r="Q28" i="91"/>
  <c r="Q27" i="91"/>
  <c r="Q26" i="91"/>
  <c r="Q25" i="91"/>
  <c r="Q24" i="91"/>
  <c r="Q23" i="91"/>
  <c r="Q22" i="91"/>
  <c r="Q21" i="91"/>
  <c r="Q20" i="91"/>
  <c r="Q19" i="91"/>
  <c r="Q18" i="91"/>
  <c r="Q17" i="91"/>
  <c r="Q16" i="91"/>
  <c r="Q15" i="91"/>
  <c r="Q14" i="91"/>
  <c r="Q13" i="91"/>
  <c r="Q12" i="91"/>
  <c r="N30" i="91"/>
  <c r="N29" i="91"/>
  <c r="N28" i="91"/>
  <c r="N27" i="91"/>
  <c r="N26" i="91"/>
  <c r="N25" i="91"/>
  <c r="N24" i="91"/>
  <c r="N23" i="91"/>
  <c r="N22" i="91"/>
  <c r="N21" i="91"/>
  <c r="N20" i="91"/>
  <c r="N19" i="91"/>
  <c r="N18" i="91"/>
  <c r="N17" i="91"/>
  <c r="N16" i="91"/>
  <c r="N15" i="91"/>
  <c r="N14" i="91"/>
  <c r="N13" i="91"/>
  <c r="N12" i="91"/>
  <c r="K30" i="91"/>
  <c r="K29" i="91"/>
  <c r="K28" i="91"/>
  <c r="K27" i="91"/>
  <c r="K26" i="91"/>
  <c r="K25" i="91"/>
  <c r="K24" i="91"/>
  <c r="K23" i="91"/>
  <c r="K22" i="91"/>
  <c r="K21" i="91"/>
  <c r="K20" i="91"/>
  <c r="K19" i="91"/>
  <c r="K18" i="91"/>
  <c r="K17" i="91"/>
  <c r="K16" i="91"/>
  <c r="K15" i="91"/>
  <c r="K14" i="91"/>
  <c r="K13" i="91"/>
  <c r="K12" i="91"/>
  <c r="H30" i="91"/>
  <c r="H29" i="91"/>
  <c r="H28" i="91"/>
  <c r="H27" i="91"/>
  <c r="H26" i="91"/>
  <c r="H25" i="91"/>
  <c r="H24" i="91"/>
  <c r="H23" i="91"/>
  <c r="H22" i="91"/>
  <c r="H21" i="91"/>
  <c r="H20" i="91"/>
  <c r="H19" i="91"/>
  <c r="H18" i="91"/>
  <c r="H17" i="91"/>
  <c r="H16" i="91"/>
  <c r="H15" i="91"/>
  <c r="H14" i="91"/>
  <c r="H13" i="91"/>
  <c r="H12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G74" i="69" l="1"/>
  <c r="D137" i="89"/>
  <c r="D73" i="69"/>
  <c r="D74" i="69" s="1"/>
  <c r="B44" i="89"/>
  <c r="E11" i="68"/>
  <c r="F56" i="68"/>
  <c r="E56" i="68" s="1"/>
  <c r="D25" i="68"/>
  <c r="D26" i="92"/>
  <c r="G26" i="70" l="1"/>
  <c r="J26" i="70" s="1"/>
  <c r="M26" i="70" s="1"/>
  <c r="P26" i="70" s="1"/>
  <c r="E37" i="98"/>
  <c r="B47" i="89"/>
  <c r="B48" i="89" s="1"/>
  <c r="B49" i="89" l="1"/>
  <c r="B50" i="89" s="1"/>
  <c r="B51" i="89" s="1"/>
  <c r="B52" i="89" l="1"/>
  <c r="B53" i="89"/>
  <c r="G72" i="91"/>
  <c r="I72" i="91" s="1"/>
  <c r="G43" i="91"/>
  <c r="I43" i="91" s="1"/>
  <c r="G44" i="91"/>
  <c r="I44" i="91" s="1"/>
  <c r="G45" i="91"/>
  <c r="I45" i="91" s="1"/>
  <c r="G46" i="91"/>
  <c r="I46" i="91" s="1"/>
  <c r="G47" i="91"/>
  <c r="I47" i="91" s="1"/>
  <c r="G48" i="91"/>
  <c r="I48" i="91" s="1"/>
  <c r="G49" i="91"/>
  <c r="I49" i="91" s="1"/>
  <c r="G50" i="91"/>
  <c r="I50" i="91" s="1"/>
  <c r="G51" i="91"/>
  <c r="I51" i="91" s="1"/>
  <c r="G52" i="91"/>
  <c r="I52" i="91" s="1"/>
  <c r="G53" i="91"/>
  <c r="I53" i="91" s="1"/>
  <c r="G54" i="91"/>
  <c r="I54" i="91" s="1"/>
  <c r="G55" i="91"/>
  <c r="I55" i="91" s="1"/>
  <c r="G56" i="91"/>
  <c r="I56" i="91" s="1"/>
  <c r="G57" i="91"/>
  <c r="I57" i="91" s="1"/>
  <c r="G58" i="91"/>
  <c r="I58" i="91" s="1"/>
  <c r="G59" i="91"/>
  <c r="I59" i="91" s="1"/>
  <c r="G60" i="91"/>
  <c r="I60" i="91" s="1"/>
  <c r="G61" i="91"/>
  <c r="I61" i="91" s="1"/>
  <c r="G62" i="91"/>
  <c r="I62" i="91" s="1"/>
  <c r="G63" i="91"/>
  <c r="I63" i="91" s="1"/>
  <c r="G64" i="91"/>
  <c r="I64" i="91" s="1"/>
  <c r="G65" i="91"/>
  <c r="I65" i="91" s="1"/>
  <c r="G66" i="91"/>
  <c r="I66" i="91" s="1"/>
  <c r="G67" i="91"/>
  <c r="I67" i="91" s="1"/>
  <c r="G68" i="91"/>
  <c r="I68" i="91" s="1"/>
  <c r="G42" i="91"/>
  <c r="I42" i="91" s="1"/>
  <c r="G33" i="99"/>
  <c r="P29" i="91"/>
  <c r="P28" i="91"/>
  <c r="P13" i="91"/>
  <c r="P14" i="91"/>
  <c r="P15" i="91"/>
  <c r="P16" i="91"/>
  <c r="P17" i="91"/>
  <c r="P18" i="91"/>
  <c r="P19" i="91"/>
  <c r="P20" i="91"/>
  <c r="P21" i="91"/>
  <c r="P22" i="91"/>
  <c r="P23" i="91"/>
  <c r="P24" i="91"/>
  <c r="P25" i="91"/>
  <c r="P26" i="91"/>
  <c r="P12" i="91"/>
  <c r="M29" i="91"/>
  <c r="M28" i="91"/>
  <c r="M13" i="91"/>
  <c r="M14" i="91"/>
  <c r="M15" i="91"/>
  <c r="M16" i="91"/>
  <c r="M17" i="91"/>
  <c r="M18" i="91"/>
  <c r="M19" i="91"/>
  <c r="M20" i="91"/>
  <c r="M21" i="91"/>
  <c r="M22" i="91"/>
  <c r="M23" i="91"/>
  <c r="M24" i="91"/>
  <c r="M25" i="91"/>
  <c r="M26" i="91"/>
  <c r="M12" i="91"/>
  <c r="J29" i="91"/>
  <c r="J28" i="91"/>
  <c r="J13" i="91"/>
  <c r="J14" i="91"/>
  <c r="J15" i="91"/>
  <c r="J16" i="91"/>
  <c r="J17" i="91"/>
  <c r="J18" i="91"/>
  <c r="J19" i="91"/>
  <c r="J20" i="91"/>
  <c r="J21" i="91"/>
  <c r="J22" i="91"/>
  <c r="J23" i="91"/>
  <c r="J24" i="91"/>
  <c r="J25" i="91"/>
  <c r="J26" i="91"/>
  <c r="J12" i="91"/>
  <c r="G29" i="91"/>
  <c r="G28" i="91"/>
  <c r="G13" i="91"/>
  <c r="G14" i="91"/>
  <c r="G15" i="91"/>
  <c r="G16" i="91"/>
  <c r="G17" i="91"/>
  <c r="G18" i="91"/>
  <c r="G19" i="91"/>
  <c r="G20" i="91"/>
  <c r="G21" i="91"/>
  <c r="G22" i="91"/>
  <c r="G23" i="91"/>
  <c r="G24" i="91"/>
  <c r="G25" i="91"/>
  <c r="G26" i="91"/>
  <c r="G12" i="91"/>
  <c r="D29" i="91"/>
  <c r="D28" i="91"/>
  <c r="D13" i="91"/>
  <c r="D14" i="91"/>
  <c r="D15" i="91"/>
  <c r="D16" i="91"/>
  <c r="D17" i="91"/>
  <c r="D18" i="91"/>
  <c r="D19" i="91"/>
  <c r="D20" i="91"/>
  <c r="D21" i="91"/>
  <c r="D22" i="91"/>
  <c r="D23" i="91"/>
  <c r="D24" i="91"/>
  <c r="D25" i="91"/>
  <c r="D26" i="91"/>
  <c r="D12" i="91"/>
  <c r="D48" i="91" l="1"/>
  <c r="G39" i="99"/>
  <c r="D56" i="91"/>
  <c r="G47" i="99"/>
  <c r="D65" i="91"/>
  <c r="G56" i="99"/>
  <c r="D53" i="91"/>
  <c r="G44" i="99"/>
  <c r="D63" i="91"/>
  <c r="G54" i="99"/>
  <c r="D51" i="91"/>
  <c r="G42" i="99"/>
  <c r="G69" i="91"/>
  <c r="I69" i="91" s="1"/>
  <c r="J60" i="99"/>
  <c r="J63" i="91"/>
  <c r="L63" i="91" s="1"/>
  <c r="M54" i="99"/>
  <c r="J51" i="91"/>
  <c r="L51" i="91" s="1"/>
  <c r="M42" i="99"/>
  <c r="M69" i="91"/>
  <c r="O69" i="91" s="1"/>
  <c r="P60" i="99"/>
  <c r="M57" i="91"/>
  <c r="O57" i="91" s="1"/>
  <c r="P48" i="99"/>
  <c r="M45" i="91"/>
  <c r="O45" i="91" s="1"/>
  <c r="P36" i="99"/>
  <c r="P63" i="91"/>
  <c r="R63" i="91" s="1"/>
  <c r="S54" i="99"/>
  <c r="P51" i="91"/>
  <c r="R51" i="91" s="1"/>
  <c r="S42" i="99"/>
  <c r="J42" i="91"/>
  <c r="L42" i="91" s="1"/>
  <c r="M33" i="99"/>
  <c r="J59" i="91"/>
  <c r="L59" i="91" s="1"/>
  <c r="M50" i="99"/>
  <c r="J47" i="91"/>
  <c r="L47" i="91" s="1"/>
  <c r="M38" i="99"/>
  <c r="M65" i="91"/>
  <c r="O65" i="91" s="1"/>
  <c r="P56" i="99"/>
  <c r="M53" i="91"/>
  <c r="O53" i="91" s="1"/>
  <c r="P44" i="99"/>
  <c r="P42" i="91"/>
  <c r="R42" i="91" s="1"/>
  <c r="S33" i="99"/>
  <c r="P59" i="91"/>
  <c r="R59" i="91" s="1"/>
  <c r="S50" i="99"/>
  <c r="P47" i="91"/>
  <c r="R47" i="91" s="1"/>
  <c r="S38" i="99"/>
  <c r="M43" i="91"/>
  <c r="O43" i="91" s="1"/>
  <c r="P34" i="99"/>
  <c r="D59" i="91"/>
  <c r="G50" i="99"/>
  <c r="D70" i="91"/>
  <c r="F70" i="91" s="1"/>
  <c r="G61" i="99"/>
  <c r="D58" i="91"/>
  <c r="G49" i="99"/>
  <c r="D46" i="91"/>
  <c r="G37" i="99"/>
  <c r="J70" i="91"/>
  <c r="L70" i="91" s="1"/>
  <c r="M61" i="99"/>
  <c r="J58" i="91"/>
  <c r="L58" i="91" s="1"/>
  <c r="M49" i="99"/>
  <c r="J46" i="91"/>
  <c r="L46" i="91" s="1"/>
  <c r="M37" i="99"/>
  <c r="M64" i="91"/>
  <c r="O64" i="91" s="1"/>
  <c r="P55" i="99"/>
  <c r="M52" i="91"/>
  <c r="O52" i="91" s="1"/>
  <c r="P43" i="99"/>
  <c r="P70" i="91"/>
  <c r="R70" i="91" s="1"/>
  <c r="S61" i="99"/>
  <c r="P58" i="91"/>
  <c r="R58" i="91" s="1"/>
  <c r="S49" i="99"/>
  <c r="P46" i="91"/>
  <c r="R46" i="91" s="1"/>
  <c r="S37" i="99"/>
  <c r="D62" i="91"/>
  <c r="G53" i="99"/>
  <c r="D50" i="91"/>
  <c r="G41" i="99"/>
  <c r="J50" i="91"/>
  <c r="L50" i="91" s="1"/>
  <c r="M41" i="99"/>
  <c r="P62" i="91"/>
  <c r="R62" i="91" s="1"/>
  <c r="S53" i="99"/>
  <c r="J61" i="91"/>
  <c r="L61" i="91" s="1"/>
  <c r="M52" i="99"/>
  <c r="J49" i="91"/>
  <c r="L49" i="91" s="1"/>
  <c r="M40" i="99"/>
  <c r="M67" i="91"/>
  <c r="O67" i="91" s="1"/>
  <c r="P58" i="99"/>
  <c r="M55" i="91"/>
  <c r="O55" i="91" s="1"/>
  <c r="P46" i="99"/>
  <c r="P49" i="91"/>
  <c r="R49" i="91" s="1"/>
  <c r="S40" i="99"/>
  <c r="J60" i="91"/>
  <c r="L60" i="91" s="1"/>
  <c r="M51" i="99"/>
  <c r="J48" i="91"/>
  <c r="L48" i="91" s="1"/>
  <c r="M39" i="99"/>
  <c r="M66" i="91"/>
  <c r="O66" i="91" s="1"/>
  <c r="P57" i="99"/>
  <c r="M54" i="91"/>
  <c r="O54" i="91" s="1"/>
  <c r="P45" i="99"/>
  <c r="M72" i="91"/>
  <c r="O72" i="91" s="1"/>
  <c r="P63" i="99"/>
  <c r="P60" i="91"/>
  <c r="R60" i="91" s="1"/>
  <c r="S51" i="99"/>
  <c r="P48" i="91"/>
  <c r="R48" i="91" s="1"/>
  <c r="S39" i="99"/>
  <c r="D47" i="91"/>
  <c r="G38" i="99"/>
  <c r="D69" i="91"/>
  <c r="F69" i="91" s="1"/>
  <c r="G60" i="99"/>
  <c r="D57" i="91"/>
  <c r="G48" i="99"/>
  <c r="D45" i="91"/>
  <c r="G36" i="99"/>
  <c r="J69" i="91"/>
  <c r="L69" i="91" s="1"/>
  <c r="M60" i="99"/>
  <c r="J57" i="91"/>
  <c r="L57" i="91" s="1"/>
  <c r="M48" i="99"/>
  <c r="J45" i="91"/>
  <c r="L45" i="91" s="1"/>
  <c r="M36" i="99"/>
  <c r="M63" i="91"/>
  <c r="O63" i="91" s="1"/>
  <c r="P54" i="99"/>
  <c r="M51" i="91"/>
  <c r="O51" i="91" s="1"/>
  <c r="P42" i="99"/>
  <c r="P69" i="91"/>
  <c r="R69" i="91" s="1"/>
  <c r="S60" i="99"/>
  <c r="P57" i="91"/>
  <c r="R57" i="91" s="1"/>
  <c r="S48" i="99"/>
  <c r="P45" i="91"/>
  <c r="R45" i="91" s="1"/>
  <c r="S36" i="99"/>
  <c r="J68" i="91"/>
  <c r="L68" i="91" s="1"/>
  <c r="M59" i="99"/>
  <c r="J56" i="91"/>
  <c r="L56" i="91" s="1"/>
  <c r="M47" i="99"/>
  <c r="J44" i="91"/>
  <c r="L44" i="91" s="1"/>
  <c r="M35" i="99"/>
  <c r="M62" i="91"/>
  <c r="O62" i="91" s="1"/>
  <c r="P53" i="99"/>
  <c r="M50" i="91"/>
  <c r="O50" i="91" s="1"/>
  <c r="P41" i="99"/>
  <c r="P68" i="91"/>
  <c r="R68" i="91" s="1"/>
  <c r="S59" i="99"/>
  <c r="P56" i="91"/>
  <c r="R56" i="91" s="1"/>
  <c r="S47" i="99"/>
  <c r="P44" i="91"/>
  <c r="R44" i="91" s="1"/>
  <c r="S35" i="99"/>
  <c r="J62" i="91"/>
  <c r="L62" i="91" s="1"/>
  <c r="M53" i="99"/>
  <c r="M68" i="91"/>
  <c r="O68" i="91" s="1"/>
  <c r="P59" i="99"/>
  <c r="M56" i="91"/>
  <c r="O56" i="91" s="1"/>
  <c r="P47" i="99"/>
  <c r="P50" i="91"/>
  <c r="R50" i="91" s="1"/>
  <c r="S41" i="99"/>
  <c r="D49" i="91"/>
  <c r="G40" i="99"/>
  <c r="D67" i="91"/>
  <c r="F67" i="91" s="1"/>
  <c r="G58" i="99"/>
  <c r="D55" i="91"/>
  <c r="G46" i="99"/>
  <c r="D43" i="91"/>
  <c r="G34" i="99"/>
  <c r="J67" i="91"/>
  <c r="L67" i="91" s="1"/>
  <c r="M58" i="99"/>
  <c r="J55" i="91"/>
  <c r="L55" i="91" s="1"/>
  <c r="M46" i="99"/>
  <c r="J43" i="91"/>
  <c r="L43" i="91" s="1"/>
  <c r="M34" i="99"/>
  <c r="M61" i="91"/>
  <c r="O61" i="91" s="1"/>
  <c r="P52" i="99"/>
  <c r="M49" i="91"/>
  <c r="O49" i="91" s="1"/>
  <c r="P40" i="99"/>
  <c r="P67" i="91"/>
  <c r="R67" i="91" s="1"/>
  <c r="S58" i="99"/>
  <c r="P55" i="91"/>
  <c r="R55" i="91" s="1"/>
  <c r="S46" i="99"/>
  <c r="P43" i="91"/>
  <c r="R43" i="91" s="1"/>
  <c r="S34" i="99"/>
  <c r="D66" i="91"/>
  <c r="F66" i="91" s="1"/>
  <c r="G57" i="99"/>
  <c r="D54" i="91"/>
  <c r="G45" i="99"/>
  <c r="D72" i="91"/>
  <c r="G63" i="99"/>
  <c r="J66" i="91"/>
  <c r="L66" i="91" s="1"/>
  <c r="M57" i="99"/>
  <c r="J54" i="91"/>
  <c r="L54" i="91" s="1"/>
  <c r="M45" i="99"/>
  <c r="J72" i="91"/>
  <c r="L72" i="91" s="1"/>
  <c r="M63" i="99"/>
  <c r="M60" i="91"/>
  <c r="O60" i="91" s="1"/>
  <c r="P51" i="99"/>
  <c r="M48" i="91"/>
  <c r="O48" i="91" s="1"/>
  <c r="P39" i="99"/>
  <c r="P66" i="91"/>
  <c r="R66" i="91" s="1"/>
  <c r="S57" i="99"/>
  <c r="P54" i="91"/>
  <c r="R54" i="91" s="1"/>
  <c r="S45" i="99"/>
  <c r="P72" i="91"/>
  <c r="R72" i="91" s="1"/>
  <c r="S63" i="99"/>
  <c r="M44" i="91"/>
  <c r="O44" i="91" s="1"/>
  <c r="P35" i="99"/>
  <c r="D60" i="91"/>
  <c r="G51" i="99"/>
  <c r="D68" i="91"/>
  <c r="F68" i="91" s="1"/>
  <c r="G59" i="99"/>
  <c r="D44" i="91"/>
  <c r="G35" i="99"/>
  <c r="J65" i="91"/>
  <c r="L65" i="91" s="1"/>
  <c r="M56" i="99"/>
  <c r="J53" i="91"/>
  <c r="L53" i="91" s="1"/>
  <c r="M44" i="99"/>
  <c r="M42" i="91"/>
  <c r="O42" i="91" s="1"/>
  <c r="P33" i="99"/>
  <c r="M59" i="91"/>
  <c r="O59" i="91" s="1"/>
  <c r="P50" i="99"/>
  <c r="M47" i="91"/>
  <c r="O47" i="91" s="1"/>
  <c r="P38" i="99"/>
  <c r="P65" i="91"/>
  <c r="R65" i="91" s="1"/>
  <c r="S56" i="99"/>
  <c r="P53" i="91"/>
  <c r="R53" i="91" s="1"/>
  <c r="S44" i="99"/>
  <c r="D61" i="91"/>
  <c r="G52" i="99"/>
  <c r="P61" i="91"/>
  <c r="R61" i="91" s="1"/>
  <c r="S52" i="99"/>
  <c r="D64" i="91"/>
  <c r="G55" i="99"/>
  <c r="D52" i="91"/>
  <c r="G43" i="99"/>
  <c r="G70" i="91"/>
  <c r="I70" i="91" s="1"/>
  <c r="J61" i="99"/>
  <c r="J64" i="91"/>
  <c r="L64" i="91" s="1"/>
  <c r="M55" i="99"/>
  <c r="J52" i="91"/>
  <c r="L52" i="91" s="1"/>
  <c r="M43" i="99"/>
  <c r="M70" i="91"/>
  <c r="O70" i="91" s="1"/>
  <c r="P61" i="99"/>
  <c r="M58" i="91"/>
  <c r="O58" i="91" s="1"/>
  <c r="P49" i="99"/>
  <c r="M46" i="91"/>
  <c r="O46" i="91" s="1"/>
  <c r="P37" i="99"/>
  <c r="P64" i="91"/>
  <c r="R64" i="91" s="1"/>
  <c r="S55" i="99"/>
  <c r="P52" i="91"/>
  <c r="R52" i="91" s="1"/>
  <c r="S43" i="99"/>
  <c r="B61" i="89"/>
  <c r="Q62" i="99"/>
  <c r="N62" i="99"/>
  <c r="K62" i="99"/>
  <c r="H62" i="99"/>
  <c r="E62" i="99"/>
  <c r="N27" i="99"/>
  <c r="M27" i="91" s="1"/>
  <c r="H27" i="99"/>
  <c r="G27" i="91" s="1"/>
  <c r="Q27" i="99"/>
  <c r="P27" i="91" s="1"/>
  <c r="K27" i="99"/>
  <c r="J27" i="91" s="1"/>
  <c r="E27" i="99"/>
  <c r="D27" i="91" s="1"/>
  <c r="G62" i="99" l="1"/>
  <c r="G64" i="99" s="1"/>
  <c r="P62" i="99"/>
  <c r="P64" i="99" s="1"/>
  <c r="M62" i="99"/>
  <c r="M64" i="99" s="1"/>
  <c r="S62" i="99"/>
  <c r="S64" i="99" s="1"/>
  <c r="B62" i="89"/>
  <c r="K64" i="99"/>
  <c r="J71" i="91"/>
  <c r="Q64" i="99"/>
  <c r="P71" i="91"/>
  <c r="N64" i="99"/>
  <c r="M71" i="91"/>
  <c r="H64" i="99"/>
  <c r="G71" i="91"/>
  <c r="E64" i="99"/>
  <c r="D71" i="91"/>
  <c r="B63" i="89" l="1"/>
  <c r="B66" i="89" s="1"/>
  <c r="I71" i="91"/>
  <c r="I73" i="91" s="1"/>
  <c r="G73" i="91"/>
  <c r="M73" i="91"/>
  <c r="O71" i="91"/>
  <c r="O73" i="91" s="1"/>
  <c r="P73" i="91"/>
  <c r="R71" i="91"/>
  <c r="R73" i="91" s="1"/>
  <c r="J73" i="91"/>
  <c r="L71" i="91"/>
  <c r="L73" i="91" s="1"/>
  <c r="B67" i="89" l="1"/>
  <c r="B68" i="89" l="1"/>
  <c r="B69" i="89" s="1"/>
  <c r="B70" i="89" s="1"/>
  <c r="B73" i="89" l="1"/>
  <c r="D53" i="89"/>
  <c r="D19" i="89" s="1"/>
  <c r="E102" i="67"/>
  <c r="H13" i="67"/>
  <c r="K13" i="67" s="1"/>
  <c r="N13" i="67" s="1"/>
  <c r="Q13" i="67" s="1"/>
  <c r="B74" i="89" l="1"/>
  <c r="D30" i="89"/>
  <c r="J63" i="99"/>
  <c r="J59" i="99"/>
  <c r="J58" i="99"/>
  <c r="J57" i="99"/>
  <c r="J56" i="99"/>
  <c r="J55" i="99"/>
  <c r="J54" i="99"/>
  <c r="J53" i="99"/>
  <c r="J52" i="99"/>
  <c r="J51" i="99"/>
  <c r="J50" i="99"/>
  <c r="J49" i="99"/>
  <c r="J48" i="99"/>
  <c r="J47" i="99"/>
  <c r="J46" i="99"/>
  <c r="J45" i="99"/>
  <c r="J44" i="99"/>
  <c r="J43" i="99"/>
  <c r="J42" i="99"/>
  <c r="J41" i="99"/>
  <c r="J40" i="99"/>
  <c r="J39" i="99"/>
  <c r="J38" i="99"/>
  <c r="J37" i="99"/>
  <c r="J36" i="99"/>
  <c r="J35" i="99"/>
  <c r="J34" i="99"/>
  <c r="J33" i="99"/>
  <c r="Q30" i="99"/>
  <c r="P30" i="91" s="1"/>
  <c r="S29" i="99"/>
  <c r="R29" i="91" s="1"/>
  <c r="P29" i="99"/>
  <c r="O29" i="91" s="1"/>
  <c r="M29" i="99"/>
  <c r="L29" i="91" s="1"/>
  <c r="J29" i="99"/>
  <c r="I29" i="91" s="1"/>
  <c r="G29" i="99"/>
  <c r="F29" i="91" s="1"/>
  <c r="S28" i="99"/>
  <c r="R28" i="91" s="1"/>
  <c r="P28" i="99"/>
  <c r="O28" i="91" s="1"/>
  <c r="M28" i="99"/>
  <c r="L28" i="91" s="1"/>
  <c r="J28" i="99"/>
  <c r="I28" i="91" s="1"/>
  <c r="G28" i="99"/>
  <c r="F28" i="91" s="1"/>
  <c r="S27" i="99"/>
  <c r="R27" i="91" s="1"/>
  <c r="P27" i="99"/>
  <c r="O27" i="91" s="1"/>
  <c r="N30" i="99"/>
  <c r="M30" i="91" s="1"/>
  <c r="M27" i="99"/>
  <c r="L27" i="91" s="1"/>
  <c r="J27" i="99"/>
  <c r="I27" i="91" s="1"/>
  <c r="H30" i="99"/>
  <c r="G27" i="99"/>
  <c r="F27" i="91" s="1"/>
  <c r="S26" i="99"/>
  <c r="R26" i="91" s="1"/>
  <c r="P26" i="99"/>
  <c r="O26" i="91" s="1"/>
  <c r="M26" i="99"/>
  <c r="L26" i="91" s="1"/>
  <c r="J26" i="99"/>
  <c r="I26" i="91" s="1"/>
  <c r="G26" i="99"/>
  <c r="F26" i="91" s="1"/>
  <c r="S25" i="99"/>
  <c r="R25" i="91" s="1"/>
  <c r="P25" i="99"/>
  <c r="O25" i="91" s="1"/>
  <c r="M25" i="99"/>
  <c r="L25" i="91" s="1"/>
  <c r="J25" i="99"/>
  <c r="I25" i="91" s="1"/>
  <c r="G25" i="99"/>
  <c r="F25" i="91" s="1"/>
  <c r="S24" i="99"/>
  <c r="R24" i="91" s="1"/>
  <c r="P24" i="99"/>
  <c r="O24" i="91" s="1"/>
  <c r="M24" i="99"/>
  <c r="L24" i="91" s="1"/>
  <c r="J24" i="99"/>
  <c r="I24" i="91" s="1"/>
  <c r="G24" i="99"/>
  <c r="F24" i="91" s="1"/>
  <c r="S23" i="99"/>
  <c r="R23" i="91" s="1"/>
  <c r="P23" i="99"/>
  <c r="O23" i="91" s="1"/>
  <c r="M23" i="99"/>
  <c r="L23" i="91" s="1"/>
  <c r="J23" i="99"/>
  <c r="I23" i="91" s="1"/>
  <c r="G23" i="99"/>
  <c r="F23" i="91" s="1"/>
  <c r="S22" i="99"/>
  <c r="R22" i="91" s="1"/>
  <c r="P22" i="99"/>
  <c r="O22" i="91" s="1"/>
  <c r="M22" i="99"/>
  <c r="L22" i="91" s="1"/>
  <c r="J22" i="99"/>
  <c r="I22" i="91" s="1"/>
  <c r="G22" i="99"/>
  <c r="F22" i="91" s="1"/>
  <c r="S21" i="99"/>
  <c r="R21" i="91" s="1"/>
  <c r="P21" i="99"/>
  <c r="O21" i="91" s="1"/>
  <c r="M21" i="99"/>
  <c r="L21" i="91" s="1"/>
  <c r="J21" i="99"/>
  <c r="I21" i="91" s="1"/>
  <c r="G21" i="99"/>
  <c r="F21" i="91" s="1"/>
  <c r="S20" i="99"/>
  <c r="R20" i="91" s="1"/>
  <c r="P20" i="99"/>
  <c r="O20" i="91" s="1"/>
  <c r="M20" i="99"/>
  <c r="L20" i="91" s="1"/>
  <c r="J20" i="99"/>
  <c r="I20" i="91" s="1"/>
  <c r="G20" i="99"/>
  <c r="F20" i="91" s="1"/>
  <c r="S19" i="99"/>
  <c r="R19" i="91" s="1"/>
  <c r="P19" i="99"/>
  <c r="O19" i="91" s="1"/>
  <c r="M19" i="99"/>
  <c r="L19" i="91" s="1"/>
  <c r="J19" i="99"/>
  <c r="I19" i="91" s="1"/>
  <c r="G19" i="99"/>
  <c r="F19" i="91" s="1"/>
  <c r="S18" i="99"/>
  <c r="R18" i="91" s="1"/>
  <c r="P18" i="99"/>
  <c r="O18" i="91" s="1"/>
  <c r="M18" i="99"/>
  <c r="L18" i="91" s="1"/>
  <c r="J18" i="99"/>
  <c r="I18" i="91" s="1"/>
  <c r="G18" i="99"/>
  <c r="F18" i="91" s="1"/>
  <c r="S17" i="99"/>
  <c r="R17" i="91" s="1"/>
  <c r="P17" i="99"/>
  <c r="O17" i="91" s="1"/>
  <c r="M17" i="99"/>
  <c r="L17" i="91" s="1"/>
  <c r="J17" i="99"/>
  <c r="I17" i="91" s="1"/>
  <c r="G17" i="99"/>
  <c r="F17" i="91" s="1"/>
  <c r="S16" i="99"/>
  <c r="R16" i="91" s="1"/>
  <c r="P16" i="99"/>
  <c r="O16" i="91" s="1"/>
  <c r="M16" i="99"/>
  <c r="L16" i="91" s="1"/>
  <c r="J16" i="99"/>
  <c r="I16" i="91" s="1"/>
  <c r="G16" i="99"/>
  <c r="F16" i="91" s="1"/>
  <c r="S15" i="99"/>
  <c r="R15" i="91" s="1"/>
  <c r="P15" i="99"/>
  <c r="O15" i="91" s="1"/>
  <c r="M15" i="99"/>
  <c r="L15" i="91" s="1"/>
  <c r="J15" i="99"/>
  <c r="I15" i="91" s="1"/>
  <c r="G15" i="99"/>
  <c r="F15" i="91" s="1"/>
  <c r="S14" i="99"/>
  <c r="R14" i="91" s="1"/>
  <c r="P14" i="99"/>
  <c r="O14" i="91" s="1"/>
  <c r="M14" i="99"/>
  <c r="L14" i="91" s="1"/>
  <c r="J14" i="99"/>
  <c r="I14" i="91" s="1"/>
  <c r="G14" i="99"/>
  <c r="F14" i="91" s="1"/>
  <c r="S13" i="99"/>
  <c r="R13" i="91" s="1"/>
  <c r="P13" i="99"/>
  <c r="O13" i="91" s="1"/>
  <c r="M13" i="99"/>
  <c r="L13" i="91" s="1"/>
  <c r="J13" i="99"/>
  <c r="I13" i="91" s="1"/>
  <c r="G13" i="99"/>
  <c r="F13" i="91" s="1"/>
  <c r="S12" i="99"/>
  <c r="R12" i="91" s="1"/>
  <c r="P12" i="99"/>
  <c r="O12" i="91" s="1"/>
  <c r="M12" i="99"/>
  <c r="L12" i="91" s="1"/>
  <c r="J12" i="99"/>
  <c r="I12" i="91" s="1"/>
  <c r="G12" i="99"/>
  <c r="F12" i="91" s="1"/>
  <c r="B12" i="99"/>
  <c r="B12" i="91" s="1"/>
  <c r="Q9" i="99"/>
  <c r="N9" i="99"/>
  <c r="K9" i="99"/>
  <c r="H9" i="99"/>
  <c r="E9" i="99"/>
  <c r="S4" i="99"/>
  <c r="S3" i="99"/>
  <c r="S2" i="99"/>
  <c r="S1" i="99"/>
  <c r="J62" i="99" l="1"/>
  <c r="J64" i="99" s="1"/>
  <c r="B75" i="89"/>
  <c r="B76" i="89" s="1"/>
  <c r="J30" i="99"/>
  <c r="I30" i="91" s="1"/>
  <c r="G30" i="91"/>
  <c r="G34" i="91" s="1"/>
  <c r="M30" i="99"/>
  <c r="L30" i="91" s="1"/>
  <c r="P30" i="99"/>
  <c r="O30" i="91" s="1"/>
  <c r="G30" i="99"/>
  <c r="F30" i="91" s="1"/>
  <c r="E30" i="99"/>
  <c r="D30" i="91" s="1"/>
  <c r="D34" i="91" s="1"/>
  <c r="S30" i="99"/>
  <c r="R30" i="91" s="1"/>
  <c r="K30" i="99"/>
  <c r="J30" i="91" s="1"/>
  <c r="J34" i="91" s="1"/>
  <c r="B13" i="99"/>
  <c r="B13" i="91" s="1"/>
  <c r="B79" i="89" l="1"/>
  <c r="B14" i="99"/>
  <c r="B14" i="91" s="1"/>
  <c r="B15" i="99"/>
  <c r="B15" i="91" s="1"/>
  <c r="B80" i="89" l="1"/>
  <c r="B16" i="99"/>
  <c r="B16" i="91" s="1"/>
  <c r="B17" i="99"/>
  <c r="B17" i="91" s="1"/>
  <c r="B81" i="89" l="1"/>
  <c r="B18" i="99"/>
  <c r="B18" i="91" s="1"/>
  <c r="B82" i="89" l="1"/>
  <c r="B83" i="89" s="1"/>
  <c r="B19" i="99"/>
  <c r="B20" i="99" l="1"/>
  <c r="B20" i="91" s="1"/>
  <c r="B19" i="91"/>
  <c r="B87" i="89"/>
  <c r="B21" i="99"/>
  <c r="B22" i="99" l="1"/>
  <c r="B21" i="91"/>
  <c r="B88" i="89"/>
  <c r="B23" i="99" l="1"/>
  <c r="B22" i="91"/>
  <c r="B89" i="89"/>
  <c r="B23" i="91" l="1"/>
  <c r="B24" i="99"/>
  <c r="B90" i="89"/>
  <c r="B91" i="89" s="1"/>
  <c r="B25" i="99" l="1"/>
  <c r="B24" i="91"/>
  <c r="B92" i="89"/>
  <c r="B93" i="89" s="1"/>
  <c r="B26" i="99" l="1"/>
  <c r="B25" i="91"/>
  <c r="B94" i="89"/>
  <c r="B27" i="99" l="1"/>
  <c r="B26" i="91"/>
  <c r="B95" i="89"/>
  <c r="S5" i="98"/>
  <c r="S3" i="98"/>
  <c r="S4" i="98"/>
  <c r="S2" i="98"/>
  <c r="R2" i="91"/>
  <c r="R3" i="91"/>
  <c r="R4" i="91"/>
  <c r="R1" i="91"/>
  <c r="R2" i="92"/>
  <c r="R3" i="92"/>
  <c r="R4" i="92"/>
  <c r="R1" i="92"/>
  <c r="R2" i="70"/>
  <c r="R3" i="70"/>
  <c r="R4" i="70"/>
  <c r="R1" i="70"/>
  <c r="R2" i="69"/>
  <c r="R3" i="69"/>
  <c r="R4" i="69"/>
  <c r="R1" i="69"/>
  <c r="R2" i="89"/>
  <c r="R3" i="89"/>
  <c r="R4" i="89"/>
  <c r="R1" i="89"/>
  <c r="R2" i="68"/>
  <c r="R3" i="68"/>
  <c r="R4" i="68"/>
  <c r="R1" i="68"/>
  <c r="S2" i="67"/>
  <c r="S3" i="67"/>
  <c r="S4" i="67"/>
  <c r="S1" i="67"/>
  <c r="M2" i="81"/>
  <c r="M3" i="81"/>
  <c r="M4" i="81"/>
  <c r="M1" i="81"/>
  <c r="M2" i="97"/>
  <c r="M3" i="97"/>
  <c r="M4" i="97"/>
  <c r="M1" i="97"/>
  <c r="B28" i="99" l="1"/>
  <c r="B27" i="91"/>
  <c r="B96" i="89"/>
  <c r="B97" i="89" s="1"/>
  <c r="B28" i="91" l="1"/>
  <c r="B29" i="99"/>
  <c r="B98" i="89"/>
  <c r="B99" i="89" s="1"/>
  <c r="B100" i="89" s="1"/>
  <c r="B103" i="89" s="1"/>
  <c r="E72" i="91"/>
  <c r="E71" i="91"/>
  <c r="E65" i="91"/>
  <c r="E64" i="91"/>
  <c r="E63" i="91"/>
  <c r="E62" i="91"/>
  <c r="E61" i="91"/>
  <c r="E60" i="91"/>
  <c r="E59" i="91"/>
  <c r="E58" i="91"/>
  <c r="E57" i="91"/>
  <c r="E56" i="91"/>
  <c r="E55" i="91"/>
  <c r="E54" i="91"/>
  <c r="E53" i="91"/>
  <c r="E52" i="91"/>
  <c r="E51" i="91"/>
  <c r="E50" i="91"/>
  <c r="E49" i="91"/>
  <c r="E48" i="91"/>
  <c r="E47" i="91"/>
  <c r="E46" i="91"/>
  <c r="E45" i="91"/>
  <c r="E44" i="91"/>
  <c r="E43" i="91"/>
  <c r="R32" i="91"/>
  <c r="P9" i="91"/>
  <c r="O32" i="91"/>
  <c r="M9" i="91"/>
  <c r="L32" i="91"/>
  <c r="L34" i="91" s="1"/>
  <c r="J9" i="91"/>
  <c r="I32" i="91"/>
  <c r="I34" i="91" s="1"/>
  <c r="G9" i="91"/>
  <c r="B30" i="99" l="1"/>
  <c r="B29" i="91"/>
  <c r="B104" i="89"/>
  <c r="B105" i="89" s="1"/>
  <c r="E73" i="91"/>
  <c r="B30" i="91" l="1"/>
  <c r="B32" i="91" s="1"/>
  <c r="B34" i="91" s="1"/>
  <c r="B42" i="91" s="1"/>
  <c r="B43" i="91" s="1"/>
  <c r="B44" i="91" s="1"/>
  <c r="B45" i="91" s="1"/>
  <c r="B46" i="91" s="1"/>
  <c r="B47" i="91" s="1"/>
  <c r="B48" i="91" s="1"/>
  <c r="B49" i="91" s="1"/>
  <c r="B50" i="91" s="1"/>
  <c r="B51" i="91" s="1"/>
  <c r="B52" i="91" s="1"/>
  <c r="B53" i="91" s="1"/>
  <c r="B54" i="91" s="1"/>
  <c r="B55" i="91" s="1"/>
  <c r="B56" i="91" s="1"/>
  <c r="B57" i="91" s="1"/>
  <c r="B58" i="91" s="1"/>
  <c r="B59" i="91" s="1"/>
  <c r="B60" i="91" s="1"/>
  <c r="B61" i="91" s="1"/>
  <c r="B62" i="91" s="1"/>
  <c r="B63" i="91" s="1"/>
  <c r="B64" i="91" s="1"/>
  <c r="B65" i="91" s="1"/>
  <c r="B66" i="91" s="1"/>
  <c r="B67" i="91" s="1"/>
  <c r="B68" i="91" s="1"/>
  <c r="B69" i="91" s="1"/>
  <c r="B70" i="91" s="1"/>
  <c r="B71" i="91" s="1"/>
  <c r="B72" i="91" s="1"/>
  <c r="B73" i="91" s="1"/>
  <c r="B75" i="91" s="1"/>
  <c r="B77" i="91" s="1"/>
  <c r="B33" i="99"/>
  <c r="B106" i="89"/>
  <c r="B107" i="89" s="1"/>
  <c r="B108" i="89" s="1"/>
  <c r="E19" i="67"/>
  <c r="F45" i="91"/>
  <c r="F46" i="91"/>
  <c r="F49" i="91"/>
  <c r="F50" i="91"/>
  <c r="F53" i="91"/>
  <c r="F54" i="91"/>
  <c r="F57" i="91"/>
  <c r="F58" i="91"/>
  <c r="F61" i="91"/>
  <c r="F62" i="91"/>
  <c r="F65" i="91"/>
  <c r="B34" i="99" l="1"/>
  <c r="B35" i="99"/>
  <c r="B109" i="89"/>
  <c r="F64" i="91"/>
  <c r="F60" i="91"/>
  <c r="F56" i="91"/>
  <c r="F52" i="91"/>
  <c r="F48" i="91"/>
  <c r="F44" i="91"/>
  <c r="F72" i="91"/>
  <c r="F63" i="91"/>
  <c r="F59" i="91"/>
  <c r="F55" i="91"/>
  <c r="F51" i="91"/>
  <c r="F43" i="91"/>
  <c r="B36" i="99" l="1"/>
  <c r="B110" i="89"/>
  <c r="H70" i="98"/>
  <c r="Q70" i="98"/>
  <c r="E70" i="98"/>
  <c r="B37" i="99" l="1"/>
  <c r="B38" i="99"/>
  <c r="B39" i="99" s="1"/>
  <c r="B111" i="89"/>
  <c r="H34" i="91"/>
  <c r="N70" i="98"/>
  <c r="K34" i="91"/>
  <c r="M70" i="98"/>
  <c r="J70" i="98"/>
  <c r="S70" i="98"/>
  <c r="P70" i="98"/>
  <c r="B40" i="99" l="1"/>
  <c r="B119" i="89"/>
  <c r="K70" i="98"/>
  <c r="B41" i="99" l="1"/>
  <c r="B42" i="99"/>
  <c r="B43" i="99" s="1"/>
  <c r="B120" i="89"/>
  <c r="F61" i="69"/>
  <c r="B44" i="99" l="1"/>
  <c r="B121" i="89"/>
  <c r="G49" i="98"/>
  <c r="Q8" i="98"/>
  <c r="N8" i="98"/>
  <c r="B45" i="99" l="1"/>
  <c r="B124" i="89"/>
  <c r="H59" i="98"/>
  <c r="K59" i="98" s="1"/>
  <c r="N59" i="98" s="1"/>
  <c r="Q59" i="98" s="1"/>
  <c r="E42" i="91"/>
  <c r="P39" i="91"/>
  <c r="M39" i="91"/>
  <c r="J39" i="91"/>
  <c r="G39" i="91"/>
  <c r="B46" i="99" l="1"/>
  <c r="B125" i="89"/>
  <c r="B126" i="89" s="1"/>
  <c r="S20" i="67"/>
  <c r="P20" i="67"/>
  <c r="M20" i="67"/>
  <c r="J20" i="67"/>
  <c r="G20" i="67"/>
  <c r="B47" i="99" l="1"/>
  <c r="B127" i="89"/>
  <c r="B128" i="89" s="1"/>
  <c r="B131" i="89" s="1"/>
  <c r="D42" i="91"/>
  <c r="F42" i="91" s="1"/>
  <c r="B48" i="99" l="1"/>
  <c r="B49" i="99" s="1"/>
  <c r="B50" i="99" s="1"/>
  <c r="B51" i="99" s="1"/>
  <c r="B52" i="99" s="1"/>
  <c r="B53" i="99" s="1"/>
  <c r="B54" i="99" s="1"/>
  <c r="B55" i="99" s="1"/>
  <c r="B56" i="99" s="1"/>
  <c r="B57" i="99" s="1"/>
  <c r="B58" i="99" s="1"/>
  <c r="B59" i="99" s="1"/>
  <c r="B60" i="99" s="1"/>
  <c r="B61" i="99" s="1"/>
  <c r="B62" i="99" s="1"/>
  <c r="B63" i="99" s="1"/>
  <c r="B132" i="89"/>
  <c r="B133" i="89" s="1"/>
  <c r="B64" i="99" l="1"/>
  <c r="B134" i="89"/>
  <c r="B137" i="89" l="1"/>
  <c r="B138" i="89" l="1"/>
  <c r="B139" i="89" s="1"/>
  <c r="H12" i="67"/>
  <c r="K12" i="67" s="1"/>
  <c r="N12" i="67" s="1"/>
  <c r="Q12" i="67" s="1"/>
  <c r="B9" i="81"/>
  <c r="B143" i="89" l="1"/>
  <c r="B144" i="89" s="1"/>
  <c r="Q63" i="98"/>
  <c r="N63" i="98"/>
  <c r="K63" i="98"/>
  <c r="H63" i="98"/>
  <c r="E63" i="98"/>
  <c r="G16" i="98"/>
  <c r="S19" i="98"/>
  <c r="S16" i="98"/>
  <c r="Q11" i="98"/>
  <c r="P19" i="98"/>
  <c r="P16" i="98"/>
  <c r="N11" i="98"/>
  <c r="M19" i="98"/>
  <c r="M16" i="98"/>
  <c r="M14" i="98"/>
  <c r="K11" i="98"/>
  <c r="J19" i="98"/>
  <c r="J16" i="98"/>
  <c r="H11" i="98"/>
  <c r="E11" i="98"/>
  <c r="E32" i="92"/>
  <c r="E45" i="98"/>
  <c r="G41" i="98"/>
  <c r="G40" i="98"/>
  <c r="G19" i="98"/>
  <c r="B145" i="89" l="1"/>
  <c r="G45" i="98"/>
  <c r="M78" i="98"/>
  <c r="S78" i="98"/>
  <c r="J78" i="98"/>
  <c r="P78" i="98"/>
  <c r="S14" i="98"/>
  <c r="P14" i="98"/>
  <c r="J14" i="98"/>
  <c r="G48" i="98"/>
  <c r="G14" i="98"/>
  <c r="B146" i="89" l="1"/>
  <c r="G78" i="98"/>
  <c r="B147" i="89" l="1"/>
  <c r="B148" i="89"/>
  <c r="D39" i="91"/>
  <c r="D9" i="91"/>
  <c r="D21" i="92"/>
  <c r="G21" i="92"/>
  <c r="J21" i="92"/>
  <c r="M21" i="92"/>
  <c r="P21" i="92"/>
  <c r="D9" i="92"/>
  <c r="P22" i="70"/>
  <c r="M22" i="70"/>
  <c r="J22" i="70"/>
  <c r="G22" i="70"/>
  <c r="D22" i="70"/>
  <c r="P34" i="69"/>
  <c r="M34" i="69"/>
  <c r="J34" i="69"/>
  <c r="G34" i="69"/>
  <c r="D34" i="69"/>
  <c r="P58" i="89"/>
  <c r="M58" i="89"/>
  <c r="J58" i="89"/>
  <c r="G58" i="89"/>
  <c r="D58" i="89"/>
  <c r="P48" i="68"/>
  <c r="M48" i="68"/>
  <c r="J48" i="68"/>
  <c r="G48" i="68"/>
  <c r="D48" i="68"/>
  <c r="P39" i="68"/>
  <c r="M39" i="68"/>
  <c r="J39" i="68"/>
  <c r="G39" i="68"/>
  <c r="D39" i="68"/>
  <c r="Q123" i="67"/>
  <c r="N123" i="67"/>
  <c r="K123" i="67"/>
  <c r="H123" i="67"/>
  <c r="E123" i="67"/>
  <c r="Q94" i="67"/>
  <c r="N94" i="67"/>
  <c r="K94" i="67"/>
  <c r="H94" i="67"/>
  <c r="E94" i="67"/>
  <c r="Q9" i="67"/>
  <c r="N9" i="67"/>
  <c r="K9" i="67"/>
  <c r="H9" i="67"/>
  <c r="B149" i="89" l="1"/>
  <c r="B152" i="89" s="1"/>
  <c r="B12" i="67"/>
  <c r="B13" i="67" s="1"/>
  <c r="B153" i="89" l="1"/>
  <c r="B16" i="67"/>
  <c r="B38" i="69"/>
  <c r="B39" i="69" l="1"/>
  <c r="B40" i="69" s="1"/>
  <c r="B154" i="89"/>
  <c r="B155" i="89" s="1"/>
  <c r="B17" i="67"/>
  <c r="B156" i="89" l="1"/>
  <c r="B157" i="89" s="1"/>
  <c r="B158" i="89" s="1"/>
  <c r="B41" i="69"/>
  <c r="B18" i="67" l="1"/>
  <c r="B44" i="69"/>
  <c r="B45" i="69" s="1"/>
  <c r="B19" i="67" l="1"/>
  <c r="B20" i="67" s="1"/>
  <c r="B21" i="67" s="1"/>
  <c r="B46" i="69"/>
  <c r="B47" i="69" s="1"/>
  <c r="B22" i="67" l="1"/>
  <c r="B48" i="69"/>
  <c r="B23" i="67" l="1"/>
  <c r="B51" i="69"/>
  <c r="B24" i="67" l="1"/>
  <c r="B52" i="69"/>
  <c r="B27" i="67" l="1"/>
  <c r="B28" i="67" s="1"/>
  <c r="B53" i="69"/>
  <c r="B55" i="69" s="1"/>
  <c r="B29" i="67" l="1"/>
  <c r="B57" i="69"/>
  <c r="B59" i="69" s="1"/>
  <c r="B61" i="69" s="1"/>
  <c r="B63" i="69" s="1"/>
  <c r="B71" i="69" s="1"/>
  <c r="B72" i="69" l="1"/>
  <c r="B73" i="69" s="1"/>
  <c r="B30" i="67"/>
  <c r="B31" i="67" s="1"/>
  <c r="B39" i="67" s="1"/>
  <c r="B74" i="69" l="1"/>
  <c r="B77" i="69" s="1"/>
  <c r="B40" i="67"/>
  <c r="B41" i="67" s="1"/>
  <c r="B78" i="69" l="1"/>
  <c r="B79" i="69" s="1"/>
  <c r="B42" i="67"/>
  <c r="B43" i="67" s="1"/>
  <c r="B46" i="67" s="1"/>
  <c r="B47" i="67" s="1"/>
  <c r="B80" i="69" l="1"/>
  <c r="B81" i="69"/>
  <c r="B84" i="69" s="1"/>
  <c r="B85" i="69" s="1"/>
  <c r="B87" i="69" s="1"/>
  <c r="B89" i="69" s="1"/>
  <c r="B91" i="69" s="1"/>
  <c r="B48" i="67"/>
  <c r="B49" i="67" s="1"/>
  <c r="B50" i="67" l="1"/>
  <c r="B53" i="67" l="1"/>
  <c r="B54" i="67" l="1"/>
  <c r="B56" i="67" s="1"/>
  <c r="B64" i="67" s="1"/>
  <c r="B65" i="67" l="1"/>
  <c r="B66" i="67" s="1"/>
  <c r="B69" i="67" s="1"/>
  <c r="B73" i="67" l="1"/>
  <c r="B74" i="67" s="1"/>
  <c r="B75" i="67" s="1"/>
  <c r="B76" i="67" l="1"/>
  <c r="B77" i="67" s="1"/>
  <c r="B78" i="67" s="1"/>
  <c r="B79" i="67" s="1"/>
  <c r="B80" i="67" l="1"/>
  <c r="B83" i="67" s="1"/>
  <c r="B84" i="67" s="1"/>
  <c r="B85" i="67" s="1"/>
  <c r="B86" i="67" l="1"/>
  <c r="B87" i="67" s="1"/>
  <c r="B88" i="67" s="1"/>
  <c r="B89" i="67" s="1"/>
  <c r="B97" i="67" s="1"/>
  <c r="B98" i="67" s="1"/>
  <c r="B99" i="67" l="1"/>
  <c r="B100" i="67" s="1"/>
  <c r="B101" i="67" s="1"/>
  <c r="B102" i="67" l="1"/>
  <c r="B105" i="67" s="1"/>
  <c r="B106" i="67" s="1"/>
  <c r="B107" i="67"/>
  <c r="B108" i="67" s="1"/>
  <c r="B109" i="67" l="1"/>
  <c r="B112" i="67" s="1"/>
  <c r="B113" i="67" s="1"/>
  <c r="B114" i="67" s="1"/>
  <c r="B116" i="67" l="1"/>
  <c r="B118" i="67" s="1"/>
  <c r="B126" i="67" s="1"/>
  <c r="B127" i="67" s="1"/>
  <c r="B128" i="67" l="1"/>
  <c r="B131" i="67" s="1"/>
  <c r="B135" i="67"/>
  <c r="B136" i="67" l="1"/>
  <c r="B137" i="67" l="1"/>
  <c r="B138" i="67" s="1"/>
  <c r="B139" i="67" s="1"/>
  <c r="B140" i="67" s="1"/>
  <c r="B141" i="67" s="1"/>
  <c r="B142" i="67" s="1"/>
  <c r="B143" i="67" s="1"/>
  <c r="B144" i="67" s="1"/>
  <c r="B145" i="67" s="1"/>
  <c r="B146" i="67" l="1"/>
  <c r="B147" i="67"/>
  <c r="B148" i="67" l="1"/>
  <c r="B151" i="67" l="1"/>
  <c r="B152" i="67" s="1"/>
  <c r="B153" i="67" l="1"/>
  <c r="B154" i="67" s="1"/>
  <c r="B155" i="67" l="1"/>
  <c r="R13" i="67"/>
  <c r="O13" i="67"/>
  <c r="L13" i="67"/>
  <c r="I13" i="67"/>
  <c r="F13" i="67"/>
  <c r="Q26" i="70"/>
  <c r="N26" i="70"/>
  <c r="K26" i="70"/>
  <c r="H26" i="70"/>
  <c r="E26" i="70"/>
  <c r="B156" i="67" l="1"/>
  <c r="B157" i="67" s="1"/>
  <c r="B158" i="67" s="1"/>
  <c r="B159" i="67" s="1"/>
  <c r="B160" i="67" s="1"/>
  <c r="B168" i="67" s="1"/>
  <c r="G127" i="67"/>
  <c r="F62" i="89" s="1"/>
  <c r="G126" i="67"/>
  <c r="B169" i="67" l="1"/>
  <c r="B170" i="67" s="1"/>
  <c r="B171" i="67" s="1"/>
  <c r="F61" i="89"/>
  <c r="F63" i="89" s="1"/>
  <c r="G128" i="67"/>
  <c r="S118" i="67"/>
  <c r="S101" i="67"/>
  <c r="S100" i="67"/>
  <c r="P118" i="67"/>
  <c r="P101" i="67"/>
  <c r="P100" i="67"/>
  <c r="M118" i="67"/>
  <c r="M101" i="67"/>
  <c r="M100" i="67"/>
  <c r="J118" i="67"/>
  <c r="J101" i="67"/>
  <c r="J100" i="67"/>
  <c r="G101" i="67"/>
  <c r="G100" i="67"/>
  <c r="S16" i="67"/>
  <c r="P16" i="67"/>
  <c r="M16" i="67"/>
  <c r="J16" i="67"/>
  <c r="S24" i="67"/>
  <c r="S23" i="67"/>
  <c r="R87" i="68" s="1"/>
  <c r="R73" i="69" s="1"/>
  <c r="P24" i="67"/>
  <c r="P23" i="67"/>
  <c r="O87" i="68" s="1"/>
  <c r="O73" i="69" s="1"/>
  <c r="M24" i="67"/>
  <c r="M23" i="67"/>
  <c r="L87" i="68" s="1"/>
  <c r="L73" i="69" s="1"/>
  <c r="J24" i="67"/>
  <c r="J23" i="67"/>
  <c r="I87" i="68" s="1"/>
  <c r="I73" i="69" s="1"/>
  <c r="G24" i="67"/>
  <c r="G23" i="67"/>
  <c r="F87" i="68" s="1"/>
  <c r="F73" i="69" s="1"/>
  <c r="G16" i="67"/>
  <c r="R74" i="69" l="1"/>
  <c r="Q73" i="69"/>
  <c r="I74" i="69"/>
  <c r="H73" i="69"/>
  <c r="E73" i="69"/>
  <c r="F74" i="69"/>
  <c r="L74" i="69"/>
  <c r="K73" i="69"/>
  <c r="N73" i="69"/>
  <c r="O74" i="69"/>
  <c r="F137" i="89"/>
  <c r="E87" i="68"/>
  <c r="R137" i="89"/>
  <c r="Q87" i="68"/>
  <c r="H87" i="68"/>
  <c r="I137" i="89"/>
  <c r="L137" i="89"/>
  <c r="K87" i="68"/>
  <c r="N87" i="68"/>
  <c r="O137" i="89"/>
  <c r="B172" i="67"/>
  <c r="B173" i="67" s="1"/>
  <c r="J12" i="67"/>
  <c r="P12" i="67"/>
  <c r="M12" i="67"/>
  <c r="S12" i="67"/>
  <c r="D25" i="70"/>
  <c r="G118" i="67"/>
  <c r="J25" i="70"/>
  <c r="M25" i="70"/>
  <c r="P25" i="70"/>
  <c r="G25" i="70"/>
  <c r="E74" i="69" l="1"/>
  <c r="K74" i="69"/>
  <c r="H74" i="69"/>
  <c r="N74" i="69"/>
  <c r="Q74" i="69"/>
  <c r="K137" i="89"/>
  <c r="H137" i="89"/>
  <c r="Q137" i="89"/>
  <c r="N137" i="89"/>
  <c r="E137" i="89"/>
  <c r="B176" i="67"/>
  <c r="B177" i="67" s="1"/>
  <c r="E50" i="98"/>
  <c r="G27" i="70"/>
  <c r="P27" i="70"/>
  <c r="O25" i="70"/>
  <c r="J27" i="70"/>
  <c r="I25" i="70"/>
  <c r="R25" i="70"/>
  <c r="M27" i="70"/>
  <c r="L25" i="70"/>
  <c r="D62" i="89"/>
  <c r="D61" i="89"/>
  <c r="B178" i="67" l="1"/>
  <c r="B179" i="67" s="1"/>
  <c r="E54" i="98"/>
  <c r="G50" i="98"/>
  <c r="L27" i="70"/>
  <c r="K25" i="70"/>
  <c r="O27" i="70"/>
  <c r="N25" i="70"/>
  <c r="R27" i="70"/>
  <c r="Q25" i="70"/>
  <c r="I27" i="70"/>
  <c r="H25" i="70"/>
  <c r="B180" i="67" l="1"/>
  <c r="B183" i="67" s="1"/>
  <c r="B184" i="67" s="1"/>
  <c r="B186" i="67" s="1"/>
  <c r="B188" i="67" s="1"/>
  <c r="B196" i="67" s="1"/>
  <c r="F50" i="98"/>
  <c r="G54" i="98"/>
  <c r="F54" i="98" s="1"/>
  <c r="Q27" i="70"/>
  <c r="K27" i="70"/>
  <c r="H27" i="70"/>
  <c r="N27" i="70"/>
  <c r="B197" i="67" l="1"/>
  <c r="B198" i="67" l="1"/>
  <c r="D27" i="70"/>
  <c r="B201" i="67" l="1"/>
  <c r="B205" i="67" s="1"/>
  <c r="D63" i="89"/>
  <c r="B206" i="67" l="1"/>
  <c r="B207" i="67"/>
  <c r="B208" i="67"/>
  <c r="B209" i="67" s="1"/>
  <c r="E61" i="89"/>
  <c r="E128" i="67"/>
  <c r="B210" i="67" l="1"/>
  <c r="B211" i="67" s="1"/>
  <c r="E62" i="89"/>
  <c r="B214" i="67" l="1"/>
  <c r="B215" i="67" s="1"/>
  <c r="B216" i="67" s="1"/>
  <c r="B217" i="67" s="1"/>
  <c r="B218" i="67" s="1"/>
  <c r="B219" i="67" s="1"/>
  <c r="B220" i="67" s="1"/>
  <c r="E63" i="89"/>
  <c r="G12" i="67" l="1"/>
  <c r="F23" i="68" s="1"/>
  <c r="F31" i="68" l="1"/>
  <c r="F25" i="68"/>
  <c r="E25" i="68" s="1"/>
  <c r="E23" i="68"/>
  <c r="F25" i="70"/>
  <c r="E25" i="70" s="1"/>
  <c r="F30" i="89" l="1"/>
  <c r="E30" i="89" s="1"/>
  <c r="F13" i="69"/>
  <c r="F27" i="70"/>
  <c r="E27" i="70" s="1"/>
  <c r="S13" i="67" l="1"/>
  <c r="F26" i="92" l="1"/>
  <c r="E26" i="92" s="1"/>
  <c r="D108" i="89" l="1"/>
  <c r="G157" i="67"/>
  <c r="F108" i="89" s="1"/>
  <c r="E108" i="89" l="1"/>
  <c r="G154" i="67" l="1"/>
  <c r="F106" i="89" s="1"/>
  <c r="D106" i="89"/>
  <c r="G155" i="67"/>
  <c r="F107" i="89" s="1"/>
  <c r="D107" i="89"/>
  <c r="E107" i="89" l="1"/>
  <c r="E106" i="89"/>
  <c r="G151" i="67" l="1"/>
  <c r="D103" i="89"/>
  <c r="F103" i="89" l="1"/>
  <c r="E103" i="89" s="1"/>
  <c r="M97" i="67" l="1"/>
  <c r="S99" i="67" l="1"/>
  <c r="P99" i="67" l="1"/>
  <c r="M99" i="67"/>
  <c r="J99" i="67"/>
  <c r="G99" i="67" l="1"/>
  <c r="P138" i="67" l="1"/>
  <c r="O90" i="89" s="1"/>
  <c r="M90" i="89"/>
  <c r="J90" i="89"/>
  <c r="M138" i="67"/>
  <c r="L90" i="89" s="1"/>
  <c r="P90" i="89"/>
  <c r="S138" i="67"/>
  <c r="R90" i="89" s="1"/>
  <c r="J154" i="67"/>
  <c r="I106" i="89" s="1"/>
  <c r="G106" i="89"/>
  <c r="P154" i="67"/>
  <c r="O106" i="89" s="1"/>
  <c r="M106" i="89"/>
  <c r="J155" i="67"/>
  <c r="I107" i="89" s="1"/>
  <c r="G107" i="89"/>
  <c r="P155" i="67"/>
  <c r="O107" i="89" s="1"/>
  <c r="M107" i="89"/>
  <c r="G108" i="89"/>
  <c r="J157" i="67"/>
  <c r="I108" i="89" s="1"/>
  <c r="M108" i="89"/>
  <c r="P157" i="67"/>
  <c r="O108" i="89" s="1"/>
  <c r="G61" i="89"/>
  <c r="J126" i="67"/>
  <c r="H128" i="67"/>
  <c r="P126" i="67"/>
  <c r="N128" i="67"/>
  <c r="M61" i="89"/>
  <c r="G62" i="89"/>
  <c r="J127" i="67"/>
  <c r="I62" i="89" s="1"/>
  <c r="P127" i="67"/>
  <c r="O62" i="89" s="1"/>
  <c r="M62" i="89"/>
  <c r="M154" i="67"/>
  <c r="L106" i="89" s="1"/>
  <c r="J106" i="89"/>
  <c r="S154" i="67"/>
  <c r="R106" i="89" s="1"/>
  <c r="P106" i="89"/>
  <c r="J107" i="89"/>
  <c r="M155" i="67"/>
  <c r="L107" i="89" s="1"/>
  <c r="S155" i="67"/>
  <c r="R107" i="89" s="1"/>
  <c r="P107" i="89"/>
  <c r="J108" i="89"/>
  <c r="M157" i="67"/>
  <c r="L108" i="89" s="1"/>
  <c r="P108" i="89"/>
  <c r="S157" i="67"/>
  <c r="R108" i="89" s="1"/>
  <c r="M126" i="67"/>
  <c r="J61" i="89"/>
  <c r="K128" i="67"/>
  <c r="Q128" i="67"/>
  <c r="S126" i="67"/>
  <c r="P61" i="89"/>
  <c r="J62" i="89"/>
  <c r="M127" i="67"/>
  <c r="L62" i="89" s="1"/>
  <c r="P62" i="89"/>
  <c r="S127" i="67"/>
  <c r="R62" i="89" s="1"/>
  <c r="Q62" i="89" l="1"/>
  <c r="K62" i="89"/>
  <c r="P63" i="89"/>
  <c r="J63" i="89"/>
  <c r="Q108" i="89"/>
  <c r="K108" i="89"/>
  <c r="K107" i="89"/>
  <c r="H62" i="89"/>
  <c r="N108" i="89"/>
  <c r="H108" i="89"/>
  <c r="Q90" i="89"/>
  <c r="K90" i="89"/>
  <c r="I61" i="89"/>
  <c r="J128" i="67"/>
  <c r="S128" i="67"/>
  <c r="R128" i="67" s="1"/>
  <c r="R61" i="89"/>
  <c r="M128" i="67"/>
  <c r="L128" i="67" s="1"/>
  <c r="L61" i="89"/>
  <c r="M63" i="89"/>
  <c r="Q107" i="89"/>
  <c r="Q106" i="89"/>
  <c r="K106" i="89"/>
  <c r="N62" i="89"/>
  <c r="G63" i="89"/>
  <c r="N107" i="89"/>
  <c r="H107" i="89"/>
  <c r="N106" i="89"/>
  <c r="H106" i="89"/>
  <c r="N90" i="89"/>
  <c r="P128" i="67"/>
  <c r="O128" i="67" s="1"/>
  <c r="O61" i="89"/>
  <c r="K61" i="89" l="1"/>
  <c r="L63" i="89"/>
  <c r="K63" i="89" s="1"/>
  <c r="R63" i="89"/>
  <c r="Q63" i="89" s="1"/>
  <c r="Q61" i="89"/>
  <c r="N61" i="89"/>
  <c r="O63" i="89"/>
  <c r="N63" i="89" s="1"/>
  <c r="I63" i="89"/>
  <c r="H63" i="89" s="1"/>
  <c r="H61" i="89"/>
  <c r="G103" i="89" l="1"/>
  <c r="J151" i="67"/>
  <c r="I103" i="89" l="1"/>
  <c r="H103" i="89" s="1"/>
  <c r="J103" i="89" l="1"/>
  <c r="M151" i="67"/>
  <c r="L103" i="89" l="1"/>
  <c r="K103" i="89" s="1"/>
  <c r="M103" i="89" l="1"/>
  <c r="P151" i="67"/>
  <c r="O103" i="89" l="1"/>
  <c r="N103" i="89" s="1"/>
  <c r="S151" i="67" l="1"/>
  <c r="P103" i="89"/>
  <c r="R103" i="89" l="1"/>
  <c r="Q103" i="89" s="1"/>
  <c r="L70" i="98" l="1"/>
  <c r="I70" i="98" l="1"/>
  <c r="G97" i="67" l="1"/>
  <c r="J97" i="67" l="1"/>
  <c r="P97" i="67" l="1"/>
  <c r="S97" i="67" l="1"/>
  <c r="J17" i="67" l="1"/>
  <c r="P17" i="67"/>
  <c r="G17" i="67"/>
  <c r="M17" i="67"/>
  <c r="S17" i="67"/>
  <c r="D51" i="68" l="1"/>
  <c r="G98" i="67"/>
  <c r="G102" i="67" l="1"/>
  <c r="F102" i="67" s="1"/>
  <c r="F51" i="68" l="1"/>
  <c r="E51" i="68" s="1"/>
  <c r="F53" i="89"/>
  <c r="E52" i="89"/>
  <c r="E53" i="89" l="1"/>
  <c r="F19" i="89"/>
  <c r="J98" i="67"/>
  <c r="J102" i="67" s="1"/>
  <c r="H102" i="67"/>
  <c r="G51" i="68" s="1"/>
  <c r="E19" i="89" l="1"/>
  <c r="I102" i="67"/>
  <c r="K102" i="67"/>
  <c r="J51" i="68" s="1"/>
  <c r="M98" i="67"/>
  <c r="M102" i="67" s="1"/>
  <c r="I51" i="68"/>
  <c r="L102" i="67" l="1"/>
  <c r="H51" i="68"/>
  <c r="L51" i="68"/>
  <c r="K51" i="68" l="1"/>
  <c r="P98" i="67" l="1"/>
  <c r="P102" i="67" s="1"/>
  <c r="N102" i="67"/>
  <c r="M51" i="68" s="1"/>
  <c r="O102" i="67" l="1"/>
  <c r="O51" i="68"/>
  <c r="S98" i="67" l="1"/>
  <c r="S102" i="67" s="1"/>
  <c r="Q102" i="67"/>
  <c r="P51" i="68" s="1"/>
  <c r="N51" i="68"/>
  <c r="R102" i="67" l="1"/>
  <c r="R51" i="68"/>
  <c r="Q51" i="68" l="1"/>
  <c r="G52" i="69" l="1"/>
  <c r="J113" i="67"/>
  <c r="I52" i="69" s="1"/>
  <c r="J52" i="69"/>
  <c r="M113" i="67"/>
  <c r="L52" i="69" s="1"/>
  <c r="M52" i="69"/>
  <c r="P113" i="67"/>
  <c r="O52" i="69" s="1"/>
  <c r="K52" i="69" l="1"/>
  <c r="N52" i="69"/>
  <c r="H52" i="69"/>
  <c r="D52" i="69" l="1"/>
  <c r="G113" i="67"/>
  <c r="F52" i="69" s="1"/>
  <c r="P52" i="69"/>
  <c r="S113" i="67"/>
  <c r="R52" i="69" s="1"/>
  <c r="Q52" i="69" l="1"/>
  <c r="E52" i="69"/>
  <c r="G46" i="69" l="1"/>
  <c r="J107" i="67"/>
  <c r="M46" i="69"/>
  <c r="P107" i="67"/>
  <c r="J46" i="69"/>
  <c r="M107" i="67"/>
  <c r="P46" i="69"/>
  <c r="S107" i="67"/>
  <c r="I46" i="69" l="1"/>
  <c r="G107" i="67"/>
  <c r="D46" i="69"/>
  <c r="R46" i="69"/>
  <c r="L46" i="69"/>
  <c r="O46" i="69"/>
  <c r="N46" i="69" l="1"/>
  <c r="K46" i="69"/>
  <c r="Q46" i="69"/>
  <c r="F46" i="69"/>
  <c r="H46" i="69"/>
  <c r="E46" i="69" l="1"/>
  <c r="D52" i="68" l="1"/>
  <c r="G29" i="67"/>
  <c r="F52" i="68" s="1"/>
  <c r="E52" i="68" l="1"/>
  <c r="F64" i="68"/>
  <c r="F40" i="69" s="1"/>
  <c r="F53" i="68"/>
  <c r="D64" i="68"/>
  <c r="D40" i="69" s="1"/>
  <c r="D53" i="68"/>
  <c r="F55" i="68" l="1"/>
  <c r="D55" i="68"/>
  <c r="E64" i="68"/>
  <c r="D42" i="68"/>
  <c r="J29" i="67"/>
  <c r="I52" i="68" s="1"/>
  <c r="G52" i="68"/>
  <c r="E53" i="68"/>
  <c r="F42" i="68"/>
  <c r="F58" i="68" l="1"/>
  <c r="D66" i="68"/>
  <c r="D79" i="89" s="1"/>
  <c r="D58" i="68"/>
  <c r="H52" i="68"/>
  <c r="I64" i="68"/>
  <c r="I40" i="69" s="1"/>
  <c r="I53" i="68"/>
  <c r="E55" i="68"/>
  <c r="E42" i="68"/>
  <c r="G64" i="68"/>
  <c r="G40" i="69" s="1"/>
  <c r="G53" i="68"/>
  <c r="G55" i="68" s="1"/>
  <c r="I55" i="68" l="1"/>
  <c r="D39" i="69"/>
  <c r="G58" i="68"/>
  <c r="G66" i="68"/>
  <c r="G79" i="89" s="1"/>
  <c r="G42" i="68"/>
  <c r="E58" i="68"/>
  <c r="H53" i="68"/>
  <c r="I42" i="68"/>
  <c r="J52" i="68"/>
  <c r="M29" i="67"/>
  <c r="L52" i="68" s="1"/>
  <c r="H64" i="68"/>
  <c r="I58" i="68" l="1"/>
  <c r="G39" i="69"/>
  <c r="L64" i="68"/>
  <c r="L40" i="69" s="1"/>
  <c r="K52" i="68"/>
  <c r="L53" i="68"/>
  <c r="H55" i="68"/>
  <c r="H42" i="68"/>
  <c r="J64" i="68"/>
  <c r="J40" i="69" s="1"/>
  <c r="J53" i="68"/>
  <c r="L55" i="68" l="1"/>
  <c r="L58" i="68" s="1"/>
  <c r="J55" i="68"/>
  <c r="J66" i="68" s="1"/>
  <c r="J79" i="89" s="1"/>
  <c r="J42" i="68"/>
  <c r="K53" i="68"/>
  <c r="L42" i="68"/>
  <c r="K64" i="68"/>
  <c r="H58" i="68"/>
  <c r="P29" i="67"/>
  <c r="O52" i="68" s="1"/>
  <c r="M52" i="68"/>
  <c r="J58" i="68" l="1"/>
  <c r="J39" i="69"/>
  <c r="M64" i="68"/>
  <c r="M40" i="69" s="1"/>
  <c r="M53" i="68"/>
  <c r="M55" i="68" s="1"/>
  <c r="K55" i="68"/>
  <c r="O64" i="68"/>
  <c r="O40" i="69" s="1"/>
  <c r="N52" i="68"/>
  <c r="O53" i="68"/>
  <c r="K42" i="68"/>
  <c r="O55" i="68" l="1"/>
  <c r="M58" i="68"/>
  <c r="M66" i="68"/>
  <c r="M79" i="89" s="1"/>
  <c r="O42" i="68"/>
  <c r="N53" i="68"/>
  <c r="N64" i="68"/>
  <c r="K58" i="68"/>
  <c r="M42" i="68"/>
  <c r="S29" i="67"/>
  <c r="R52" i="68" s="1"/>
  <c r="P52" i="68"/>
  <c r="O58" i="68" l="1"/>
  <c r="M39" i="69"/>
  <c r="P64" i="68"/>
  <c r="P40" i="69" s="1"/>
  <c r="P53" i="68"/>
  <c r="N42" i="68"/>
  <c r="R64" i="68"/>
  <c r="R40" i="69" s="1"/>
  <c r="Q52" i="68"/>
  <c r="R53" i="68"/>
  <c r="N55" i="68"/>
  <c r="R55" i="68" l="1"/>
  <c r="P55" i="68"/>
  <c r="P66" i="68" s="1"/>
  <c r="P79" i="89" s="1"/>
  <c r="N58" i="68"/>
  <c r="R42" i="68"/>
  <c r="Q53" i="68"/>
  <c r="Q64" i="68"/>
  <c r="P42" i="68"/>
  <c r="R58" i="68" l="1"/>
  <c r="P39" i="69"/>
  <c r="P58" i="68"/>
  <c r="Q55" i="68"/>
  <c r="Q42" i="68"/>
  <c r="Q58" i="68" l="1"/>
  <c r="E44" i="98" l="1"/>
  <c r="E53" i="98" s="1"/>
  <c r="E55" i="98" s="1"/>
  <c r="E57" i="98" s="1"/>
  <c r="E22" i="98" s="1"/>
  <c r="G44" i="98"/>
  <c r="G53" i="98" s="1"/>
  <c r="G55" i="98" s="1"/>
  <c r="F55" i="98" l="1"/>
  <c r="G57" i="98"/>
  <c r="F57" i="98" l="1"/>
  <c r="G22" i="98"/>
  <c r="F22" i="98" s="1"/>
  <c r="M44" i="69" l="1"/>
  <c r="P105" i="67"/>
  <c r="J105" i="67"/>
  <c r="G44" i="69"/>
  <c r="J44" i="69"/>
  <c r="M105" i="67"/>
  <c r="L44" i="69" l="1"/>
  <c r="I44" i="69"/>
  <c r="O44" i="69"/>
  <c r="N44" i="69" l="1"/>
  <c r="H44" i="69"/>
  <c r="K44" i="69"/>
  <c r="G105" i="67" l="1"/>
  <c r="D44" i="69"/>
  <c r="S105" i="67"/>
  <c r="P44" i="69"/>
  <c r="R44" i="69" l="1"/>
  <c r="F44" i="69"/>
  <c r="E44" i="69" l="1"/>
  <c r="Q44" i="69"/>
  <c r="J138" i="67" l="1"/>
  <c r="G90" i="89"/>
  <c r="I90" i="89" l="1"/>
  <c r="H90" i="89" s="1"/>
  <c r="D90" i="89"/>
  <c r="G138" i="67"/>
  <c r="F90" i="89" l="1"/>
  <c r="E90" i="89" s="1"/>
  <c r="G13" i="67"/>
  <c r="J13" i="67"/>
  <c r="M13" i="67"/>
  <c r="P13" i="67"/>
  <c r="G18" i="67" l="1"/>
  <c r="G27" i="67"/>
  <c r="G19" i="67" l="1"/>
  <c r="H19" i="67"/>
  <c r="J18" i="67"/>
  <c r="J27" i="67"/>
  <c r="J19" i="67" l="1"/>
  <c r="K19" i="67"/>
  <c r="M18" i="67"/>
  <c r="M27" i="67"/>
  <c r="M19" i="67" l="1"/>
  <c r="N19" i="67"/>
  <c r="P18" i="67"/>
  <c r="P27" i="67"/>
  <c r="P19" i="67" l="1"/>
  <c r="Q19" i="67"/>
  <c r="S18" i="67"/>
  <c r="S19" i="67" l="1"/>
  <c r="S27" i="67" l="1"/>
  <c r="P28" i="67" l="1"/>
  <c r="J28" i="67"/>
  <c r="M28" i="67"/>
  <c r="G28" i="67"/>
  <c r="G21" i="67" l="1"/>
  <c r="M21" i="67"/>
  <c r="J21" i="67"/>
  <c r="P21" i="67"/>
  <c r="S21" i="67"/>
  <c r="S28" i="67" l="1"/>
  <c r="S22" i="67"/>
  <c r="R66" i="68" s="1"/>
  <c r="R79" i="89" s="1"/>
  <c r="Q79" i="89" s="1"/>
  <c r="M22" i="67"/>
  <c r="L66" i="68" s="1"/>
  <c r="L79" i="89" s="1"/>
  <c r="K79" i="89" s="1"/>
  <c r="P22" i="67"/>
  <c r="O66" i="68" s="1"/>
  <c r="O79" i="89" s="1"/>
  <c r="N79" i="89" s="1"/>
  <c r="J22" i="67"/>
  <c r="I66" i="68" s="1"/>
  <c r="I79" i="89" s="1"/>
  <c r="H79" i="89" s="1"/>
  <c r="G22" i="67"/>
  <c r="E31" i="68" l="1"/>
  <c r="F66" i="68"/>
  <c r="F79" i="89" s="1"/>
  <c r="E79" i="89" s="1"/>
  <c r="I39" i="69"/>
  <c r="H39" i="69" s="1"/>
  <c r="H66" i="68"/>
  <c r="N66" i="68"/>
  <c r="O39" i="69"/>
  <c r="N39" i="69" s="1"/>
  <c r="L39" i="69"/>
  <c r="K39" i="69" s="1"/>
  <c r="K66" i="68"/>
  <c r="Q66" i="68"/>
  <c r="R39" i="69"/>
  <c r="Q39" i="69" s="1"/>
  <c r="E66" i="68" l="1"/>
  <c r="F39" i="69"/>
  <c r="E39" i="69" s="1"/>
  <c r="P84" i="68" l="1"/>
  <c r="R84" i="68" l="1"/>
  <c r="Q84" i="68" l="1"/>
  <c r="D84" i="68" l="1"/>
  <c r="G84" i="68"/>
  <c r="I84" i="68" l="1"/>
  <c r="H84" i="68" s="1"/>
  <c r="L84" i="68"/>
  <c r="J84" i="68"/>
  <c r="K84" i="68" l="1"/>
  <c r="M84" i="68" l="1"/>
  <c r="O84" i="68" l="1"/>
  <c r="N84" i="68" l="1"/>
  <c r="F32" i="91" l="1"/>
  <c r="F34" i="91" s="1"/>
  <c r="E34" i="91" l="1"/>
  <c r="G70" i="98"/>
  <c r="F70" i="98" l="1"/>
  <c r="F47" i="91" l="1"/>
  <c r="F71" i="91" l="1"/>
  <c r="F73" i="91" s="1"/>
  <c r="D73" i="91"/>
  <c r="D51" i="69" l="1"/>
  <c r="D53" i="69" s="1"/>
  <c r="G112" i="67"/>
  <c r="E114" i="67"/>
  <c r="D81" i="89"/>
  <c r="G114" i="67" l="1"/>
  <c r="F114" i="67" s="1"/>
  <c r="F81" i="89"/>
  <c r="F51" i="69"/>
  <c r="F53" i="69" l="1"/>
  <c r="E53" i="69" s="1"/>
  <c r="E51" i="69"/>
  <c r="H114" i="67"/>
  <c r="J112" i="67"/>
  <c r="G51" i="69"/>
  <c r="G53" i="69" s="1"/>
  <c r="G81" i="89"/>
  <c r="E81" i="89"/>
  <c r="J114" i="67" l="1"/>
  <c r="I114" i="67" s="1"/>
  <c r="I81" i="89"/>
  <c r="I51" i="69"/>
  <c r="I53" i="69" l="1"/>
  <c r="H51" i="69"/>
  <c r="H81" i="89"/>
  <c r="K114" i="67"/>
  <c r="J81" i="89"/>
  <c r="M112" i="67"/>
  <c r="J51" i="69"/>
  <c r="J53" i="69" s="1"/>
  <c r="H53" i="69"/>
  <c r="M114" i="67" l="1"/>
  <c r="L114" i="67" s="1"/>
  <c r="L81" i="89"/>
  <c r="L51" i="69"/>
  <c r="L53" i="69" l="1"/>
  <c r="K51" i="69"/>
  <c r="N114" i="67"/>
  <c r="M81" i="89"/>
  <c r="M51" i="69"/>
  <c r="M53" i="69" s="1"/>
  <c r="P112" i="67"/>
  <c r="K81" i="89"/>
  <c r="K53" i="69" l="1"/>
  <c r="P114" i="67"/>
  <c r="O114" i="67" s="1"/>
  <c r="O51" i="69"/>
  <c r="O81" i="89"/>
  <c r="O53" i="69" l="1"/>
  <c r="N53" i="69" s="1"/>
  <c r="N51" i="69"/>
  <c r="Q114" i="67"/>
  <c r="P51" i="69"/>
  <c r="P53" i="69" s="1"/>
  <c r="P81" i="89"/>
  <c r="S112" i="67"/>
  <c r="N81" i="89"/>
  <c r="S114" i="67" l="1"/>
  <c r="R114" i="67" s="1"/>
  <c r="R51" i="69"/>
  <c r="R81" i="89"/>
  <c r="R53" i="69" l="1"/>
  <c r="Q51" i="69"/>
  <c r="Q81" i="89"/>
  <c r="Q53" i="69" l="1"/>
  <c r="E13" i="69" l="1"/>
  <c r="F84" i="68" l="1"/>
  <c r="E89" i="68"/>
  <c r="E83" i="68"/>
  <c r="E84" i="68"/>
  <c r="E90" i="68"/>
  <c r="F25" i="69" l="1"/>
  <c r="E25" i="69" s="1"/>
  <c r="D37" i="69" l="1"/>
  <c r="D59" i="68"/>
  <c r="D60" i="68"/>
  <c r="D68" i="68" s="1"/>
  <c r="F43" i="68"/>
  <c r="D11" i="69"/>
  <c r="D27" i="68"/>
  <c r="D33" i="68" s="1"/>
  <c r="D26" i="68"/>
  <c r="D28" i="68" l="1"/>
  <c r="D34" i="68" s="1"/>
  <c r="D12" i="69" s="1"/>
  <c r="D14" i="69" s="1"/>
  <c r="F60" i="68"/>
  <c r="F37" i="69"/>
  <c r="F12" i="68"/>
  <c r="F59" i="68"/>
  <c r="D61" i="68"/>
  <c r="D69" i="68" s="1"/>
  <c r="D38" i="69" s="1"/>
  <c r="D41" i="69" s="1"/>
  <c r="F61" i="68" l="1"/>
  <c r="E61" i="68" s="1"/>
  <c r="F11" i="69"/>
  <c r="F27" i="68"/>
  <c r="F26" i="68"/>
  <c r="E37" i="69"/>
  <c r="I43" i="68"/>
  <c r="G37" i="69"/>
  <c r="G60" i="68"/>
  <c r="G68" i="68" s="1"/>
  <c r="G59" i="68"/>
  <c r="E60" i="68"/>
  <c r="F68" i="68"/>
  <c r="F69" i="68" l="1"/>
  <c r="E69" i="68" s="1"/>
  <c r="G61" i="68"/>
  <c r="G69" i="68" s="1"/>
  <c r="G38" i="69" s="1"/>
  <c r="G41" i="69" s="1"/>
  <c r="I37" i="69"/>
  <c r="I60" i="68"/>
  <c r="I59" i="68"/>
  <c r="F28" i="68"/>
  <c r="F33" i="68"/>
  <c r="E33" i="68" s="1"/>
  <c r="E27" i="68"/>
  <c r="E68" i="68"/>
  <c r="F38" i="69"/>
  <c r="E11" i="69"/>
  <c r="G31" i="67"/>
  <c r="E38" i="69" l="1"/>
  <c r="F41" i="69"/>
  <c r="F34" i="68"/>
  <c r="E28" i="68"/>
  <c r="L43" i="68"/>
  <c r="J37" i="69"/>
  <c r="J59" i="68"/>
  <c r="J60" i="68"/>
  <c r="J68" i="68" s="1"/>
  <c r="H59" i="68"/>
  <c r="I61" i="68"/>
  <c r="H60" i="68"/>
  <c r="I68" i="68"/>
  <c r="H68" i="68" s="1"/>
  <c r="H37" i="69"/>
  <c r="J31" i="67"/>
  <c r="J61" i="68" l="1"/>
  <c r="J69" i="68" s="1"/>
  <c r="J38" i="69" s="1"/>
  <c r="J41" i="69" s="1"/>
  <c r="I69" i="68"/>
  <c r="H61" i="68"/>
  <c r="L37" i="69"/>
  <c r="L60" i="68"/>
  <c r="L59" i="68"/>
  <c r="F12" i="69"/>
  <c r="E34" i="68"/>
  <c r="E41" i="69"/>
  <c r="O43" i="68" l="1"/>
  <c r="M37" i="69"/>
  <c r="M59" i="68"/>
  <c r="M60" i="68"/>
  <c r="M68" i="68" s="1"/>
  <c r="E12" i="69"/>
  <c r="F14" i="69"/>
  <c r="K59" i="68"/>
  <c r="L61" i="68"/>
  <c r="L68" i="68"/>
  <c r="K68" i="68" s="1"/>
  <c r="K60" i="68"/>
  <c r="K37" i="69"/>
  <c r="I38" i="69"/>
  <c r="H69" i="68"/>
  <c r="L69" i="68" l="1"/>
  <c r="K61" i="68"/>
  <c r="E14" i="69"/>
  <c r="M61" i="68"/>
  <c r="M69" i="68" s="1"/>
  <c r="M38" i="69" s="1"/>
  <c r="M41" i="69" s="1"/>
  <c r="H38" i="69"/>
  <c r="I41" i="69"/>
  <c r="O37" i="69"/>
  <c r="O60" i="68"/>
  <c r="O59" i="68"/>
  <c r="M31" i="67"/>
  <c r="O68" i="68" l="1"/>
  <c r="N68" i="68" s="1"/>
  <c r="N60" i="68"/>
  <c r="H41" i="69"/>
  <c r="N37" i="69"/>
  <c r="N59" i="68"/>
  <c r="O61" i="68"/>
  <c r="R43" i="68"/>
  <c r="P37" i="69"/>
  <c r="P59" i="68"/>
  <c r="P60" i="68"/>
  <c r="P68" i="68" s="1"/>
  <c r="L38" i="69"/>
  <c r="K69" i="68"/>
  <c r="P61" i="68" l="1"/>
  <c r="P69" i="68" s="1"/>
  <c r="P38" i="69" s="1"/>
  <c r="P41" i="69" s="1"/>
  <c r="R37" i="69"/>
  <c r="R59" i="68"/>
  <c r="R60" i="68"/>
  <c r="N61" i="68"/>
  <c r="O69" i="68"/>
  <c r="K38" i="69"/>
  <c r="L41" i="69"/>
  <c r="P31" i="67"/>
  <c r="K41" i="69" l="1"/>
  <c r="O38" i="69"/>
  <c r="N69" i="68"/>
  <c r="R68" i="68"/>
  <c r="Q60" i="68"/>
  <c r="Q59" i="68"/>
  <c r="R61" i="68"/>
  <c r="Q37" i="69"/>
  <c r="Q61" i="68" l="1"/>
  <c r="R69" i="68"/>
  <c r="Q69" i="68" s="1"/>
  <c r="Q68" i="68"/>
  <c r="N38" i="69"/>
  <c r="O41" i="69"/>
  <c r="N41" i="69" l="1"/>
  <c r="R38" i="69"/>
  <c r="S31" i="67"/>
  <c r="Q38" i="69" l="1"/>
  <c r="R41" i="69"/>
  <c r="Q41" i="69" l="1"/>
  <c r="P143" i="89" l="1"/>
  <c r="P149" i="89" s="1"/>
  <c r="P125" i="89" s="1"/>
  <c r="Q211" i="67"/>
  <c r="S205" i="67"/>
  <c r="R143" i="89" l="1"/>
  <c r="S211" i="67"/>
  <c r="R211" i="67" s="1"/>
  <c r="R149" i="89" l="1"/>
  <c r="Q143" i="89"/>
  <c r="Q149" i="89" l="1"/>
  <c r="R125" i="89"/>
  <c r="Q125" i="89" s="1"/>
  <c r="J143" i="89" l="1"/>
  <c r="J149" i="89" s="1"/>
  <c r="J125" i="89" s="1"/>
  <c r="K211" i="67"/>
  <c r="M205" i="67"/>
  <c r="M143" i="89"/>
  <c r="M149" i="89" s="1"/>
  <c r="M125" i="89" s="1"/>
  <c r="N211" i="67"/>
  <c r="P205" i="67"/>
  <c r="D143" i="89"/>
  <c r="D149" i="89" s="1"/>
  <c r="D125" i="89" s="1"/>
  <c r="G205" i="67"/>
  <c r="E211" i="67"/>
  <c r="G143" i="89"/>
  <c r="G149" i="89" s="1"/>
  <c r="G125" i="89" s="1"/>
  <c r="J205" i="67"/>
  <c r="H211" i="67"/>
  <c r="F143" i="89" l="1"/>
  <c r="G211" i="67"/>
  <c r="F211" i="67" s="1"/>
  <c r="P211" i="67"/>
  <c r="O211" i="67" s="1"/>
  <c r="O143" i="89"/>
  <c r="I143" i="89"/>
  <c r="J211" i="67"/>
  <c r="I211" i="67" s="1"/>
  <c r="L143" i="89"/>
  <c r="M211" i="67"/>
  <c r="L211" i="67" s="1"/>
  <c r="O149" i="89" l="1"/>
  <c r="N143" i="89"/>
  <c r="I149" i="89"/>
  <c r="H143" i="89"/>
  <c r="L149" i="89"/>
  <c r="K143" i="89"/>
  <c r="E143" i="89"/>
  <c r="F149" i="89"/>
  <c r="K149" i="89" l="1"/>
  <c r="L125" i="89"/>
  <c r="K125" i="89" s="1"/>
  <c r="H149" i="89"/>
  <c r="I125" i="89"/>
  <c r="H125" i="89" s="1"/>
  <c r="E149" i="89"/>
  <c r="F125" i="89"/>
  <c r="E125" i="89" s="1"/>
  <c r="N149" i="89"/>
  <c r="O125" i="89"/>
  <c r="N125" i="89" s="1"/>
  <c r="J201" i="67" l="1"/>
  <c r="G201" i="67"/>
  <c r="P201" i="67" l="1"/>
  <c r="M201" i="67" l="1"/>
  <c r="M158" i="67" l="1"/>
  <c r="J109" i="89"/>
  <c r="M109" i="89"/>
  <c r="P158" i="67"/>
  <c r="J158" i="67"/>
  <c r="G109" i="89"/>
  <c r="S158" i="67"/>
  <c r="P109" i="89"/>
  <c r="G158" i="67"/>
  <c r="D109" i="89"/>
  <c r="R109" i="89" l="1"/>
  <c r="I109" i="89"/>
  <c r="O109" i="89"/>
  <c r="F109" i="89"/>
  <c r="L109" i="89"/>
  <c r="K109" i="89" l="1"/>
  <c r="N109" i="89"/>
  <c r="E109" i="89"/>
  <c r="H109" i="89"/>
  <c r="Q109" i="89"/>
  <c r="D47" i="69" l="1"/>
  <c r="G108" i="67"/>
  <c r="F47" i="69" s="1"/>
  <c r="S108" i="67"/>
  <c r="R47" i="69" s="1"/>
  <c r="P47" i="69"/>
  <c r="M47" i="69"/>
  <c r="P108" i="67"/>
  <c r="O47" i="69" s="1"/>
  <c r="J108" i="67"/>
  <c r="I47" i="69" s="1"/>
  <c r="G47" i="69"/>
  <c r="J47" i="69"/>
  <c r="M108" i="67"/>
  <c r="L47" i="69" s="1"/>
  <c r="E47" i="69" l="1"/>
  <c r="N47" i="69"/>
  <c r="Q47" i="69"/>
  <c r="K47" i="69"/>
  <c r="H47" i="69"/>
  <c r="D45" i="69"/>
  <c r="D48" i="69" s="1"/>
  <c r="G106" i="67"/>
  <c r="E109" i="67"/>
  <c r="F45" i="69" l="1"/>
  <c r="G109" i="67"/>
  <c r="F109" i="67" s="1"/>
  <c r="E45" i="69" l="1"/>
  <c r="F48" i="69"/>
  <c r="E48" i="69" l="1"/>
  <c r="H109" i="67"/>
  <c r="G45" i="69"/>
  <c r="G48" i="69" s="1"/>
  <c r="J106" i="67"/>
  <c r="I45" i="69" l="1"/>
  <c r="J109" i="67"/>
  <c r="I109" i="67" s="1"/>
  <c r="H45" i="69" l="1"/>
  <c r="I48" i="69"/>
  <c r="H48" i="69" l="1"/>
  <c r="J45" i="69"/>
  <c r="J48" i="69" s="1"/>
  <c r="M106" i="67"/>
  <c r="K109" i="67"/>
  <c r="L45" i="69" l="1"/>
  <c r="M109" i="67"/>
  <c r="L109" i="67" s="1"/>
  <c r="K45" i="69" l="1"/>
  <c r="L48" i="69"/>
  <c r="K48" i="69" l="1"/>
  <c r="N109" i="67"/>
  <c r="M45" i="69"/>
  <c r="M48" i="69" s="1"/>
  <c r="P106" i="67"/>
  <c r="O45" i="69" l="1"/>
  <c r="P109" i="67"/>
  <c r="O109" i="67" s="1"/>
  <c r="N45" i="69" l="1"/>
  <c r="O48" i="69"/>
  <c r="N48" i="69" l="1"/>
  <c r="S106" i="67"/>
  <c r="P45" i="69"/>
  <c r="P48" i="69" s="1"/>
  <c r="Q109" i="67"/>
  <c r="R45" i="69" l="1"/>
  <c r="S109" i="67"/>
  <c r="R109" i="67" s="1"/>
  <c r="Q45" i="69" l="1"/>
  <c r="R48" i="69"/>
  <c r="Q48" i="69" l="1"/>
  <c r="D20" i="69" l="1"/>
  <c r="D21" i="69" s="1"/>
  <c r="G49" i="67"/>
  <c r="E50" i="67"/>
  <c r="F20" i="69" l="1"/>
  <c r="G50" i="67"/>
  <c r="F50" i="67" s="1"/>
  <c r="E20" i="69" l="1"/>
  <c r="F21" i="69"/>
  <c r="E21" i="69" l="1"/>
  <c r="R80" i="89" l="1"/>
  <c r="O80" i="89"/>
  <c r="L80" i="89"/>
  <c r="I80" i="89"/>
  <c r="F80" i="89"/>
  <c r="F31" i="89"/>
  <c r="G76" i="67" l="1"/>
  <c r="F40" i="89" s="1"/>
  <c r="D40" i="89"/>
  <c r="G75" i="67"/>
  <c r="D39" i="89"/>
  <c r="E40" i="89" l="1"/>
  <c r="F39" i="89"/>
  <c r="E39" i="89" l="1"/>
  <c r="D98" i="89" l="1"/>
  <c r="G146" i="67"/>
  <c r="F98" i="89" s="1"/>
  <c r="G98" i="89"/>
  <c r="J146" i="67"/>
  <c r="I98" i="89" s="1"/>
  <c r="H98" i="89" s="1"/>
  <c r="M146" i="67"/>
  <c r="L98" i="89" s="1"/>
  <c r="J98" i="89"/>
  <c r="P146" i="67"/>
  <c r="O98" i="89" s="1"/>
  <c r="M98" i="89"/>
  <c r="P98" i="89"/>
  <c r="S146" i="67"/>
  <c r="R98" i="89" s="1"/>
  <c r="E98" i="89" l="1"/>
  <c r="N98" i="89"/>
  <c r="K98" i="89"/>
  <c r="Q98" i="89"/>
  <c r="S152" i="67" l="1"/>
  <c r="P104" i="89"/>
  <c r="M104" i="89"/>
  <c r="P152" i="67"/>
  <c r="M152" i="67"/>
  <c r="J104" i="89"/>
  <c r="G104" i="89"/>
  <c r="J152" i="67"/>
  <c r="G105" i="89"/>
  <c r="J153" i="67"/>
  <c r="I105" i="89" s="1"/>
  <c r="G152" i="67"/>
  <c r="D104" i="89"/>
  <c r="S153" i="67"/>
  <c r="R105" i="89" s="1"/>
  <c r="P105" i="89"/>
  <c r="M105" i="89"/>
  <c r="P153" i="67"/>
  <c r="O105" i="89" s="1"/>
  <c r="N105" i="89" s="1"/>
  <c r="J105" i="89"/>
  <c r="M153" i="67"/>
  <c r="L105" i="89" s="1"/>
  <c r="G153" i="67"/>
  <c r="F105" i="89" s="1"/>
  <c r="D105" i="89"/>
  <c r="K105" i="89" l="1"/>
  <c r="H105" i="89"/>
  <c r="E105" i="89"/>
  <c r="Q105" i="89"/>
  <c r="G92" i="89"/>
  <c r="J140" i="67"/>
  <c r="I92" i="89" s="1"/>
  <c r="I104" i="89"/>
  <c r="P140" i="67"/>
  <c r="O92" i="89" s="1"/>
  <c r="M92" i="89"/>
  <c r="D93" i="89"/>
  <c r="G141" i="67"/>
  <c r="F93" i="89" s="1"/>
  <c r="G93" i="89"/>
  <c r="J141" i="67"/>
  <c r="I93" i="89" s="1"/>
  <c r="L104" i="89"/>
  <c r="M93" i="89"/>
  <c r="P141" i="67"/>
  <c r="O93" i="89" s="1"/>
  <c r="N93" i="89" s="1"/>
  <c r="O104" i="89"/>
  <c r="S140" i="67"/>
  <c r="R92" i="89" s="1"/>
  <c r="P92" i="89"/>
  <c r="G139" i="67"/>
  <c r="F91" i="89" s="1"/>
  <c r="D91" i="89"/>
  <c r="J91" i="89"/>
  <c r="M139" i="67"/>
  <c r="L91" i="89" s="1"/>
  <c r="J92" i="89"/>
  <c r="M140" i="67"/>
  <c r="L92" i="89" s="1"/>
  <c r="S141" i="67"/>
  <c r="R93" i="89" s="1"/>
  <c r="P93" i="89"/>
  <c r="F104" i="89"/>
  <c r="J93" i="89"/>
  <c r="M141" i="67"/>
  <c r="L93" i="89" s="1"/>
  <c r="J139" i="67"/>
  <c r="I91" i="89" s="1"/>
  <c r="G91" i="89"/>
  <c r="S139" i="67"/>
  <c r="R91" i="89" s="1"/>
  <c r="P91" i="89"/>
  <c r="M91" i="89"/>
  <c r="P139" i="67"/>
  <c r="O91" i="89" s="1"/>
  <c r="D92" i="89"/>
  <c r="G140" i="67"/>
  <c r="F92" i="89" s="1"/>
  <c r="R104" i="89"/>
  <c r="K92" i="89" l="1"/>
  <c r="H93" i="89"/>
  <c r="E93" i="89"/>
  <c r="N92" i="89"/>
  <c r="E91" i="89"/>
  <c r="E92" i="89"/>
  <c r="Q93" i="89"/>
  <c r="H92" i="89"/>
  <c r="J89" i="89"/>
  <c r="M137" i="67"/>
  <c r="L89" i="89" s="1"/>
  <c r="K89" i="89" s="1"/>
  <c r="K93" i="89"/>
  <c r="P137" i="67"/>
  <c r="O89" i="89" s="1"/>
  <c r="M89" i="89"/>
  <c r="D89" i="89"/>
  <c r="G137" i="67"/>
  <c r="F89" i="89" s="1"/>
  <c r="Q104" i="89"/>
  <c r="N104" i="89"/>
  <c r="E104" i="89"/>
  <c r="H104" i="89"/>
  <c r="Q92" i="89"/>
  <c r="S137" i="67"/>
  <c r="R89" i="89" s="1"/>
  <c r="P89" i="89"/>
  <c r="G89" i="89"/>
  <c r="J137" i="67"/>
  <c r="I89" i="89" s="1"/>
  <c r="H89" i="89" s="1"/>
  <c r="K104" i="89"/>
  <c r="E89" i="89" l="1"/>
  <c r="N89" i="89"/>
  <c r="Q89" i="89"/>
  <c r="P88" i="89" l="1"/>
  <c r="S136" i="67"/>
  <c r="R88" i="89" l="1"/>
  <c r="Q88" i="89" l="1"/>
  <c r="J88" i="89" l="1"/>
  <c r="M136" i="67"/>
  <c r="J136" i="67"/>
  <c r="G88" i="89"/>
  <c r="P136" i="67"/>
  <c r="M88" i="89"/>
  <c r="G136" i="67"/>
  <c r="D88" i="89"/>
  <c r="F88" i="89" l="1"/>
  <c r="L88" i="89"/>
  <c r="O88" i="89"/>
  <c r="I88" i="89"/>
  <c r="H88" i="89" l="1"/>
  <c r="N88" i="89"/>
  <c r="K88" i="89"/>
  <c r="E88" i="89"/>
  <c r="G159" i="67" l="1"/>
  <c r="D110" i="89"/>
  <c r="D111" i="89" s="1"/>
  <c r="D68" i="89" s="1"/>
  <c r="E160" i="67"/>
  <c r="F110" i="89" l="1"/>
  <c r="G160" i="67"/>
  <c r="F160" i="67" s="1"/>
  <c r="E110" i="89" l="1"/>
  <c r="F111" i="89"/>
  <c r="E111" i="89" l="1"/>
  <c r="F68" i="89"/>
  <c r="E68" i="89" s="1"/>
  <c r="J159" i="67" l="1"/>
  <c r="G110" i="89"/>
  <c r="G111" i="89" s="1"/>
  <c r="G68" i="89" s="1"/>
  <c r="H160" i="67"/>
  <c r="I110" i="89" l="1"/>
  <c r="J160" i="67"/>
  <c r="I160" i="67" s="1"/>
  <c r="H110" i="89" l="1"/>
  <c r="I111" i="89"/>
  <c r="I68" i="89" l="1"/>
  <c r="H68" i="89" s="1"/>
  <c r="H111" i="89"/>
  <c r="M159" i="67" l="1"/>
  <c r="J110" i="89"/>
  <c r="J111" i="89" s="1"/>
  <c r="J68" i="89" s="1"/>
  <c r="K160" i="67"/>
  <c r="L110" i="89" l="1"/>
  <c r="M160" i="67"/>
  <c r="L160" i="67" s="1"/>
  <c r="K110" i="89" l="1"/>
  <c r="L111" i="89"/>
  <c r="K111" i="89" l="1"/>
  <c r="L68" i="89"/>
  <c r="K68" i="89" s="1"/>
  <c r="P159" i="67" l="1"/>
  <c r="M110" i="89"/>
  <c r="M111" i="89" s="1"/>
  <c r="M68" i="89" s="1"/>
  <c r="N160" i="67"/>
  <c r="O110" i="89" l="1"/>
  <c r="P160" i="67"/>
  <c r="O160" i="67" s="1"/>
  <c r="N110" i="89" l="1"/>
  <c r="O111" i="89"/>
  <c r="N111" i="89" l="1"/>
  <c r="O68" i="89"/>
  <c r="N68" i="89" s="1"/>
  <c r="S159" i="67" l="1"/>
  <c r="P110" i="89"/>
  <c r="P111" i="89" s="1"/>
  <c r="P68" i="89" s="1"/>
  <c r="Q160" i="67"/>
  <c r="R110" i="89" l="1"/>
  <c r="S160" i="67"/>
  <c r="R160" i="67" s="1"/>
  <c r="Q110" i="89" l="1"/>
  <c r="R111" i="89"/>
  <c r="Q111" i="89" l="1"/>
  <c r="R68" i="89"/>
  <c r="Q68" i="89" s="1"/>
  <c r="G99" i="89" l="1"/>
  <c r="J147" i="67"/>
  <c r="I99" i="89" s="1"/>
  <c r="H99" i="89" s="1"/>
  <c r="D99" i="89"/>
  <c r="G147" i="67"/>
  <c r="F99" i="89" s="1"/>
  <c r="E99" i="89" s="1"/>
  <c r="S147" i="67" l="1"/>
  <c r="R99" i="89" s="1"/>
  <c r="P99" i="89"/>
  <c r="Q99" i="89" l="1"/>
  <c r="J99" i="89" l="1"/>
  <c r="M147" i="67"/>
  <c r="L99" i="89" s="1"/>
  <c r="K99" i="89" s="1"/>
  <c r="P147" i="67"/>
  <c r="O99" i="89" s="1"/>
  <c r="M99" i="89"/>
  <c r="N99" i="89" l="1"/>
  <c r="M87" i="89" l="1"/>
  <c r="P135" i="67"/>
  <c r="O87" i="89" s="1"/>
  <c r="N87" i="89" l="1"/>
  <c r="S135" i="67"/>
  <c r="R87" i="89" s="1"/>
  <c r="P87" i="89"/>
  <c r="J87" i="89" l="1"/>
  <c r="M135" i="67"/>
  <c r="L87" i="89" s="1"/>
  <c r="K87" i="89" s="1"/>
  <c r="Q87" i="89"/>
  <c r="D87" i="89" l="1"/>
  <c r="G135" i="67"/>
  <c r="F87" i="89" s="1"/>
  <c r="E87" i="89" s="1"/>
  <c r="G87" i="89" l="1"/>
  <c r="J135" i="67"/>
  <c r="I87" i="89" s="1"/>
  <c r="G73" i="67"/>
  <c r="D37" i="89"/>
  <c r="D44" i="89" s="1"/>
  <c r="D18" i="89" s="1"/>
  <c r="E80" i="67"/>
  <c r="H87" i="89" l="1"/>
  <c r="F37" i="89"/>
  <c r="G80" i="67"/>
  <c r="F80" i="67" s="1"/>
  <c r="E37" i="89" l="1"/>
  <c r="F44" i="89"/>
  <c r="F18" i="89" l="1"/>
  <c r="E18" i="89" s="1"/>
  <c r="E44" i="89"/>
  <c r="G142" i="67" l="1"/>
  <c r="D94" i="89"/>
  <c r="D100" i="89" s="1"/>
  <c r="D67" i="89" s="1"/>
  <c r="E148" i="67"/>
  <c r="J142" i="67" l="1"/>
  <c r="G94" i="89"/>
  <c r="G100" i="89" s="1"/>
  <c r="G67" i="89" s="1"/>
  <c r="H148" i="67"/>
  <c r="F94" i="89"/>
  <c r="G148" i="67"/>
  <c r="F148" i="67" s="1"/>
  <c r="E94" i="89" l="1"/>
  <c r="F100" i="89"/>
  <c r="I94" i="89"/>
  <c r="J148" i="67"/>
  <c r="I148" i="67" s="1"/>
  <c r="M142" i="67"/>
  <c r="J94" i="89"/>
  <c r="J100" i="89" s="1"/>
  <c r="J67" i="89" s="1"/>
  <c r="K148" i="67"/>
  <c r="L94" i="89" l="1"/>
  <c r="M148" i="67"/>
  <c r="L148" i="67" s="1"/>
  <c r="F67" i="89"/>
  <c r="E67" i="89" s="1"/>
  <c r="E100" i="89"/>
  <c r="M94" i="89"/>
  <c r="M100" i="89" s="1"/>
  <c r="M67" i="89" s="1"/>
  <c r="P142" i="67"/>
  <c r="N148" i="67"/>
  <c r="H94" i="89"/>
  <c r="I100" i="89"/>
  <c r="I67" i="89" l="1"/>
  <c r="H67" i="89" s="1"/>
  <c r="H100" i="89"/>
  <c r="S142" i="67"/>
  <c r="P94" i="89"/>
  <c r="P100" i="89" s="1"/>
  <c r="P67" i="89" s="1"/>
  <c r="Q148" i="67"/>
  <c r="O94" i="89"/>
  <c r="P148" i="67"/>
  <c r="O148" i="67" s="1"/>
  <c r="K94" i="89"/>
  <c r="L100" i="89"/>
  <c r="K100" i="89" l="1"/>
  <c r="L67" i="89"/>
  <c r="K67" i="89" s="1"/>
  <c r="N94" i="89"/>
  <c r="O100" i="89"/>
  <c r="R94" i="89"/>
  <c r="S148" i="67"/>
  <c r="R148" i="67" s="1"/>
  <c r="Q94" i="89" l="1"/>
  <c r="R100" i="89"/>
  <c r="N100" i="89"/>
  <c r="O67" i="89"/>
  <c r="N67" i="89" s="1"/>
  <c r="Q100" i="89" l="1"/>
  <c r="R67" i="89"/>
  <c r="Q67" i="89" s="1"/>
  <c r="D27" i="69" l="1"/>
  <c r="D29" i="69" s="1"/>
  <c r="F32" i="89"/>
  <c r="D33" i="89"/>
  <c r="D17" i="89" s="1"/>
  <c r="D21" i="89" s="1"/>
  <c r="D25" i="89" l="1"/>
  <c r="D24" i="89"/>
  <c r="F33" i="89"/>
  <c r="F27" i="69"/>
  <c r="D16" i="70"/>
  <c r="D17" i="70" s="1"/>
  <c r="D12" i="92"/>
  <c r="D16" i="92" s="1"/>
  <c r="E66" i="98" s="1"/>
  <c r="E74" i="98" s="1"/>
  <c r="E33" i="89" l="1"/>
  <c r="F17" i="89"/>
  <c r="E27" i="69"/>
  <c r="F29" i="69"/>
  <c r="D27" i="89"/>
  <c r="F16" i="70" l="1"/>
  <c r="E29" i="69"/>
  <c r="F12" i="92"/>
  <c r="F21" i="89"/>
  <c r="E17" i="89"/>
  <c r="F24" i="89" l="1"/>
  <c r="E21" i="89"/>
  <c r="F25" i="89"/>
  <c r="E25" i="89" s="1"/>
  <c r="E12" i="92"/>
  <c r="E16" i="92" s="1"/>
  <c r="F16" i="92"/>
  <c r="G66" i="98" s="1"/>
  <c r="F17" i="70"/>
  <c r="E17" i="70" s="1"/>
  <c r="E16" i="70"/>
  <c r="F27" i="89" l="1"/>
  <c r="E27" i="89" s="1"/>
  <c r="E24" i="89"/>
  <c r="F66" i="98"/>
  <c r="G74" i="98"/>
  <c r="F74" i="98" l="1"/>
  <c r="I127" i="89" l="1"/>
  <c r="R127" i="89"/>
  <c r="F127" i="89"/>
  <c r="O127" i="89"/>
  <c r="I138" i="89" l="1"/>
  <c r="G89" i="69"/>
  <c r="G139" i="89"/>
  <c r="G124" i="89" s="1"/>
  <c r="G128" i="89" s="1"/>
  <c r="O138" i="89"/>
  <c r="M89" i="69"/>
  <c r="M139" i="89"/>
  <c r="M124" i="89" s="1"/>
  <c r="M128" i="89" s="1"/>
  <c r="M132" i="89" l="1"/>
  <c r="M131" i="89"/>
  <c r="M134" i="89" s="1"/>
  <c r="O89" i="69"/>
  <c r="N89" i="69" s="1"/>
  <c r="O139" i="89"/>
  <c r="G131" i="89"/>
  <c r="G132" i="89"/>
  <c r="F138" i="89"/>
  <c r="D89" i="69"/>
  <c r="D139" i="89"/>
  <c r="D124" i="89" s="1"/>
  <c r="D128" i="89" s="1"/>
  <c r="I89" i="69"/>
  <c r="H89" i="69" s="1"/>
  <c r="I139" i="89"/>
  <c r="R138" i="89"/>
  <c r="P89" i="69"/>
  <c r="P139" i="89"/>
  <c r="P124" i="89" s="1"/>
  <c r="P128" i="89" s="1"/>
  <c r="G134" i="89" l="1"/>
  <c r="R89" i="69"/>
  <c r="Q89" i="69" s="1"/>
  <c r="R139" i="89"/>
  <c r="D131" i="89"/>
  <c r="D132" i="89"/>
  <c r="F89" i="69"/>
  <c r="E89" i="69" s="1"/>
  <c r="F139" i="89"/>
  <c r="P132" i="89"/>
  <c r="P131" i="89"/>
  <c r="P134" i="89" s="1"/>
  <c r="N139" i="89"/>
  <c r="O124" i="89"/>
  <c r="I124" i="89"/>
  <c r="H139" i="89"/>
  <c r="H124" i="89" l="1"/>
  <c r="I128" i="89"/>
  <c r="N124" i="89"/>
  <c r="O128" i="89"/>
  <c r="F124" i="89"/>
  <c r="E139" i="89"/>
  <c r="D134" i="89"/>
  <c r="R124" i="89"/>
  <c r="Q139" i="89"/>
  <c r="Q124" i="89" l="1"/>
  <c r="R128" i="89"/>
  <c r="E124" i="89"/>
  <c r="F128" i="89"/>
  <c r="O131" i="89"/>
  <c r="N128" i="89"/>
  <c r="O132" i="89"/>
  <c r="N132" i="89" s="1"/>
  <c r="H128" i="89"/>
  <c r="I132" i="89"/>
  <c r="H132" i="89" s="1"/>
  <c r="I131" i="89"/>
  <c r="I134" i="89" l="1"/>
  <c r="H134" i="89" s="1"/>
  <c r="H131" i="89"/>
  <c r="N131" i="89"/>
  <c r="O134" i="89"/>
  <c r="N134" i="89" s="1"/>
  <c r="F132" i="89"/>
  <c r="E132" i="89" s="1"/>
  <c r="E128" i="89"/>
  <c r="F131" i="89"/>
  <c r="R131" i="89"/>
  <c r="Q128" i="89"/>
  <c r="R132" i="89"/>
  <c r="Q132" i="89" s="1"/>
  <c r="R134" i="89" l="1"/>
  <c r="Q134" i="89" s="1"/>
  <c r="Q131" i="89"/>
  <c r="F134" i="89"/>
  <c r="E134" i="89" s="1"/>
  <c r="E131" i="89"/>
  <c r="F69" i="89" l="1"/>
  <c r="D75" i="89" l="1"/>
  <c r="G131" i="67"/>
  <c r="F75" i="89" s="1"/>
  <c r="E75" i="89" s="1"/>
  <c r="I69" i="89"/>
  <c r="L69" i="89" l="1"/>
  <c r="F82" i="89" l="1"/>
  <c r="D83" i="89"/>
  <c r="D66" i="89" s="1"/>
  <c r="D70" i="89" s="1"/>
  <c r="D57" i="69"/>
  <c r="J131" i="67"/>
  <c r="I75" i="89" s="1"/>
  <c r="G75" i="89"/>
  <c r="O69" i="89" l="1"/>
  <c r="D74" i="89"/>
  <c r="D73" i="89"/>
  <c r="F57" i="69"/>
  <c r="E57" i="69" s="1"/>
  <c r="F83" i="89"/>
  <c r="M131" i="67"/>
  <c r="L75" i="89" s="1"/>
  <c r="J75" i="89"/>
  <c r="H75" i="89"/>
  <c r="G83" i="89"/>
  <c r="G66" i="89" s="1"/>
  <c r="G70" i="89" s="1"/>
  <c r="I82" i="89"/>
  <c r="G57" i="69"/>
  <c r="K75" i="89" l="1"/>
  <c r="D76" i="89"/>
  <c r="I57" i="69"/>
  <c r="H57" i="69" s="1"/>
  <c r="I83" i="89"/>
  <c r="G73" i="89"/>
  <c r="G74" i="89"/>
  <c r="F66" i="89"/>
  <c r="E83" i="89"/>
  <c r="G76" i="89" l="1"/>
  <c r="P131" i="67"/>
  <c r="O75" i="89" s="1"/>
  <c r="M75" i="89"/>
  <c r="H83" i="89"/>
  <c r="I66" i="89"/>
  <c r="E66" i="89"/>
  <c r="F70" i="89"/>
  <c r="N75" i="89" l="1"/>
  <c r="F74" i="89"/>
  <c r="E74" i="89" s="1"/>
  <c r="E70" i="89"/>
  <c r="F73" i="89"/>
  <c r="I70" i="89"/>
  <c r="H66" i="89"/>
  <c r="I74" i="89" l="1"/>
  <c r="H74" i="89" s="1"/>
  <c r="I73" i="89"/>
  <c r="H70" i="89"/>
  <c r="J57" i="69"/>
  <c r="J83" i="89"/>
  <c r="J66" i="89" s="1"/>
  <c r="J70" i="89" s="1"/>
  <c r="L82" i="89"/>
  <c r="E73" i="89"/>
  <c r="F76" i="89"/>
  <c r="E76" i="89" s="1"/>
  <c r="O82" i="89"/>
  <c r="M57" i="69"/>
  <c r="M83" i="89"/>
  <c r="M66" i="89" s="1"/>
  <c r="M70" i="89" s="1"/>
  <c r="O83" i="89" l="1"/>
  <c r="O57" i="69"/>
  <c r="N57" i="69" s="1"/>
  <c r="L57" i="69"/>
  <c r="K57" i="69" s="1"/>
  <c r="L83" i="89"/>
  <c r="I76" i="89"/>
  <c r="H76" i="89" s="1"/>
  <c r="H73" i="89"/>
  <c r="J73" i="89"/>
  <c r="J74" i="89"/>
  <c r="M73" i="89"/>
  <c r="M74" i="89"/>
  <c r="J76" i="89" l="1"/>
  <c r="M76" i="89"/>
  <c r="K83" i="89"/>
  <c r="L66" i="89"/>
  <c r="N83" i="89"/>
  <c r="O66" i="89"/>
  <c r="O70" i="89" l="1"/>
  <c r="N66" i="89"/>
  <c r="L70" i="89"/>
  <c r="K66" i="89"/>
  <c r="K70" i="89" l="1"/>
  <c r="L74" i="89"/>
  <c r="K74" i="89" s="1"/>
  <c r="L73" i="89"/>
  <c r="N70" i="89"/>
  <c r="O74" i="89"/>
  <c r="N74" i="89" s="1"/>
  <c r="O73" i="89"/>
  <c r="N73" i="89" l="1"/>
  <c r="O76" i="89"/>
  <c r="N76" i="89" s="1"/>
  <c r="K73" i="89"/>
  <c r="L76" i="89"/>
  <c r="K76" i="89" s="1"/>
  <c r="L127" i="89" l="1"/>
  <c r="L138" i="89" l="1"/>
  <c r="J89" i="69"/>
  <c r="J139" i="89"/>
  <c r="J124" i="89" s="1"/>
  <c r="J128" i="89" s="1"/>
  <c r="R69" i="89"/>
  <c r="J131" i="89" l="1"/>
  <c r="J132" i="89"/>
  <c r="L89" i="69"/>
  <c r="K89" i="69" s="1"/>
  <c r="L139" i="89"/>
  <c r="L124" i="89" l="1"/>
  <c r="K139" i="89"/>
  <c r="J134" i="89"/>
  <c r="P75" i="89"/>
  <c r="S131" i="67"/>
  <c r="R75" i="89" s="1"/>
  <c r="Q75" i="89" s="1"/>
  <c r="K124" i="89" l="1"/>
  <c r="L128" i="89"/>
  <c r="L132" i="89" l="1"/>
  <c r="K132" i="89" s="1"/>
  <c r="L131" i="89"/>
  <c r="K128" i="89"/>
  <c r="L134" i="89" l="1"/>
  <c r="K134" i="89" s="1"/>
  <c r="K131" i="89"/>
  <c r="P83" i="89"/>
  <c r="P66" i="89" s="1"/>
  <c r="P70" i="89" s="1"/>
  <c r="R82" i="89"/>
  <c r="P57" i="69"/>
  <c r="R83" i="89" l="1"/>
  <c r="R57" i="69"/>
  <c r="Q57" i="69" s="1"/>
  <c r="P73" i="89"/>
  <c r="P74" i="89"/>
  <c r="P76" i="89" l="1"/>
  <c r="R66" i="89"/>
  <c r="Q83" i="89"/>
  <c r="Q66" i="89" l="1"/>
  <c r="R70" i="89"/>
  <c r="Q70" i="89" l="1"/>
  <c r="R73" i="89"/>
  <c r="R74" i="89"/>
  <c r="Q74" i="89" s="1"/>
  <c r="Q73" i="89" l="1"/>
  <c r="R76" i="89"/>
  <c r="Q76" i="89" s="1"/>
  <c r="D79" i="69" l="1"/>
  <c r="G178" i="67"/>
  <c r="F79" i="69" s="1"/>
  <c r="J178" i="67"/>
  <c r="I79" i="69" s="1"/>
  <c r="G79" i="69"/>
  <c r="J79" i="69"/>
  <c r="M178" i="67"/>
  <c r="L79" i="69" s="1"/>
  <c r="K79" i="69" s="1"/>
  <c r="P178" i="67"/>
  <c r="O79" i="69" s="1"/>
  <c r="M79" i="69"/>
  <c r="S178" i="67"/>
  <c r="R79" i="69" s="1"/>
  <c r="P79" i="69"/>
  <c r="H79" i="69" l="1"/>
  <c r="Q79" i="69"/>
  <c r="E79" i="69"/>
  <c r="N79" i="69"/>
  <c r="P30" i="92" l="1"/>
  <c r="Q79" i="98" s="1"/>
  <c r="S188" i="67"/>
  <c r="P75" i="91"/>
  <c r="P77" i="91" s="1"/>
  <c r="Q71" i="98" s="1"/>
  <c r="D80" i="69"/>
  <c r="G179" i="67"/>
  <c r="F80" i="69" s="1"/>
  <c r="E80" i="69" s="1"/>
  <c r="J179" i="67"/>
  <c r="I80" i="69" s="1"/>
  <c r="G80" i="69"/>
  <c r="M179" i="67"/>
  <c r="L80" i="69" s="1"/>
  <c r="J80" i="69"/>
  <c r="P179" i="67"/>
  <c r="O80" i="69" s="1"/>
  <c r="N80" i="69" s="1"/>
  <c r="M80" i="69"/>
  <c r="S179" i="67"/>
  <c r="R80" i="69" s="1"/>
  <c r="Q80" i="69" s="1"/>
  <c r="P80" i="69"/>
  <c r="D75" i="91"/>
  <c r="D77" i="91" s="1"/>
  <c r="E71" i="98" s="1"/>
  <c r="D30" i="92"/>
  <c r="E79" i="98" s="1"/>
  <c r="G188" i="67"/>
  <c r="G30" i="92"/>
  <c r="H79" i="98" s="1"/>
  <c r="G75" i="91"/>
  <c r="G77" i="91" s="1"/>
  <c r="H71" i="98" s="1"/>
  <c r="J188" i="67"/>
  <c r="J75" i="91"/>
  <c r="J77" i="91" s="1"/>
  <c r="K71" i="98" s="1"/>
  <c r="M188" i="67"/>
  <c r="J30" i="92"/>
  <c r="K79" i="98" s="1"/>
  <c r="M30" i="92"/>
  <c r="N79" i="98" s="1"/>
  <c r="M75" i="91"/>
  <c r="M77" i="91" s="1"/>
  <c r="N71" i="98" s="1"/>
  <c r="P188" i="67"/>
  <c r="N80" i="98" l="1"/>
  <c r="N15" i="98"/>
  <c r="I75" i="91"/>
  <c r="I30" i="92"/>
  <c r="H80" i="69"/>
  <c r="K80" i="69"/>
  <c r="F75" i="91"/>
  <c r="F30" i="92"/>
  <c r="L30" i="92"/>
  <c r="L75" i="91"/>
  <c r="R75" i="91"/>
  <c r="R30" i="92"/>
  <c r="K80" i="98"/>
  <c r="K15" i="98"/>
  <c r="H80" i="98"/>
  <c r="H15" i="98"/>
  <c r="E80" i="98"/>
  <c r="E15" i="98"/>
  <c r="O30" i="92"/>
  <c r="O75" i="91"/>
  <c r="Q15" i="98"/>
  <c r="Q80" i="98"/>
  <c r="N30" i="92" l="1"/>
  <c r="P79" i="98"/>
  <c r="Q30" i="92"/>
  <c r="S79" i="98"/>
  <c r="Q75" i="91"/>
  <c r="R77" i="91"/>
  <c r="M79" i="98"/>
  <c r="K30" i="92"/>
  <c r="K75" i="91"/>
  <c r="L77" i="91"/>
  <c r="O77" i="91"/>
  <c r="N75" i="91"/>
  <c r="G15" i="98"/>
  <c r="E17" i="98"/>
  <c r="E18" i="98" s="1"/>
  <c r="J79" i="98"/>
  <c r="H30" i="92"/>
  <c r="N17" i="98"/>
  <c r="N18" i="98" s="1"/>
  <c r="P15" i="98"/>
  <c r="Q17" i="98"/>
  <c r="Q18" i="98" s="1"/>
  <c r="S15" i="98"/>
  <c r="E30" i="92"/>
  <c r="G79" i="98"/>
  <c r="F77" i="91"/>
  <c r="E75" i="91"/>
  <c r="J15" i="98"/>
  <c r="H17" i="98"/>
  <c r="H18" i="98" s="1"/>
  <c r="I77" i="91"/>
  <c r="H75" i="91"/>
  <c r="M15" i="98"/>
  <c r="K17" i="98"/>
  <c r="K18" i="98" s="1"/>
  <c r="P71" i="98" l="1"/>
  <c r="O71" i="98" s="1"/>
  <c r="N77" i="91"/>
  <c r="R15" i="98"/>
  <c r="S17" i="98"/>
  <c r="H77" i="91"/>
  <c r="J71" i="98"/>
  <c r="I71" i="98" s="1"/>
  <c r="E77" i="91"/>
  <c r="G71" i="98"/>
  <c r="F71" i="98" s="1"/>
  <c r="G80" i="98"/>
  <c r="F79" i="98"/>
  <c r="S71" i="98"/>
  <c r="R71" i="98" s="1"/>
  <c r="Q77" i="91"/>
  <c r="P80" i="98"/>
  <c r="O80" i="98" s="1"/>
  <c r="O79" i="98"/>
  <c r="M71" i="98"/>
  <c r="L71" i="98" s="1"/>
  <c r="K77" i="91"/>
  <c r="L79" i="98"/>
  <c r="M80" i="98"/>
  <c r="L80" i="98" s="1"/>
  <c r="O15" i="98"/>
  <c r="P17" i="98"/>
  <c r="M17" i="98"/>
  <c r="L15" i="98"/>
  <c r="R79" i="98"/>
  <c r="S80" i="98"/>
  <c r="R80" i="98" s="1"/>
  <c r="I79" i="98"/>
  <c r="J80" i="98"/>
  <c r="I80" i="98" s="1"/>
  <c r="J17" i="98"/>
  <c r="I15" i="98"/>
  <c r="F15" i="98"/>
  <c r="G17" i="98"/>
  <c r="O17" i="98" l="1"/>
  <c r="P18" i="98"/>
  <c r="L17" i="98"/>
  <c r="M18" i="98"/>
  <c r="I17" i="98"/>
  <c r="J18" i="98"/>
  <c r="F17" i="98"/>
  <c r="G18" i="98"/>
  <c r="F80" i="98"/>
  <c r="S18" i="98"/>
  <c r="R17" i="98"/>
  <c r="R18" i="98" l="1"/>
  <c r="F18" i="98"/>
  <c r="I18" i="98"/>
  <c r="L18" i="98"/>
  <c r="O18" i="98"/>
  <c r="M55" i="69" l="1"/>
  <c r="M59" i="69" s="1"/>
  <c r="P116" i="67"/>
  <c r="O55" i="69" s="1"/>
  <c r="S116" i="67"/>
  <c r="R55" i="69" s="1"/>
  <c r="P55" i="69"/>
  <c r="P59" i="69" s="1"/>
  <c r="Q55" i="69" l="1"/>
  <c r="R59" i="69"/>
  <c r="Q59" i="69" s="1"/>
  <c r="P186" i="67"/>
  <c r="O87" i="69" s="1"/>
  <c r="M87" i="69"/>
  <c r="N55" i="69"/>
  <c r="O59" i="69"/>
  <c r="N59" i="69" s="1"/>
  <c r="D55" i="69"/>
  <c r="D59" i="69" s="1"/>
  <c r="D63" i="69" s="1"/>
  <c r="D30" i="70" s="1"/>
  <c r="D31" i="70" s="1"/>
  <c r="G116" i="67"/>
  <c r="F55" i="69" s="1"/>
  <c r="P87" i="69"/>
  <c r="S186" i="67"/>
  <c r="R87" i="69" s="1"/>
  <c r="Q87" i="69" s="1"/>
  <c r="F59" i="69" l="1"/>
  <c r="E55" i="69"/>
  <c r="J116" i="67"/>
  <c r="I55" i="69" s="1"/>
  <c r="G55" i="69"/>
  <c r="G59" i="69" s="1"/>
  <c r="M116" i="67"/>
  <c r="L55" i="69" s="1"/>
  <c r="J55" i="69"/>
  <c r="J59" i="69" s="1"/>
  <c r="D87" i="69"/>
  <c r="G186" i="67"/>
  <c r="F87" i="69" s="1"/>
  <c r="E87" i="69" s="1"/>
  <c r="N87" i="69"/>
  <c r="G87" i="69" l="1"/>
  <c r="J186" i="67"/>
  <c r="I87" i="69" s="1"/>
  <c r="H87" i="69" s="1"/>
  <c r="K55" i="69"/>
  <c r="L59" i="69"/>
  <c r="K59" i="69" s="1"/>
  <c r="J87" i="69"/>
  <c r="M186" i="67"/>
  <c r="L87" i="69" s="1"/>
  <c r="K87" i="69" s="1"/>
  <c r="I59" i="69"/>
  <c r="H59" i="69" s="1"/>
  <c r="H55" i="69"/>
  <c r="F63" i="69"/>
  <c r="E59" i="69"/>
  <c r="F30" i="70" l="1"/>
  <c r="E63" i="69"/>
  <c r="F31" i="70" l="1"/>
  <c r="E31" i="70" s="1"/>
  <c r="E30" i="70"/>
  <c r="I61" i="69" l="1"/>
  <c r="I63" i="69" s="1"/>
  <c r="G26" i="92"/>
  <c r="I26" i="92" s="1"/>
  <c r="H26" i="92" s="1"/>
  <c r="G63" i="69"/>
  <c r="G30" i="70" s="1"/>
  <c r="G31" i="70" s="1"/>
  <c r="L61" i="69" l="1"/>
  <c r="L63" i="69" s="1"/>
  <c r="J26" i="92"/>
  <c r="L26" i="92" s="1"/>
  <c r="K26" i="92" s="1"/>
  <c r="J63" i="69"/>
  <c r="J30" i="70" s="1"/>
  <c r="J31" i="70" s="1"/>
  <c r="I30" i="70"/>
  <c r="H63" i="69"/>
  <c r="M26" i="92" l="1"/>
  <c r="O26" i="92" s="1"/>
  <c r="N26" i="92" s="1"/>
  <c r="O61" i="69"/>
  <c r="O63" i="69" s="1"/>
  <c r="M63" i="69"/>
  <c r="M30" i="70" s="1"/>
  <c r="M31" i="70" s="1"/>
  <c r="I31" i="70"/>
  <c r="H31" i="70" s="1"/>
  <c r="H30" i="70"/>
  <c r="R61" i="69"/>
  <c r="R63" i="69" s="1"/>
  <c r="P26" i="92"/>
  <c r="R26" i="92" s="1"/>
  <c r="Q26" i="92" s="1"/>
  <c r="P63" i="69"/>
  <c r="P30" i="70" s="1"/>
  <c r="P31" i="70" s="1"/>
  <c r="K63" i="69"/>
  <c r="L30" i="70"/>
  <c r="O30" i="70" l="1"/>
  <c r="N63" i="69"/>
  <c r="L31" i="70"/>
  <c r="K31" i="70" s="1"/>
  <c r="K30" i="70"/>
  <c r="Q63" i="69"/>
  <c r="R30" i="70"/>
  <c r="Q30" i="70" l="1"/>
  <c r="R31" i="70"/>
  <c r="Q31" i="70" s="1"/>
  <c r="O31" i="70"/>
  <c r="N31" i="70" s="1"/>
  <c r="N30" i="70"/>
  <c r="J78" i="69" l="1"/>
  <c r="M177" i="67"/>
  <c r="L78" i="69" s="1"/>
  <c r="G177" i="67" l="1"/>
  <c r="F78" i="69" s="1"/>
  <c r="D78" i="69"/>
  <c r="K78" i="69"/>
  <c r="G78" i="69"/>
  <c r="J177" i="67"/>
  <c r="I78" i="69" s="1"/>
  <c r="H78" i="69" s="1"/>
  <c r="P177" i="67" l="1"/>
  <c r="O78" i="69" s="1"/>
  <c r="N78" i="69" s="1"/>
  <c r="M78" i="69"/>
  <c r="E78" i="69"/>
  <c r="P78" i="69" l="1"/>
  <c r="S177" i="67"/>
  <c r="R78" i="69" s="1"/>
  <c r="Q78" i="69" s="1"/>
  <c r="M77" i="69" l="1"/>
  <c r="M81" i="69" s="1"/>
  <c r="M91" i="69" s="1"/>
  <c r="M24" i="92" s="1"/>
  <c r="M32" i="92" s="1"/>
  <c r="N67" i="98" s="1"/>
  <c r="N75" i="98" s="1"/>
  <c r="P176" i="67"/>
  <c r="N180" i="67"/>
  <c r="O77" i="69" l="1"/>
  <c r="P180" i="67"/>
  <c r="O180" i="67" s="1"/>
  <c r="N77" i="69" l="1"/>
  <c r="O81" i="69"/>
  <c r="O91" i="69" l="1"/>
  <c r="N81" i="69"/>
  <c r="N91" i="69" l="1"/>
  <c r="O24" i="92"/>
  <c r="N24" i="92" l="1"/>
  <c r="O32" i="92"/>
  <c r="P67" i="98" s="1"/>
  <c r="O67" i="98" l="1"/>
  <c r="P75" i="98"/>
  <c r="O75" i="98" l="1"/>
  <c r="O84" i="98"/>
  <c r="H74" i="98" l="1"/>
  <c r="J66" i="98"/>
  <c r="K74" i="98" l="1"/>
  <c r="M66" i="98"/>
  <c r="I66" i="98"/>
  <c r="J74" i="98"/>
  <c r="L66" i="98" l="1"/>
  <c r="M74" i="98"/>
  <c r="I74" i="98"/>
  <c r="L74" i="98" l="1"/>
  <c r="Q74" i="98" l="1"/>
  <c r="S66" i="98"/>
  <c r="N74" i="98"/>
  <c r="N85" i="98" s="1"/>
  <c r="N87" i="98" s="1"/>
  <c r="N23" i="98" s="1"/>
  <c r="P66" i="98"/>
  <c r="P74" i="98" l="1"/>
  <c r="P85" i="98" s="1"/>
  <c r="O66" i="98"/>
  <c r="S74" i="98"/>
  <c r="R66" i="98"/>
  <c r="Q22" i="98"/>
  <c r="O85" i="98" l="1"/>
  <c r="P87" i="98"/>
  <c r="P23" i="98" l="1"/>
  <c r="O87" i="98"/>
  <c r="O23" i="98" l="1"/>
  <c r="S22" i="98"/>
  <c r="R22" i="98" s="1"/>
  <c r="Q180" i="67" l="1"/>
  <c r="P77" i="69"/>
  <c r="P81" i="69" s="1"/>
  <c r="P91" i="69" s="1"/>
  <c r="P24" i="92" s="1"/>
  <c r="P32" i="92" s="1"/>
  <c r="Q67" i="98" s="1"/>
  <c r="Q75" i="98" s="1"/>
  <c r="Q85" i="98" s="1"/>
  <c r="Q87" i="98" s="1"/>
  <c r="Q23" i="98" s="1"/>
  <c r="Q26" i="98" s="1"/>
  <c r="Q27" i="98" s="1"/>
  <c r="S176" i="67"/>
  <c r="R77" i="69" l="1"/>
  <c r="S180" i="67"/>
  <c r="R180" i="67" s="1"/>
  <c r="D77" i="69"/>
  <c r="D81" i="69" s="1"/>
  <c r="D91" i="69" s="1"/>
  <c r="D24" i="92" s="1"/>
  <c r="D32" i="92" s="1"/>
  <c r="E67" i="98" s="1"/>
  <c r="E75" i="98" s="1"/>
  <c r="E85" i="98" s="1"/>
  <c r="E87" i="98" s="1"/>
  <c r="E23" i="98" s="1"/>
  <c r="E180" i="67"/>
  <c r="G176" i="67"/>
  <c r="J176" i="67" l="1"/>
  <c r="H180" i="67"/>
  <c r="G77" i="69"/>
  <c r="G81" i="69" s="1"/>
  <c r="G91" i="69" s="1"/>
  <c r="G24" i="92" s="1"/>
  <c r="G32" i="92" s="1"/>
  <c r="H67" i="98" s="1"/>
  <c r="H75" i="98" s="1"/>
  <c r="H85" i="98" s="1"/>
  <c r="H87" i="98" s="1"/>
  <c r="H23" i="98" s="1"/>
  <c r="H22" i="98"/>
  <c r="E26" i="98"/>
  <c r="E27" i="98" s="1"/>
  <c r="K180" i="67"/>
  <c r="M176" i="67"/>
  <c r="J77" i="69"/>
  <c r="J81" i="69" s="1"/>
  <c r="J91" i="69" s="1"/>
  <c r="J24" i="92" s="1"/>
  <c r="J32" i="92" s="1"/>
  <c r="K67" i="98" s="1"/>
  <c r="K75" i="98" s="1"/>
  <c r="K85" i="98" s="1"/>
  <c r="K87" i="98" s="1"/>
  <c r="K23" i="98" s="1"/>
  <c r="G180" i="67"/>
  <c r="F180" i="67" s="1"/>
  <c r="F77" i="69"/>
  <c r="Q77" i="69"/>
  <c r="R81" i="69"/>
  <c r="F81" i="69" l="1"/>
  <c r="E77" i="69"/>
  <c r="N22" i="98"/>
  <c r="N26" i="98" s="1"/>
  <c r="N27" i="98" s="1"/>
  <c r="Q81" i="69"/>
  <c r="R91" i="69"/>
  <c r="L77" i="69"/>
  <c r="M180" i="67"/>
  <c r="L180" i="67" s="1"/>
  <c r="K22" i="98"/>
  <c r="K26" i="98" s="1"/>
  <c r="K27" i="98" s="1"/>
  <c r="H26" i="98"/>
  <c r="H27" i="98" s="1"/>
  <c r="J180" i="67"/>
  <c r="I180" i="67" s="1"/>
  <c r="I77" i="69"/>
  <c r="K77" i="69" l="1"/>
  <c r="L81" i="69"/>
  <c r="Q91" i="69"/>
  <c r="R24" i="92"/>
  <c r="H77" i="69"/>
  <c r="I81" i="69"/>
  <c r="E81" i="69"/>
  <c r="F91" i="69"/>
  <c r="I91" i="69" l="1"/>
  <c r="H81" i="69"/>
  <c r="Q24" i="92"/>
  <c r="R32" i="92"/>
  <c r="S67" i="98" s="1"/>
  <c r="E91" i="69"/>
  <c r="F24" i="92"/>
  <c r="L91" i="69"/>
  <c r="K81" i="69"/>
  <c r="H91" i="69" l="1"/>
  <c r="I24" i="92"/>
  <c r="E24" i="92"/>
  <c r="F32" i="92"/>
  <c r="G67" i="98" s="1"/>
  <c r="S75" i="98"/>
  <c r="R67" i="98"/>
  <c r="K91" i="69"/>
  <c r="L24" i="92"/>
  <c r="R75" i="98" l="1"/>
  <c r="K24" i="92"/>
  <c r="L32" i="92"/>
  <c r="M67" i="98" s="1"/>
  <c r="G75" i="98"/>
  <c r="F67" i="98"/>
  <c r="I32" i="92"/>
  <c r="J67" i="98" s="1"/>
  <c r="H24" i="92"/>
  <c r="F75" i="98" l="1"/>
  <c r="L67" i="98"/>
  <c r="M75" i="98"/>
  <c r="R84" i="98"/>
  <c r="S85" i="98"/>
  <c r="I67" i="98"/>
  <c r="J75" i="98"/>
  <c r="S87" i="98" l="1"/>
  <c r="R85" i="98"/>
  <c r="F84" i="98"/>
  <c r="G85" i="98"/>
  <c r="I75" i="98"/>
  <c r="L75" i="98"/>
  <c r="L84" i="98" l="1"/>
  <c r="M85" i="98"/>
  <c r="I84" i="98"/>
  <c r="J85" i="98"/>
  <c r="G87" i="98"/>
  <c r="F85" i="98"/>
  <c r="R87" i="98"/>
  <c r="S23" i="98"/>
  <c r="R23" i="98" l="1"/>
  <c r="S26" i="98"/>
  <c r="G23" i="98"/>
  <c r="F87" i="98"/>
  <c r="J87" i="98"/>
  <c r="I85" i="98"/>
  <c r="L85" i="98"/>
  <c r="M87" i="98"/>
  <c r="L87" i="98" l="1"/>
  <c r="M23" i="98"/>
  <c r="I87" i="98"/>
  <c r="J23" i="98"/>
  <c r="S27" i="98"/>
  <c r="R27" i="98" s="1"/>
  <c r="R26" i="98"/>
  <c r="J22" i="98"/>
  <c r="I22" i="98" s="1"/>
  <c r="F23" i="98"/>
  <c r="G26" i="98"/>
  <c r="G27" i="98" l="1"/>
  <c r="F27" i="98" s="1"/>
  <c r="F26" i="98"/>
  <c r="I23" i="98"/>
  <c r="M22" i="98"/>
  <c r="L22" i="98" s="1"/>
  <c r="J26" i="98"/>
  <c r="P22" i="98"/>
  <c r="L23" i="98"/>
  <c r="M26" i="98" l="1"/>
  <c r="M27" i="98" s="1"/>
  <c r="L27" i="98" s="1"/>
  <c r="O22" i="98"/>
  <c r="P26" i="98"/>
  <c r="J27" i="98"/>
  <c r="I27" i="98" s="1"/>
  <c r="I26" i="98"/>
  <c r="L26" i="98" l="1"/>
  <c r="P27" i="98"/>
  <c r="O27" i="98" s="1"/>
  <c r="O26" i="98"/>
</calcChain>
</file>

<file path=xl/sharedStrings.xml><?xml version="1.0" encoding="utf-8"?>
<sst xmlns="http://schemas.openxmlformats.org/spreadsheetml/2006/main" count="1676" uniqueCount="304">
  <si>
    <t>EB-2025-0297</t>
  </si>
  <si>
    <t>Exhibit I1-1-1</t>
  </si>
  <si>
    <t>Attachment 1</t>
  </si>
  <si>
    <t>Revenue Requirement Work Form</t>
  </si>
  <si>
    <t>Ontario Power Generation</t>
  </si>
  <si>
    <t>`</t>
  </si>
  <si>
    <t>EB-2020-0290 Revenue Requirement Work Form</t>
  </si>
  <si>
    <t>Table of Contents</t>
  </si>
  <si>
    <t>Worksheet</t>
  </si>
  <si>
    <t>No.</t>
  </si>
  <si>
    <t>Cover Page</t>
  </si>
  <si>
    <t>Legend / Colour Scheme</t>
  </si>
  <si>
    <t>OEB Adjustment Input Sheet</t>
  </si>
  <si>
    <t>Rate Base and Cost of Capital</t>
  </si>
  <si>
    <t>Regulatory Income Taxes</t>
  </si>
  <si>
    <t>Revenue Requirement</t>
  </si>
  <si>
    <t>Revenue Requiremenmt Deficiency / Sufficiency</t>
  </si>
  <si>
    <t>Requested Payment Amounts</t>
  </si>
  <si>
    <t>Recovery of Deferral and Variance Accounts and Riders</t>
  </si>
  <si>
    <t>Residential Customer Impacts</t>
  </si>
  <si>
    <t>OPG Proposed Amounts</t>
  </si>
  <si>
    <t>Adjustment Input Cells For OEB Use</t>
  </si>
  <si>
    <t>Automatically Generated Calculations</t>
  </si>
  <si>
    <t>Total Generating Facilities</t>
  </si>
  <si>
    <t>Line</t>
  </si>
  <si>
    <t>OPG Proposed</t>
  </si>
  <si>
    <t>OEB</t>
  </si>
  <si>
    <t>Description</t>
  </si>
  <si>
    <t>Reference</t>
  </si>
  <si>
    <t>Adjustment</t>
  </si>
  <si>
    <t>Approved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</si>
  <si>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</si>
  <si>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</si>
  <si>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</si>
  <si>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</si>
  <si>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</si>
  <si>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</si>
  <si>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</si>
  <si>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</si>
  <si>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</si>
  <si>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</si>
  <si>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</si>
  <si>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</si>
  <si>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</si>
  <si>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</si>
  <si>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</si>
  <si>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Capital Structure</t>
  </si>
  <si>
    <t>Common Equity</t>
  </si>
  <si>
    <t>C1-1-1_Table 5</t>
  </si>
  <si>
    <t>Debt</t>
  </si>
  <si>
    <t>Cost of Capital</t>
  </si>
  <si>
    <t>Short-Term Debt Facility Cost ($M)</t>
  </si>
  <si>
    <t>C1-1-3_Table 2</t>
  </si>
  <si>
    <t>Short-Term Debt Interest Cost ($M)</t>
  </si>
  <si>
    <t>Regulated Portion of Short-Term Debt Allocation Factor</t>
  </si>
  <si>
    <t>Short-Term Debt Cost ($M)</t>
  </si>
  <si>
    <t>Regulated Portion of Short-Term Debt Cost Rate</t>
  </si>
  <si>
    <t>Existing and Planned Long-Term Debt Cost Rate</t>
  </si>
  <si>
    <t>Other Long-Term Debt Provision Cost Rate</t>
  </si>
  <si>
    <t>Common Equity Cost Rate ROE</t>
  </si>
  <si>
    <t>Adjustment for Lesser of UNL/ARC Cost Rate</t>
  </si>
  <si>
    <r>
      <t>Capitalization</t>
    </r>
    <r>
      <rPr>
        <sz val="12"/>
        <rFont val="Arial"/>
        <family val="2"/>
      </rPr>
      <t xml:space="preserve"> ($M)</t>
    </r>
  </si>
  <si>
    <t>Short-Term Debt Principal</t>
  </si>
  <si>
    <t>Existing and Planned Long-Term Debt  Principal</t>
  </si>
  <si>
    <t>Adjustment for Lesser of UNL/ARC</t>
  </si>
  <si>
    <t>EB-2020-0290 Settlement Adjustment for Equity at Long-Term Debt Rate</t>
  </si>
  <si>
    <t xml:space="preserve">Common Equity </t>
  </si>
  <si>
    <t>Regulated Hydroelectric Facilities</t>
  </si>
  <si>
    <r>
      <t>Rate Base</t>
    </r>
    <r>
      <rPr>
        <sz val="12"/>
        <rFont val="Arial"/>
        <family val="2"/>
      </rPr>
      <t xml:space="preserve"> ($M)</t>
    </r>
  </si>
  <si>
    <t>Gross Plant at Cost</t>
  </si>
  <si>
    <t>B1-1-1_Table 2</t>
  </si>
  <si>
    <t>Accumulated Depreciation/Amortization</t>
  </si>
  <si>
    <t>Cash Working Capital</t>
  </si>
  <si>
    <t>Materials and Supplies</t>
  </si>
  <si>
    <t>Total</t>
  </si>
  <si>
    <r>
      <t>Expenses</t>
    </r>
    <r>
      <rPr>
        <sz val="12"/>
        <rFont val="Arial"/>
        <family val="2"/>
      </rPr>
      <t xml:space="preserve"> ($M)</t>
    </r>
  </si>
  <si>
    <t>OM&amp;A</t>
  </si>
  <si>
    <t>F2-1-1_Table 1</t>
  </si>
  <si>
    <t>Gross Revenue Charge</t>
  </si>
  <si>
    <t>Depreciation/Amortization</t>
  </si>
  <si>
    <t>Property Taxes</t>
  </si>
  <si>
    <r>
      <t>Other Revenues</t>
    </r>
    <r>
      <rPr>
        <sz val="12"/>
        <rFont val="Arial"/>
        <family val="2"/>
      </rPr>
      <t xml:space="preserve"> ($M)</t>
    </r>
  </si>
  <si>
    <t>Ancillary and Other Revenue</t>
  </si>
  <si>
    <r>
      <rPr>
        <b/>
        <sz val="12"/>
        <rFont val="Arial"/>
        <family val="2"/>
      </rPr>
      <t>Forecast Production</t>
    </r>
    <r>
      <rPr>
        <sz val="12"/>
        <rFont val="Arial"/>
        <family val="2"/>
      </rPr>
      <t xml:space="preserve"> (TWh)</t>
    </r>
  </si>
  <si>
    <t>E2-1-1_Table 1</t>
  </si>
  <si>
    <t>Applicable Tax Rates</t>
  </si>
  <si>
    <t>Federal Rate</t>
  </si>
  <si>
    <t>F4-2-1_Table 3 &amp; 3a</t>
  </si>
  <si>
    <t>Provincial Rate</t>
  </si>
  <si>
    <r>
      <t>Tax Credits and Payment Adjustments</t>
    </r>
    <r>
      <rPr>
        <sz val="12"/>
        <rFont val="Arial"/>
        <family val="2"/>
      </rPr>
      <t xml:space="preserve"> ($M)</t>
    </r>
  </si>
  <si>
    <t>SR&amp;ED Investment</t>
  </si>
  <si>
    <r>
      <t>Taxable Income Adjustments</t>
    </r>
    <r>
      <rPr>
        <sz val="12"/>
        <rFont val="Arial"/>
        <family val="2"/>
      </rPr>
      <t xml:space="preserve"> ($M)</t>
    </r>
  </si>
  <si>
    <t>Additions</t>
  </si>
  <si>
    <t xml:space="preserve">  Depreciation and Amortization</t>
  </si>
  <si>
    <t xml:space="preserve">  Pension and OPEB Accrual</t>
  </si>
  <si>
    <t xml:space="preserve">  Regulatory Asset Amortization - Pension and OPEB Variance Cash vs Accrual</t>
  </si>
  <si>
    <t xml:space="preserve">  Regulatory Liability Amortization - Income and Other Taxes Variance Account</t>
  </si>
  <si>
    <t xml:space="preserve">  Restricted Net Interest and Financing Expenses</t>
  </si>
  <si>
    <t xml:space="preserve">  Taxable SR&amp;ED Investment Tax Credits of Prior Periods &amp; Current Provincial Portion</t>
  </si>
  <si>
    <t xml:space="preserve">  Other</t>
  </si>
  <si>
    <t>Total Additions</t>
  </si>
  <si>
    <t>Deductions</t>
  </si>
  <si>
    <t xml:space="preserve">  CCA</t>
  </si>
  <si>
    <t xml:space="preserve">  Pension Plan Contributions</t>
  </si>
  <si>
    <t xml:space="preserve">  OPEB Payments</t>
  </si>
  <si>
    <t xml:space="preserve">  Reversal of Return on Rate Base Recorded in Capacity Refurbishment Variance Account</t>
  </si>
  <si>
    <t xml:space="preserve">  Deductible SR&amp;ED Qualifying Expenditures</t>
  </si>
  <si>
    <t>Total Deductions</t>
  </si>
  <si>
    <t>OPG Nuclear Facilities</t>
  </si>
  <si>
    <t>Nuclear Fuel Inventory</t>
  </si>
  <si>
    <t>Fuel</t>
  </si>
  <si>
    <t>Bruce Lease Revenues Net of Direct Costs</t>
  </si>
  <si>
    <t>G2-2-1_Table 1</t>
  </si>
  <si>
    <t>G2-1-1_Table 1</t>
  </si>
  <si>
    <t>Concurrent Cost Recovery - Pickering Refurbishment Program</t>
  </si>
  <si>
    <t xml:space="preserve">  Nuclear Waste Management Expenses</t>
  </si>
  <si>
    <t xml:space="preserve">  Receipts from Nuclear Segregated Funds</t>
  </si>
  <si>
    <t xml:space="preserve">  Regulatory Asset Amortization - Bruce Lease Net Revenues Variance Account</t>
  </si>
  <si>
    <t xml:space="preserve">  Adjustment Related to Financing Cost for Nuclear Liabilities</t>
  </si>
  <si>
    <t>Restricted Net Interest and Financing Expenses</t>
  </si>
  <si>
    <t>Disallowance of Heavy Water Storage and Drum Handling Facility ("D2O") Project Expenditures</t>
  </si>
  <si>
    <t>Fuel Expense - Non-Deductible Portion</t>
  </si>
  <si>
    <t xml:space="preserve">  Cash Expenditures for Nuclear Waste &amp; Decomissioning</t>
  </si>
  <si>
    <t xml:space="preserve">  Contributions to Nuclear Segregated Funds and Earnings</t>
  </si>
  <si>
    <t xml:space="preserve">Fuel Expense - Deductible Portion </t>
  </si>
  <si>
    <t>DNNP Facilities</t>
  </si>
  <si>
    <t>Concurrent Cost Recovery - Darlington New Nuclear Program</t>
  </si>
  <si>
    <t>Depreciation and Amortization</t>
  </si>
  <si>
    <t>Pension and OPEB Accrual</t>
  </si>
  <si>
    <t>Regulatory Liability Amortization - Income and Other Taxes Variance Account (DNNP)</t>
  </si>
  <si>
    <t>Restricted Net Interest and Financing Expense</t>
  </si>
  <si>
    <t>Taxable SR&amp;ED Investment Tax Credits of Prior Periods &amp; Current Provincial Portion</t>
  </si>
  <si>
    <t>CCA</t>
  </si>
  <si>
    <t>Pension Plan Contributions</t>
  </si>
  <si>
    <t>OPEB Payments</t>
  </si>
  <si>
    <t>Reversal of Return on Rate Base Recorded in Deferral and Variance Accounts</t>
  </si>
  <si>
    <t>Deductible SR&amp;ED Qualifying Expenditures</t>
  </si>
  <si>
    <t>Deferral Accounts</t>
  </si>
  <si>
    <r>
      <t>Regulated Hydroelectric Facilities</t>
    </r>
    <r>
      <rPr>
        <sz val="12"/>
        <rFont val="Arial"/>
        <family val="2"/>
      </rPr>
      <t xml:space="preserve"> ($M)</t>
    </r>
  </si>
  <si>
    <t>Hydroelectric Water Conditions Variance</t>
  </si>
  <si>
    <t>H1-2-1_Table 1</t>
  </si>
  <si>
    <t>Ancillary Services Net Revenue Variance - Hydroelectric</t>
  </si>
  <si>
    <t>Hydroelectric Incentive Mechanism Variance</t>
  </si>
  <si>
    <t>Hydroelectric Surplus Baseload Generation Variance</t>
  </si>
  <si>
    <t>Income and Other Taxes Variance - Hydroelectric</t>
  </si>
  <si>
    <t>Capacity Refurbishment Variance - Hydroelectric</t>
  </si>
  <si>
    <t>Niagara Tunnel Project Pre-December 2008 Disallowance Variance Account</t>
  </si>
  <si>
    <t>Pension and OPEB Cost Variance - Hydroelectric - Future Recovery (Dec. 31, 2012 Balance)</t>
  </si>
  <si>
    <t>Pension &amp; OPEB Cash Versus Accrual Differential Deferral - Hydroelectric - Registered Pension Plan (RPP) - EB-2018-0243 Approved</t>
  </si>
  <si>
    <t>Pension &amp; OPEB Cash Versus Accrual Differential Deferral - Hydroelectric - Non-RPP - EB-2018-0243 Approved</t>
  </si>
  <si>
    <t>Pension &amp; OPEB Cash Versus Accrual Differential Deferral - Hydroelectric - Post-2017 Additions - EB-2020-0290 Approved</t>
  </si>
  <si>
    <t xml:space="preserve">Pension &amp; OPEB Cash Versus Accrual Differential Deferral - Hydroelectric - Post-2019 Additions </t>
  </si>
  <si>
    <t>Pension &amp; OPEB Cash Payment Variance - Hydroelectric</t>
  </si>
  <si>
    <t>Pension &amp; OPEB Forecast Accrual versus Actual Cash Payment Differential Variance - Carrying Charges - Hydroelectric</t>
  </si>
  <si>
    <t>Hydroelectric Deferral and Variance Over/Under Recovery Variance</t>
  </si>
  <si>
    <t>Tax on Pension &amp; OPEB Cash Versus Accrual Differential Deferral - Hydroelectric - Post-2019 Additions</t>
  </si>
  <si>
    <t xml:space="preserve">Sale of Unprescribed Kipling Site Deferral </t>
  </si>
  <si>
    <t>Total Recoverable Amount</t>
  </si>
  <si>
    <r>
      <t>OPG Nuclear Facilities</t>
    </r>
    <r>
      <rPr>
        <sz val="12"/>
        <rFont val="Arial"/>
        <family val="2"/>
      </rPr>
      <t xml:space="preserve"> ($M)</t>
    </r>
  </si>
  <si>
    <t>Nuclear Liability Deferral</t>
  </si>
  <si>
    <t>H1-2-1_Table 2</t>
  </si>
  <si>
    <t>Nuclear Development Variance - DNNP</t>
  </si>
  <si>
    <t>Nuclear Development Variance - Non DNNP</t>
  </si>
  <si>
    <t>Ancillary Services Net Revenue Variance - Nuclear</t>
  </si>
  <si>
    <t>Capacity Refurbishment Variance - Nuclear - DRP - Excluding D2O Storage Project</t>
  </si>
  <si>
    <t>Capacity Refurbishment Variance - Nuclear - Non-DRP</t>
  </si>
  <si>
    <t>Capacity Refurbishment Variance - Nuclear - Accelerated Investment Incentive CCA - DRP - EB-2020-0290/EB-2023-0336 Approved</t>
  </si>
  <si>
    <t>Capacity Refurbishment Variance - Nuclear - D2O Storage Project - EB-2023-0336 Approved</t>
  </si>
  <si>
    <t>Bruce Lease Net Revenues Variance - EB-2018-0243/EB-2016-0152 Approved</t>
  </si>
  <si>
    <t>Bruce Lease Net Revenues Variance - Post-2017 Additions</t>
  </si>
  <si>
    <t>Income and Other Taxes Variance - Nuclear</t>
  </si>
  <si>
    <t>Pension and OPEB Cost Variance - Nuclear - Future Recovery (Dec. 31, 2012 Balance)</t>
  </si>
  <si>
    <t>Pension and OPEB Cost Variance - Nuclear - Post 2021 Additions</t>
  </si>
  <si>
    <t>Pension &amp; OPEB Cash Versus Accrual Differential Deferral - Nuclear - Registered Pension Plan (RPP) 
- EB-2018-0243 Approved</t>
  </si>
  <si>
    <t>Pension &amp; OPEB Cash Versus Accrual Differential Deferral - Nuclear - Non-RPP - EB-2018-0243 Approved</t>
  </si>
  <si>
    <t>Pension &amp; OPEB Cash Versus Accrual Differential Deferral - Nuclear - Post-2017 Additions - EB-2020-0290 Approved</t>
  </si>
  <si>
    <t>Pension &amp; OPEB Cash Versus Accrual Differential Deferral - Nuclear - Post-2019 Additions - EB-2023-0336 Approved</t>
  </si>
  <si>
    <t xml:space="preserve">Pension &amp; OPEB Cash Payment Variance - Nuclear - EB-2020-0290/EB-2023-0336 Approved </t>
  </si>
  <si>
    <t>Pension &amp; OPEB Forecast Accrual versus Actual Cash Payment Differential Variance - Carrying Charges - Nuclear</t>
  </si>
  <si>
    <t>Nuclear Deferral and Variance Over/Under Recovery Variance</t>
  </si>
  <si>
    <t>Fitness for Duty Deferral</t>
  </si>
  <si>
    <t>SR&amp;ED ITC Variance</t>
  </si>
  <si>
    <t xml:space="preserve">Rate Smoothing Deferral </t>
  </si>
  <si>
    <t>Impact Resulting from Changes to Pickering Station End-of-Life Dates (December 31, 2017) Deferral - EB-2020-0290/EB-2023-0336 Approved</t>
  </si>
  <si>
    <t>Impact Resulting from Optimization of Pickering Station End-of-Life Dates Deferral - December 31, 2020</t>
  </si>
  <si>
    <t>Impact Resulting from Optimization of Pickering Station End-of-Life Dates Deferral - December 31, 2023</t>
  </si>
  <si>
    <t xml:space="preserve">Pickering Closure Costs Deferral 
</t>
  </si>
  <si>
    <t>Clarington Corporate Campus Deferral</t>
  </si>
  <si>
    <t xml:space="preserve">Pickering B Variance </t>
  </si>
  <si>
    <t>Sale of Unprescribed Kipling Site Deferral</t>
  </si>
  <si>
    <t>Total Recoverable (Refundable) Amount</t>
  </si>
  <si>
    <t>OPG Rate Base and Cost of Capital</t>
  </si>
  <si>
    <t>Regulated Hydroelectric Rate Base Financed by Capital Structure ($M)</t>
  </si>
  <si>
    <t>Regulated Hydroelectric Allocation Factor</t>
  </si>
  <si>
    <t>Rate Base Financed by Capital Structure</t>
  </si>
  <si>
    <t>Total Debt</t>
  </si>
  <si>
    <t>Short-Term Debt</t>
  </si>
  <si>
    <t>Existing and Planned Long-Term Debt</t>
  </si>
  <si>
    <t xml:space="preserve">Other Long-Term Debt Provision </t>
  </si>
  <si>
    <r>
      <t>Cost of Capital</t>
    </r>
    <r>
      <rPr>
        <sz val="12"/>
        <rFont val="Arial"/>
        <family val="2"/>
      </rPr>
      <t xml:space="preserve"> ($M)</t>
    </r>
  </si>
  <si>
    <t>Other Long-Term Debt Provision</t>
  </si>
  <si>
    <t>Nuclear Facilities</t>
  </si>
  <si>
    <t>Nuclear Rate Base Financed by Capital Structure ($M)</t>
  </si>
  <si>
    <t>Nuclear Allocation Factor</t>
  </si>
  <si>
    <t>Total Rate Base</t>
  </si>
  <si>
    <t>Numbers may not add due to rounding</t>
  </si>
  <si>
    <t>OPG Regulatory Income Taxes</t>
  </si>
  <si>
    <t>Total Tax Rate</t>
  </si>
  <si>
    <r>
      <t>Taxable Income</t>
    </r>
    <r>
      <rPr>
        <sz val="12"/>
        <rFont val="Arial"/>
        <family val="2"/>
      </rPr>
      <t xml:space="preserve"> ($M)</t>
    </r>
  </si>
  <si>
    <t>Earnings Before Tax</t>
  </si>
  <si>
    <t>Adjustments: Additions</t>
  </si>
  <si>
    <t>Adjustments: Deductions</t>
  </si>
  <si>
    <t>Tax Loss Carry Over</t>
  </si>
  <si>
    <t>Total Taxable Income</t>
  </si>
  <si>
    <r>
      <t>Income Taxes</t>
    </r>
    <r>
      <rPr>
        <sz val="12"/>
        <rFont val="Arial"/>
        <family val="2"/>
      </rPr>
      <t xml:space="preserve"> ($M)</t>
    </r>
  </si>
  <si>
    <t>Federal Income Taxes</t>
  </si>
  <si>
    <t>Provincial Income Taxes</t>
  </si>
  <si>
    <t>Tax Credits (SR&amp;ED Investment)</t>
  </si>
  <si>
    <t>Total Income Taxes</t>
  </si>
  <si>
    <r>
      <t>Earnings Before Tax</t>
    </r>
    <r>
      <rPr>
        <sz val="12"/>
        <rFont val="Arial"/>
        <family val="2"/>
      </rPr>
      <t xml:space="preserve"> ($M)</t>
    </r>
  </si>
  <si>
    <t>Requested After Tax ROE</t>
  </si>
  <si>
    <t>Pension and OPEB Cash vs Accrual Accounts</t>
  </si>
  <si>
    <t>Total Regulatory Income Taxes After Tax Loss Carry-Over</t>
  </si>
  <si>
    <t>Total Earnings Before Tax</t>
  </si>
  <si>
    <r>
      <t>Adjustments</t>
    </r>
    <r>
      <rPr>
        <sz val="12"/>
        <rFont val="Arial"/>
        <family val="2"/>
      </rPr>
      <t xml:space="preserve"> ($M)</t>
    </r>
  </si>
  <si>
    <t>OPG Nuclear Generating Facilities</t>
  </si>
  <si>
    <t>Bruce Lease Net Revenues</t>
  </si>
  <si>
    <t xml:space="preserve">  Disallowance of Heavy Water Storage and Drum Handling Facility ("D2O") Project Expenditures</t>
  </si>
  <si>
    <t xml:space="preserve">  Fuel Expense - Non-Deductible Portion</t>
  </si>
  <si>
    <t>Cash Expenditures for Nuclear Waste &amp; Decomissioning</t>
  </si>
  <si>
    <t>Contributions to Nuclear Segregated Funds and Earnings</t>
  </si>
  <si>
    <t>SR&amp;ED Costs Capitalized for Accounting</t>
  </si>
  <si>
    <t>Other</t>
  </si>
  <si>
    <t>OPG Revenue Requirement</t>
  </si>
  <si>
    <t>Regulated Hydroelectri Facilities</t>
  </si>
  <si>
    <r>
      <rPr>
        <b/>
        <sz val="12"/>
        <rFont val="Arial"/>
        <family val="2"/>
      </rPr>
      <t>Cost of Capital</t>
    </r>
    <r>
      <rPr>
        <sz val="12"/>
        <rFont val="Arial"/>
        <family val="2"/>
      </rPr>
      <t xml:space="preserve"> ($M)</t>
    </r>
  </si>
  <si>
    <t>Short-term Debt</t>
  </si>
  <si>
    <t>Long-Term Debt</t>
  </si>
  <si>
    <t>ROE</t>
  </si>
  <si>
    <r>
      <t xml:space="preserve">Other Revenues </t>
    </r>
    <r>
      <rPr>
        <sz val="12"/>
        <rFont val="Arial"/>
        <family val="2"/>
      </rPr>
      <t>($M)</t>
    </r>
  </si>
  <si>
    <r>
      <t>Regulatory Income Tax</t>
    </r>
    <r>
      <rPr>
        <sz val="12"/>
        <color theme="1"/>
        <rFont val="Arial"/>
        <family val="2"/>
      </rPr>
      <t xml:space="preserve"> ($M)</t>
    </r>
  </si>
  <si>
    <r>
      <t>Revenue Requirement</t>
    </r>
    <r>
      <rPr>
        <sz val="12"/>
        <rFont val="Arial"/>
        <family val="2"/>
      </rPr>
      <t xml:space="preserve"> ($M)</t>
    </r>
  </si>
  <si>
    <r>
      <t xml:space="preserve">Revenue Requirement Before Stretch Factor </t>
    </r>
    <r>
      <rPr>
        <sz val="12"/>
        <rFont val="Arial"/>
        <family val="2"/>
      </rPr>
      <t>($M)</t>
    </r>
  </si>
  <si>
    <r>
      <t xml:space="preserve">Cumulative Nuclear Stretch Dollars </t>
    </r>
    <r>
      <rPr>
        <sz val="11.5"/>
        <rFont val="Arial"/>
        <family val="2"/>
      </rPr>
      <t>($M)</t>
    </r>
  </si>
  <si>
    <t>OPG Revenue Requirement Deficiency / (Sufficiency)</t>
  </si>
  <si>
    <t>Production &amp; Revenue</t>
  </si>
  <si>
    <t>Forecast Production (TWh)</t>
  </si>
  <si>
    <t>Current Payment Rate ($/MWh)</t>
  </si>
  <si>
    <t>Revenue From Current Payment Rate ($M)</t>
  </si>
  <si>
    <t>Revenue Requirement ($M)</t>
  </si>
  <si>
    <r>
      <t xml:space="preserve">Revenue Requirement Deficiency (Sufficiency) </t>
    </r>
    <r>
      <rPr>
        <sz val="12"/>
        <rFont val="Arial"/>
        <family val="2"/>
      </rPr>
      <t>($M)</t>
    </r>
  </si>
  <si>
    <t>Revenue Requirement Net of Stretch Factor ($M)</t>
  </si>
  <si>
    <t>OPG Requested Payment Amounts</t>
  </si>
  <si>
    <t>Payment Amount ($/MWh) (Line 1 / Line 2)</t>
  </si>
  <si>
    <t>Revenue Requirement Net of Stretch Factor($M)</t>
  </si>
  <si>
    <t>Stretch Adjustment ($M)</t>
  </si>
  <si>
    <t>Revenue Requirement Shaping Adjustment</t>
  </si>
  <si>
    <r>
      <t xml:space="preserve">Payment Amount ($/MWh) ( </t>
    </r>
    <r>
      <rPr>
        <sz val="12"/>
        <rFont val="Arial"/>
        <family val="2"/>
      </rPr>
      <t>(Line 4 + Line 6)  / Line 7 )</t>
    </r>
  </si>
  <si>
    <t>OPG Recovery of Deferral and Variance Accounts and Riders</t>
  </si>
  <si>
    <t>Amortization 2027</t>
  </si>
  <si>
    <t>Amortization 2028</t>
  </si>
  <si>
    <t>Amortization 2029</t>
  </si>
  <si>
    <t>Amortization 2030</t>
  </si>
  <si>
    <t>Amortization 2031</t>
  </si>
  <si>
    <r>
      <t>Variance Accounts</t>
    </r>
    <r>
      <rPr>
        <sz val="12"/>
        <rFont val="Arial"/>
        <family val="2"/>
      </rPr>
      <t xml:space="preserve"> ($M)</t>
    </r>
  </si>
  <si>
    <r>
      <t>EB-2025-0297 Forecast Production</t>
    </r>
    <r>
      <rPr>
        <sz val="12"/>
        <rFont val="Arial"/>
        <family val="2"/>
      </rPr>
      <t xml:space="preserve"> (TWh)</t>
    </r>
  </si>
  <si>
    <r>
      <t>Rider</t>
    </r>
    <r>
      <rPr>
        <sz val="12"/>
        <rFont val="Arial"/>
        <family val="2"/>
      </rPr>
      <t xml:space="preserve"> ($/MWh) (Line 19 / Line 20)</t>
    </r>
  </si>
  <si>
    <r>
      <t>Forecast Production</t>
    </r>
    <r>
      <rPr>
        <sz val="12"/>
        <rFont val="Arial"/>
        <family val="2"/>
      </rPr>
      <t xml:space="preserve"> (TWh)</t>
    </r>
  </si>
  <si>
    <r>
      <t>Rider</t>
    </r>
    <r>
      <rPr>
        <sz val="12"/>
        <rFont val="Arial"/>
        <family val="2"/>
      </rPr>
      <t xml:space="preserve"> ($/MWh) (Line 51 / Line 52)</t>
    </r>
  </si>
  <si>
    <t>OPG Customer Bill Impacts</t>
  </si>
  <si>
    <t>Residential Consumers</t>
  </si>
  <si>
    <t>EB-2020-0290 &gt;&gt; EB-2025-0297</t>
  </si>
  <si>
    <t>Production and Demand</t>
  </si>
  <si>
    <r>
      <t>Typical Usage, including Line Losses</t>
    </r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(kWh/Month)</t>
    </r>
  </si>
  <si>
    <t>n/a</t>
  </si>
  <si>
    <r>
      <t>IESO Forecast Provincial Demand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>(TWh)</t>
    </r>
  </si>
  <si>
    <t>OPG Proportion of Consumer Usage (line 2 / line 3)</t>
  </si>
  <si>
    <t>Typical Usage of OPG Generation (kWh/Month) (line 1 x line 4)</t>
  </si>
  <si>
    <r>
      <t>Typical Bill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</t>
    </r>
    <r>
      <rPr>
        <b/>
        <sz val="12"/>
        <color theme="1"/>
        <rFont val="Arial"/>
        <family val="2"/>
      </rPr>
      <t>($/Month)</t>
    </r>
  </si>
  <si>
    <t>Production-Weighted Average Rates</t>
  </si>
  <si>
    <r>
      <t>Prior Year weighted average rate with proposed payment amounts and riders</t>
    </r>
    <r>
      <rPr>
        <sz val="12"/>
        <rFont val="Arial"/>
        <family val="2"/>
      </rPr>
      <t xml:space="preserve"> ($/MWh)</t>
    </r>
  </si>
  <si>
    <t>Current Year weighted average rate with proposed payment amounts and riders ($/MWh)</t>
  </si>
  <si>
    <t>Impact</t>
  </si>
  <si>
    <r>
      <t>Typical Bill Impact</t>
    </r>
    <r>
      <rPr>
        <sz val="12"/>
        <rFont val="Arial"/>
        <family val="2"/>
      </rPr>
      <t xml:space="preserve"> ($/Month)</t>
    </r>
  </si>
  <si>
    <r>
      <t xml:space="preserve">Percentage Change of Typical Bill </t>
    </r>
    <r>
      <rPr>
        <sz val="12"/>
        <rFont val="Arial"/>
        <family val="2"/>
      </rPr>
      <t>(line 9 / line 6)</t>
    </r>
  </si>
  <si>
    <t>Current Rates</t>
  </si>
  <si>
    <r>
      <t>Payment Amounts</t>
    </r>
    <r>
      <rPr>
        <sz val="12"/>
        <rFont val="Arial"/>
        <family val="2"/>
      </rPr>
      <t xml:space="preserve"> ($MWh)</t>
    </r>
  </si>
  <si>
    <t>Regulated Hydroelectric</t>
  </si>
  <si>
    <r>
      <t>Riders</t>
    </r>
    <r>
      <rPr>
        <sz val="12"/>
        <rFont val="Arial"/>
        <family val="2"/>
      </rPr>
      <t xml:space="preserve"> ($MWh)</t>
    </r>
  </si>
  <si>
    <r>
      <t>Total Annual Rates</t>
    </r>
    <r>
      <rPr>
        <sz val="12"/>
        <rFont val="Arial"/>
        <family val="2"/>
      </rPr>
      <t xml:space="preserve"> ($MWh)</t>
    </r>
  </si>
  <si>
    <r>
      <t>Forecast Production EB-2020-0290</t>
    </r>
    <r>
      <rPr>
        <sz val="12"/>
        <rFont val="Arial"/>
        <family val="2"/>
      </rPr>
      <t xml:space="preserve"> (TWh)</t>
    </r>
  </si>
  <si>
    <r>
      <t>Production-Weighted Average Rates</t>
    </r>
    <r>
      <rPr>
        <sz val="12"/>
        <rFont val="Arial"/>
        <family val="2"/>
      </rPr>
      <t xml:space="preserve"> ($MWh)</t>
    </r>
  </si>
  <si>
    <r>
      <t>Total</t>
    </r>
    <r>
      <rPr>
        <sz val="12"/>
        <rFont val="Arial"/>
        <family val="2"/>
      </rPr>
      <t xml:space="preserve"> (line 20 + line 21)</t>
    </r>
  </si>
  <si>
    <r>
      <t>Total Production-Weighted Average Rate</t>
    </r>
    <r>
      <rPr>
        <sz val="12"/>
        <rFont val="Arial"/>
        <family val="2"/>
      </rPr>
      <t xml:space="preserve"> ($MWh)</t>
    </r>
  </si>
  <si>
    <t>Proposed Rates</t>
  </si>
  <si>
    <t>Blended Nuclear</t>
  </si>
  <si>
    <r>
      <t>Forecast Production EB-2025-0297</t>
    </r>
    <r>
      <rPr>
        <sz val="12"/>
        <rFont val="Arial"/>
        <family val="2"/>
      </rPr>
      <t xml:space="preserve"> (TWh)</t>
    </r>
  </si>
  <si>
    <t>Combined Nuclear</t>
  </si>
  <si>
    <r>
      <t>Total</t>
    </r>
    <r>
      <rPr>
        <sz val="12"/>
        <rFont val="Arial"/>
        <family val="2"/>
      </rPr>
      <t xml:space="preserve"> (line 33 + line 34)</t>
    </r>
  </si>
  <si>
    <t>Notes:</t>
  </si>
  <si>
    <t>Typical monthly consumption (750 kWh) and typical monthly bill are based on the OEB "Bill Calculator" for estimating monthly electricity bills (using Time of Use pricing), available at: https://www.oeb.ca/consumer-information-and-protection/bill-calculator, accessed November 20, 2025.  Typical Consumption includes line losses (Average loss factor of utility rate zones = 1.04996)</t>
  </si>
  <si>
    <t>Based on forecast demand for 2027 (163.9 TWh) from Figure 2 of IESO Annual Planning Outlook, released April 2025.</t>
  </si>
  <si>
    <t>Updated: 2026-03-10</t>
  </si>
  <si>
    <t>Updated March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</si>
</sst>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_-* #,##0.00_-;\-* #,##0.00_-;_-* &quot;-&quot;??_-;_-@_-"/>
    <numFmt numFmtId="167" formatCode="mmmm\-yy"/>
    <numFmt numFmtId="168" formatCode="0.000%"/>
    <numFmt numFmtId="169" formatCode="_-* #,##0_-;\-* #,##0_-;_-* &quot;-&quot;??_-;_-@_-"/>
    <numFmt numFmtId="170" formatCode="0_);\(0\)"/>
    <numFmt numFmtId="171" formatCode=".00%"/>
    <numFmt numFmtId="172" formatCode="&quot;$&quot;#,##0.0000_);\(&quot;$&quot;#,##0.0000\)"/>
    <numFmt numFmtId="173" formatCode="[$-409]mmmm\ d\,\ yyyy;@"/>
    <numFmt numFmtId="174" formatCode="0.0%"/>
    <numFmt numFmtId="175" formatCode="0.0"/>
    <numFmt numFmtId="176" formatCode="_(* #,##0_);_(* \(#,##0\);_(* &quot;-&quot;??_);_(@_)"/>
    <numFmt numFmtId="177" formatCode="_(* #,##0.0_);_(* \(#,##0.0\);_(* &quot;-&quot;?_);_(@_)"/>
  </numFmts>
  <fonts count="55">
    <font>
      <sz val="10"/>
      <name val="Arial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name val="Palatino"/>
      <family val="1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8"/>
      <color indexed="8"/>
      <name val="Arial"/>
      <family val="2"/>
    </font>
    <font>
      <sz val="16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8"/>
      <name val="Cambria"/>
      <family val="1"/>
    </font>
    <font>
      <sz val="9"/>
      <name val="Tahoma"/>
      <family val="2"/>
    </font>
    <font>
      <sz val="10"/>
      <name val="Comic Sans MS"/>
      <family val="4"/>
    </font>
    <font>
      <b/>
      <u/>
      <sz val="12"/>
      <name val="Arial"/>
      <family val="2"/>
    </font>
    <font>
      <u val="singleAccounting"/>
      <sz val="12"/>
      <name val="Arial"/>
      <family val="2"/>
    </font>
    <font>
      <b/>
      <sz val="12"/>
      <color theme="1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u/>
      <sz val="14"/>
      <name val="Arial"/>
      <family val="2"/>
    </font>
    <font>
      <sz val="12"/>
      <color indexed="8"/>
      <name val="Arial"/>
      <family val="2"/>
    </font>
    <font>
      <b/>
      <sz val="28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u/>
      <sz val="7.5"/>
      <color theme="10"/>
      <name val="Arial"/>
      <family val="2"/>
    </font>
    <font>
      <u/>
      <sz val="14"/>
      <color theme="10"/>
      <name val="Arial"/>
      <family val="2"/>
    </font>
    <font>
      <b/>
      <sz val="26"/>
      <name val="Arial"/>
      <family val="2"/>
    </font>
    <font>
      <b/>
      <i/>
      <sz val="10"/>
      <name val="Arial"/>
      <family val="2"/>
    </font>
    <font>
      <sz val="16"/>
      <name val="Arial"/>
      <family val="2"/>
    </font>
    <font>
      <vertAlign val="superscript"/>
      <sz val="12"/>
      <name val="Arial"/>
      <family val="2"/>
    </font>
    <font>
      <b/>
      <u/>
      <sz val="14"/>
      <color rgb="FFFF0000"/>
      <name val="Arial"/>
      <family val="2"/>
    </font>
    <font>
      <b/>
      <sz val="8"/>
      <name val="Arial"/>
      <family val="2"/>
    </font>
    <font>
      <b/>
      <vertAlign val="superscript"/>
      <sz val="12"/>
      <name val="Arial"/>
      <family val="2"/>
    </font>
    <font>
      <b/>
      <sz val="11"/>
      <color indexed="8"/>
      <name val="Arial"/>
      <family val="2"/>
    </font>
    <font>
      <i/>
      <sz val="12"/>
      <name val="Arial"/>
      <family val="2"/>
    </font>
    <font>
      <b/>
      <sz val="11.5"/>
      <name val="Arial"/>
      <family val="2"/>
    </font>
    <font>
      <sz val="11.5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44"/>
      </patternFill>
    </fill>
    <fill>
      <patternFill patternType="solid">
        <fgColor indexed="15"/>
      </patternFill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lightGrid">
        <fgColor rgb="FF92D050"/>
        <bgColor rgb="FF92D050"/>
      </patternFill>
    </fill>
    <fill>
      <patternFill patternType="solid">
        <fgColor rgb="FFCCEC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65"/>
        <bgColor theme="0" tint="-0.499984740745262"/>
      </patternFill>
    </fill>
    <fill>
      <patternFill patternType="gray0625">
        <fgColor theme="0" tint="-0.2499465926084170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7" fillId="0" borderId="0"/>
    <xf numFmtId="171" fontId="7" fillId="0" borderId="0"/>
    <xf numFmtId="167" fontId="7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38" fontId="16" fillId="2" borderId="0" applyNumberFormat="0" applyBorder="0" applyAlignment="0" applyProtection="0"/>
    <xf numFmtId="0" fontId="12" fillId="0" borderId="16" applyNumberFormat="0" applyAlignment="0" applyProtection="0">
      <alignment horizontal="left" vertical="center"/>
    </xf>
    <xf numFmtId="0" fontId="12" fillId="0" borderId="15">
      <alignment horizontal="left" vertical="center"/>
    </xf>
    <xf numFmtId="10" fontId="16" fillId="6" borderId="17" applyNumberFormat="0" applyBorder="0" applyAlignment="0" applyProtection="0"/>
    <xf numFmtId="172" fontId="17" fillId="0" borderId="0"/>
    <xf numFmtId="0" fontId="14" fillId="0" borderId="0"/>
    <xf numFmtId="0" fontId="14" fillId="0" borderId="0"/>
    <xf numFmtId="0" fontId="7" fillId="0" borderId="0"/>
    <xf numFmtId="0" fontId="4" fillId="0" borderId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4" fontId="15" fillId="7" borderId="18" applyNumberFormat="0" applyProtection="0">
      <alignment vertical="center"/>
    </xf>
    <xf numFmtId="4" fontId="18" fillId="3" borderId="18" applyNumberFormat="0" applyProtection="0">
      <alignment vertical="center"/>
    </xf>
    <xf numFmtId="4" fontId="15" fillId="3" borderId="18" applyNumberFormat="0" applyProtection="0">
      <alignment horizontal="left" vertical="center" indent="1"/>
    </xf>
    <xf numFmtId="0" fontId="15" fillId="3" borderId="18" applyNumberFormat="0" applyProtection="0">
      <alignment horizontal="left" vertical="top" indent="1"/>
    </xf>
    <xf numFmtId="4" fontId="15" fillId="8" borderId="0" applyNumberFormat="0" applyProtection="0">
      <alignment horizontal="left" vertical="center" indent="1"/>
    </xf>
    <xf numFmtId="4" fontId="19" fillId="9" borderId="18" applyNumberFormat="0" applyProtection="0">
      <alignment horizontal="right" vertical="center"/>
    </xf>
    <xf numFmtId="4" fontId="19" fillId="10" borderId="18" applyNumberFormat="0" applyProtection="0">
      <alignment horizontal="right" vertical="center"/>
    </xf>
    <xf numFmtId="4" fontId="19" fillId="11" borderId="18" applyNumberFormat="0" applyProtection="0">
      <alignment horizontal="right" vertical="center"/>
    </xf>
    <xf numFmtId="4" fontId="19" fillId="12" borderId="18" applyNumberFormat="0" applyProtection="0">
      <alignment horizontal="right" vertical="center"/>
    </xf>
    <xf numFmtId="4" fontId="19" fillId="13" borderId="18" applyNumberFormat="0" applyProtection="0">
      <alignment horizontal="right" vertical="center"/>
    </xf>
    <xf numFmtId="4" fontId="19" fillId="14" borderId="18" applyNumberFormat="0" applyProtection="0">
      <alignment horizontal="right" vertical="center"/>
    </xf>
    <xf numFmtId="4" fontId="19" fillId="15" borderId="18" applyNumberFormat="0" applyProtection="0">
      <alignment horizontal="right" vertical="center"/>
    </xf>
    <xf numFmtId="4" fontId="19" fillId="16" borderId="18" applyNumberFormat="0" applyProtection="0">
      <alignment horizontal="right" vertical="center"/>
    </xf>
    <xf numFmtId="4" fontId="19" fillId="17" borderId="18" applyNumberFormat="0" applyProtection="0">
      <alignment horizontal="right" vertical="center"/>
    </xf>
    <xf numFmtId="4" fontId="15" fillId="18" borderId="19" applyNumberFormat="0" applyProtection="0">
      <alignment horizontal="left" vertical="center" indent="1"/>
    </xf>
    <xf numFmtId="4" fontId="19" fillId="19" borderId="0" applyNumberFormat="0" applyProtection="0">
      <alignment horizontal="left" vertical="center" indent="1"/>
    </xf>
    <xf numFmtId="4" fontId="13" fillId="20" borderId="0" applyNumberFormat="0" applyProtection="0">
      <alignment horizontal="left" vertical="center" indent="1"/>
    </xf>
    <xf numFmtId="4" fontId="19" fillId="21" borderId="18" applyNumberFormat="0" applyProtection="0">
      <alignment horizontal="right" vertical="center"/>
    </xf>
    <xf numFmtId="4" fontId="19" fillId="19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0" fontId="7" fillId="20" borderId="18" applyNumberFormat="0" applyProtection="0">
      <alignment horizontal="left" vertical="center" indent="1"/>
    </xf>
    <xf numFmtId="0" fontId="7" fillId="20" borderId="18" applyNumberFormat="0" applyProtection="0">
      <alignment horizontal="left" vertical="top" indent="1"/>
    </xf>
    <xf numFmtId="0" fontId="7" fillId="8" borderId="18" applyNumberFormat="0" applyProtection="0">
      <alignment horizontal="left" vertical="center" indent="1"/>
    </xf>
    <xf numFmtId="0" fontId="7" fillId="8" borderId="18" applyNumberFormat="0" applyProtection="0">
      <alignment horizontal="left" vertical="top" indent="1"/>
    </xf>
    <xf numFmtId="0" fontId="7" fillId="22" borderId="18" applyNumberFormat="0" applyProtection="0">
      <alignment horizontal="left" vertical="center" indent="1"/>
    </xf>
    <xf numFmtId="0" fontId="7" fillId="22" borderId="18" applyNumberFormat="0" applyProtection="0">
      <alignment horizontal="left" vertical="top" indent="1"/>
    </xf>
    <xf numFmtId="0" fontId="7" fillId="23" borderId="18" applyNumberFormat="0" applyProtection="0">
      <alignment horizontal="left" vertical="center" indent="1"/>
    </xf>
    <xf numFmtId="0" fontId="7" fillId="23" borderId="18" applyNumberFormat="0" applyProtection="0">
      <alignment horizontal="left" vertical="top" indent="1"/>
    </xf>
    <xf numFmtId="4" fontId="19" fillId="6" borderId="18" applyNumberFormat="0" applyProtection="0">
      <alignment vertical="center"/>
    </xf>
    <xf numFmtId="4" fontId="20" fillId="6" borderId="18" applyNumberFormat="0" applyProtection="0">
      <alignment vertical="center"/>
    </xf>
    <xf numFmtId="4" fontId="19" fillId="6" borderId="18" applyNumberFormat="0" applyProtection="0">
      <alignment horizontal="left" vertical="center" indent="1"/>
    </xf>
    <xf numFmtId="0" fontId="19" fillId="6" borderId="18" applyNumberFormat="0" applyProtection="0">
      <alignment horizontal="left" vertical="top" indent="1"/>
    </xf>
    <xf numFmtId="4" fontId="19" fillId="19" borderId="18" applyNumberFormat="0" applyProtection="0">
      <alignment horizontal="right" vertical="center"/>
    </xf>
    <xf numFmtId="4" fontId="20" fillId="19" borderId="18" applyNumberFormat="0" applyProtection="0">
      <alignment horizontal="right" vertical="center"/>
    </xf>
    <xf numFmtId="4" fontId="21" fillId="24" borderId="17" applyNumberFormat="0" applyProtection="0">
      <alignment horizontal="center" vertical="center" wrapText="1"/>
    </xf>
    <xf numFmtId="0" fontId="19" fillId="8" borderId="18" applyNumberFormat="0" applyProtection="0">
      <alignment horizontal="left" vertical="top" indent="1"/>
    </xf>
    <xf numFmtId="4" fontId="22" fillId="25" borderId="0" applyNumberFormat="0" applyProtection="0">
      <alignment horizontal="left" vertical="center" indent="1"/>
    </xf>
    <xf numFmtId="4" fontId="23" fillId="19" borderId="18" applyNumberFormat="0" applyProtection="0">
      <alignment horizontal="right" vertical="center"/>
    </xf>
    <xf numFmtId="0" fontId="24" fillId="0" borderId="0" applyNumberFormat="0" applyFill="0" applyBorder="0" applyAlignment="0" applyProtection="0"/>
    <xf numFmtId="0" fontId="8" fillId="0" borderId="0" applyFill="0">
      <alignment horizontal="center"/>
    </xf>
    <xf numFmtId="0" fontId="25" fillId="0" borderId="0" applyNumberFormat="0" applyFill="0" applyBorder="0" applyAlignment="0"/>
    <xf numFmtId="0" fontId="26" fillId="26" borderId="0" applyFont="0" applyAlignment="0">
      <alignment wrapText="1"/>
    </xf>
    <xf numFmtId="0" fontId="3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1" fontId="6" fillId="0" borderId="0"/>
    <xf numFmtId="167" fontId="6" fillId="0" borderId="0"/>
    <xf numFmtId="0" fontId="6" fillId="0" borderId="0"/>
    <xf numFmtId="0" fontId="3" fillId="0" borderId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5" fillId="7" borderId="29" applyNumberFormat="0" applyProtection="0">
      <alignment vertical="center"/>
    </xf>
    <xf numFmtId="4" fontId="18" fillId="3" borderId="29" applyNumberFormat="0" applyProtection="0">
      <alignment vertical="center"/>
    </xf>
    <xf numFmtId="4" fontId="15" fillId="3" borderId="29" applyNumberFormat="0" applyProtection="0">
      <alignment horizontal="left" vertical="center" indent="1"/>
    </xf>
    <xf numFmtId="0" fontId="15" fillId="3" borderId="29" applyNumberFormat="0" applyProtection="0">
      <alignment horizontal="left" vertical="top" indent="1"/>
    </xf>
    <xf numFmtId="4" fontId="19" fillId="9" borderId="29" applyNumberFormat="0" applyProtection="0">
      <alignment horizontal="right" vertical="center"/>
    </xf>
    <xf numFmtId="4" fontId="19" fillId="10" borderId="29" applyNumberFormat="0" applyProtection="0">
      <alignment horizontal="right" vertical="center"/>
    </xf>
    <xf numFmtId="4" fontId="19" fillId="11" borderId="29" applyNumberFormat="0" applyProtection="0">
      <alignment horizontal="right" vertical="center"/>
    </xf>
    <xf numFmtId="4" fontId="19" fillId="12" borderId="29" applyNumberFormat="0" applyProtection="0">
      <alignment horizontal="right" vertical="center"/>
    </xf>
    <xf numFmtId="4" fontId="19" fillId="13" borderId="29" applyNumberFormat="0" applyProtection="0">
      <alignment horizontal="right" vertical="center"/>
    </xf>
    <xf numFmtId="4" fontId="19" fillId="14" borderId="29" applyNumberFormat="0" applyProtection="0">
      <alignment horizontal="right" vertical="center"/>
    </xf>
    <xf numFmtId="4" fontId="19" fillId="15" borderId="29" applyNumberFormat="0" applyProtection="0">
      <alignment horizontal="right" vertical="center"/>
    </xf>
    <xf numFmtId="4" fontId="19" fillId="16" borderId="29" applyNumberFormat="0" applyProtection="0">
      <alignment horizontal="right" vertical="center"/>
    </xf>
    <xf numFmtId="4" fontId="19" fillId="17" borderId="29" applyNumberFormat="0" applyProtection="0">
      <alignment horizontal="right" vertical="center"/>
    </xf>
    <xf numFmtId="4" fontId="19" fillId="21" borderId="29" applyNumberFormat="0" applyProtection="0">
      <alignment horizontal="right" vertical="center"/>
    </xf>
    <xf numFmtId="0" fontId="6" fillId="20" borderId="29" applyNumberFormat="0" applyProtection="0">
      <alignment horizontal="left" vertical="center" indent="1"/>
    </xf>
    <xf numFmtId="0" fontId="6" fillId="20" borderId="29" applyNumberFormat="0" applyProtection="0">
      <alignment horizontal="left" vertical="top" indent="1"/>
    </xf>
    <xf numFmtId="0" fontId="6" fillId="8" borderId="29" applyNumberFormat="0" applyProtection="0">
      <alignment horizontal="left" vertical="center" indent="1"/>
    </xf>
    <xf numFmtId="0" fontId="6" fillId="8" borderId="29" applyNumberFormat="0" applyProtection="0">
      <alignment horizontal="left" vertical="top" indent="1"/>
    </xf>
    <xf numFmtId="0" fontId="6" fillId="22" borderId="29" applyNumberFormat="0" applyProtection="0">
      <alignment horizontal="left" vertical="center" indent="1"/>
    </xf>
    <xf numFmtId="0" fontId="6" fillId="22" borderId="29" applyNumberFormat="0" applyProtection="0">
      <alignment horizontal="left" vertical="top" indent="1"/>
    </xf>
    <xf numFmtId="0" fontId="6" fillId="23" borderId="29" applyNumberFormat="0" applyProtection="0">
      <alignment horizontal="left" vertical="center" indent="1"/>
    </xf>
    <xf numFmtId="0" fontId="6" fillId="23" borderId="29" applyNumberFormat="0" applyProtection="0">
      <alignment horizontal="left" vertical="top" indent="1"/>
    </xf>
    <xf numFmtId="4" fontId="19" fillId="6" borderId="29" applyNumberFormat="0" applyProtection="0">
      <alignment vertical="center"/>
    </xf>
    <xf numFmtId="4" fontId="20" fillId="6" borderId="29" applyNumberFormat="0" applyProtection="0">
      <alignment vertical="center"/>
    </xf>
    <xf numFmtId="4" fontId="19" fillId="6" borderId="29" applyNumberFormat="0" applyProtection="0">
      <alignment horizontal="left" vertical="center" indent="1"/>
    </xf>
    <xf numFmtId="0" fontId="19" fillId="6" borderId="29" applyNumberFormat="0" applyProtection="0">
      <alignment horizontal="left" vertical="top" indent="1"/>
    </xf>
    <xf numFmtId="4" fontId="19" fillId="19" borderId="29" applyNumberFormat="0" applyProtection="0">
      <alignment horizontal="right" vertical="center"/>
    </xf>
    <xf numFmtId="4" fontId="20" fillId="19" borderId="29" applyNumberFormat="0" applyProtection="0">
      <alignment horizontal="right" vertical="center"/>
    </xf>
    <xf numFmtId="0" fontId="19" fillId="8" borderId="29" applyNumberFormat="0" applyProtection="0">
      <alignment horizontal="left" vertical="top" indent="1"/>
    </xf>
    <xf numFmtId="4" fontId="23" fillId="19" borderId="29" applyNumberFormat="0" applyProtection="0">
      <alignment horizontal="right" vertical="center"/>
    </xf>
    <xf numFmtId="0" fontId="3" fillId="0" borderId="0"/>
    <xf numFmtId="44" fontId="6" fillId="0" borderId="0" applyFont="0" applyFill="0" applyBorder="0" applyAlignment="0" applyProtection="0"/>
    <xf numFmtId="0" fontId="3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</cellStyleXfs>
  <cellXfs count="538">
    <xf numFmtId="0" fontId="0" fillId="0" borderId="0" xfId="0"/>
    <xf numFmtId="0" fontId="6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/>
    <xf numFmtId="0" fontId="12" fillId="2" borderId="12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5" xfId="0" applyFont="1" applyBorder="1"/>
    <xf numFmtId="0" fontId="12" fillId="0" borderId="0" xfId="0" applyFont="1"/>
    <xf numFmtId="165" fontId="28" fillId="0" borderId="0" xfId="1" applyNumberFormat="1" applyFont="1" applyFill="1" applyBorder="1" applyAlignment="1">
      <alignment horizontal="center"/>
    </xf>
    <xf numFmtId="165" fontId="28" fillId="0" borderId="3" xfId="1" applyNumberFormat="1" applyFont="1" applyFill="1" applyBorder="1" applyAlignment="1">
      <alignment horizontal="center"/>
    </xf>
    <xf numFmtId="0" fontId="27" fillId="0" borderId="24" xfId="0" applyFont="1" applyBorder="1" applyAlignment="1">
      <alignment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6" xfId="0" applyBorder="1"/>
    <xf numFmtId="0" fontId="0" fillId="0" borderId="4" xfId="0" applyBorder="1"/>
    <xf numFmtId="0" fontId="0" fillId="0" borderId="27" xfId="0" applyBorder="1"/>
    <xf numFmtId="0" fontId="0" fillId="0" borderId="13" xfId="0" applyBorder="1"/>
    <xf numFmtId="0" fontId="0" fillId="0" borderId="28" xfId="0" applyBorder="1"/>
    <xf numFmtId="0" fontId="8" fillId="0" borderId="0" xfId="0" applyFont="1"/>
    <xf numFmtId="0" fontId="8" fillId="0" borderId="4" xfId="0" applyFont="1" applyBorder="1"/>
    <xf numFmtId="164" fontId="12" fillId="0" borderId="0" xfId="0" applyNumberFormat="1" applyFont="1" applyAlignment="1">
      <alignment horizontal="right" vertical="center"/>
    </xf>
    <xf numFmtId="10" fontId="12" fillId="29" borderId="2" xfId="2" applyNumberFormat="1" applyFont="1" applyFill="1" applyBorder="1"/>
    <xf numFmtId="10" fontId="12" fillId="28" borderId="7" xfId="2" applyNumberFormat="1" applyFont="1" applyFill="1" applyBorder="1"/>
    <xf numFmtId="0" fontId="9" fillId="0" borderId="0" xfId="0" applyFont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20" xfId="0" applyFont="1" applyFill="1" applyBorder="1" applyAlignment="1">
      <alignment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2" fillId="0" borderId="24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5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165" fontId="9" fillId="0" borderId="0" xfId="1" applyNumberFormat="1" applyFont="1" applyFill="1" applyBorder="1"/>
    <xf numFmtId="165" fontId="9" fillId="0" borderId="3" xfId="1" applyNumberFormat="1" applyFont="1" applyFill="1" applyBorder="1"/>
    <xf numFmtId="0" fontId="9" fillId="0" borderId="0" xfId="0" applyFont="1" applyAlignment="1">
      <alignment horizontal="center"/>
    </xf>
    <xf numFmtId="0" fontId="0" fillId="0" borderId="5" xfId="0" applyBorder="1"/>
    <xf numFmtId="0" fontId="0" fillId="0" borderId="3" xfId="0" applyBorder="1"/>
    <xf numFmtId="165" fontId="9" fillId="0" borderId="5" xfId="1" applyNumberFormat="1" applyFont="1" applyFill="1" applyBorder="1"/>
    <xf numFmtId="0" fontId="6" fillId="28" borderId="0" xfId="0" applyFont="1" applyFill="1"/>
    <xf numFmtId="0" fontId="6" fillId="29" borderId="0" xfId="0" applyFont="1" applyFill="1"/>
    <xf numFmtId="43" fontId="28" fillId="0" borderId="0" xfId="1" applyFont="1" applyFill="1" applyBorder="1" applyAlignment="1"/>
    <xf numFmtId="39" fontId="9" fillId="0" borderId="0" xfId="0" applyNumberFormat="1" applyFont="1" applyAlignment="1">
      <alignment horizontal="right" vertical="center"/>
    </xf>
    <xf numFmtId="43" fontId="9" fillId="0" borderId="0" xfId="1" applyFont="1" applyFill="1" applyBorder="1"/>
    <xf numFmtId="43" fontId="9" fillId="0" borderId="3" xfId="1" applyFont="1" applyFill="1" applyBorder="1"/>
    <xf numFmtId="0" fontId="12" fillId="0" borderId="5" xfId="0" applyFont="1" applyBorder="1" applyAlignment="1">
      <alignment vertical="center"/>
    </xf>
    <xf numFmtId="0" fontId="9" fillId="0" borderId="24" xfId="0" applyFont="1" applyBorder="1"/>
    <xf numFmtId="39" fontId="12" fillId="28" borderId="25" xfId="0" applyNumberFormat="1" applyFont="1" applyFill="1" applyBorder="1" applyAlignment="1">
      <alignment horizontal="right" vertical="center"/>
    </xf>
    <xf numFmtId="39" fontId="12" fillId="29" borderId="26" xfId="0" applyNumberFormat="1" applyFont="1" applyFill="1" applyBorder="1" applyAlignment="1">
      <alignment horizontal="right" vertical="center"/>
    </xf>
    <xf numFmtId="39" fontId="9" fillId="0" borderId="0" xfId="0" applyNumberFormat="1" applyFont="1"/>
    <xf numFmtId="0" fontId="12" fillId="2" borderId="30" xfId="0" applyFont="1" applyFill="1" applyBorder="1" applyAlignment="1">
      <alignment horizontal="center" vertical="center"/>
    </xf>
    <xf numFmtId="0" fontId="12" fillId="0" borderId="24" xfId="0" applyFont="1" applyBorder="1" applyAlignment="1">
      <alignment vertical="center" wrapText="1"/>
    </xf>
    <xf numFmtId="10" fontId="9" fillId="29" borderId="1" xfId="1" applyNumberFormat="1" applyFont="1" applyFill="1" applyBorder="1"/>
    <xf numFmtId="43" fontId="9" fillId="0" borderId="0" xfId="1" applyFont="1" applyFill="1" applyBorder="1" applyAlignment="1">
      <alignment horizontal="center"/>
    </xf>
    <xf numFmtId="39" fontId="9" fillId="0" borderId="0" xfId="0" applyNumberFormat="1" applyFont="1" applyAlignment="1">
      <alignment horizontal="center" vertical="center"/>
    </xf>
    <xf numFmtId="0" fontId="36" fillId="0" borderId="0" xfId="0" applyFont="1"/>
    <xf numFmtId="39" fontId="9" fillId="0" borderId="3" xfId="0" applyNumberFormat="1" applyFont="1" applyBorder="1" applyAlignment="1">
      <alignment horizontal="right" vertical="center"/>
    </xf>
    <xf numFmtId="39" fontId="9" fillId="0" borderId="5" xfId="0" applyNumberFormat="1" applyFont="1" applyBorder="1" applyAlignment="1">
      <alignment horizontal="right" vertical="center"/>
    </xf>
    <xf numFmtId="0" fontId="9" fillId="0" borderId="5" xfId="0" applyFont="1" applyBorder="1"/>
    <xf numFmtId="0" fontId="29" fillId="0" borderId="0" xfId="0" applyFont="1" applyAlignment="1">
      <alignment vertical="center"/>
    </xf>
    <xf numFmtId="0" fontId="12" fillId="0" borderId="24" xfId="0" applyFont="1" applyBorder="1"/>
    <xf numFmtId="0" fontId="34" fillId="0" borderId="0" xfId="0" applyFont="1" applyAlignment="1">
      <alignment vertical="center"/>
    </xf>
    <xf numFmtId="0" fontId="39" fillId="0" borderId="0" xfId="0" applyFont="1"/>
    <xf numFmtId="0" fontId="6" fillId="0" borderId="0" xfId="0" applyFont="1" applyAlignment="1">
      <alignment horizontal="center"/>
    </xf>
    <xf numFmtId="43" fontId="9" fillId="0" borderId="5" xfId="1" applyFont="1" applyFill="1" applyBorder="1"/>
    <xf numFmtId="39" fontId="12" fillId="0" borderId="0" xfId="0" applyNumberFormat="1" applyFont="1" applyAlignment="1">
      <alignment horizontal="right" vertical="center"/>
    </xf>
    <xf numFmtId="39" fontId="9" fillId="0" borderId="25" xfId="0" applyNumberFormat="1" applyFont="1" applyBorder="1" applyAlignment="1">
      <alignment horizontal="center" vertical="center"/>
    </xf>
    <xf numFmtId="43" fontId="9" fillId="0" borderId="16" xfId="1" applyFont="1" applyFill="1" applyBorder="1" applyAlignment="1">
      <alignment horizontal="center"/>
    </xf>
    <xf numFmtId="39" fontId="9" fillId="0" borderId="26" xfId="0" applyNumberFormat="1" applyFont="1" applyBorder="1" applyAlignment="1">
      <alignment horizontal="center" vertical="center"/>
    </xf>
    <xf numFmtId="10" fontId="9" fillId="0" borderId="3" xfId="2" applyNumberFormat="1" applyFont="1" applyFill="1" applyBorder="1"/>
    <xf numFmtId="10" fontId="9" fillId="0" borderId="3" xfId="1" applyNumberFormat="1" applyFont="1" applyFill="1" applyBorder="1"/>
    <xf numFmtId="43" fontId="12" fillId="0" borderId="0" xfId="1" applyFont="1" applyFill="1" applyBorder="1"/>
    <xf numFmtId="0" fontId="13" fillId="2" borderId="23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/>
    </xf>
    <xf numFmtId="43" fontId="9" fillId="0" borderId="3" xfId="1" applyFont="1" applyFill="1" applyBorder="1" applyAlignment="1">
      <alignment horizontal="center"/>
    </xf>
    <xf numFmtId="10" fontId="9" fillId="29" borderId="21" xfId="1" applyNumberFormat="1" applyFont="1" applyFill="1" applyBorder="1"/>
    <xf numFmtId="10" fontId="9" fillId="29" borderId="23" xfId="2" applyNumberFormat="1" applyFont="1" applyFill="1" applyBorder="1" applyAlignment="1">
      <alignment horizontal="center"/>
    </xf>
    <xf numFmtId="10" fontId="9" fillId="29" borderId="24" xfId="2" applyNumberFormat="1" applyFont="1" applyFill="1" applyBorder="1" applyAlignment="1">
      <alignment horizontal="center"/>
    </xf>
    <xf numFmtId="0" fontId="12" fillId="0" borderId="12" xfId="0" applyFont="1" applyBorder="1"/>
    <xf numFmtId="0" fontId="41" fillId="0" borderId="0" xfId="144" applyFont="1" applyBorder="1" applyAlignment="1" applyProtection="1">
      <alignment horizontal="left"/>
    </xf>
    <xf numFmtId="0" fontId="41" fillId="0" borderId="13" xfId="144" applyFont="1" applyBorder="1" applyAlignment="1" applyProtection="1">
      <alignment horizontal="left"/>
    </xf>
    <xf numFmtId="0" fontId="3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30" fillId="0" borderId="0" xfId="0" applyFont="1"/>
    <xf numFmtId="0" fontId="30" fillId="0" borderId="0" xfId="0" applyFont="1" applyAlignment="1">
      <alignment horizontal="left"/>
    </xf>
    <xf numFmtId="0" fontId="8" fillId="0" borderId="6" xfId="0" applyFont="1" applyBorder="1"/>
    <xf numFmtId="0" fontId="4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0" fillId="0" borderId="0" xfId="0" applyAlignment="1">
      <alignment horizontal="left"/>
    </xf>
    <xf numFmtId="0" fontId="10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10" fontId="12" fillId="29" borderId="2" xfId="1" applyNumberFormat="1" applyFont="1" applyFill="1" applyBorder="1"/>
    <xf numFmtId="0" fontId="6" fillId="0" borderId="5" xfId="0" applyFont="1" applyBorder="1"/>
    <xf numFmtId="165" fontId="9" fillId="29" borderId="3" xfId="1" applyNumberFormat="1" applyFont="1" applyFill="1" applyBorder="1"/>
    <xf numFmtId="165" fontId="9" fillId="29" borderId="21" xfId="1" applyNumberFormat="1" applyFont="1" applyFill="1" applyBorder="1"/>
    <xf numFmtId="165" fontId="12" fillId="28" borderId="7" xfId="1" applyNumberFormat="1" applyFont="1" applyFill="1" applyBorder="1"/>
    <xf numFmtId="165" fontId="12" fillId="29" borderId="2" xfId="1" applyNumberFormat="1" applyFont="1" applyFill="1" applyBorder="1"/>
    <xf numFmtId="165" fontId="12" fillId="29" borderId="2" xfId="1" applyNumberFormat="1" applyFont="1" applyFill="1" applyBorder="1" applyAlignment="1">
      <alignment horizontal="right"/>
    </xf>
    <xf numFmtId="165" fontId="12" fillId="29" borderId="24" xfId="1" applyNumberFormat="1" applyFont="1" applyFill="1" applyBorder="1"/>
    <xf numFmtId="165" fontId="12" fillId="28" borderId="25" xfId="1" applyNumberFormat="1" applyFont="1" applyFill="1" applyBorder="1"/>
    <xf numFmtId="165" fontId="12" fillId="29" borderId="26" xfId="1" applyNumberFormat="1" applyFont="1" applyFill="1" applyBorder="1"/>
    <xf numFmtId="165" fontId="12" fillId="29" borderId="16" xfId="1" applyNumberFormat="1" applyFont="1" applyFill="1" applyBorder="1"/>
    <xf numFmtId="165" fontId="12" fillId="30" borderId="26" xfId="1" applyNumberFormat="1" applyFont="1" applyFill="1" applyBorder="1"/>
    <xf numFmtId="165" fontId="9" fillId="28" borderId="5" xfId="0" applyNumberFormat="1" applyFont="1" applyFill="1" applyBorder="1" applyAlignment="1">
      <alignment horizontal="right" vertical="center"/>
    </xf>
    <xf numFmtId="165" fontId="9" fillId="29" borderId="13" xfId="1" applyNumberFormat="1" applyFont="1" applyFill="1" applyBorder="1" applyAlignment="1">
      <alignment horizontal="center"/>
    </xf>
    <xf numFmtId="165" fontId="12" fillId="28" borderId="7" xfId="0" applyNumberFormat="1" applyFont="1" applyFill="1" applyBorder="1" applyAlignment="1">
      <alignment horizontal="right" vertical="center"/>
    </xf>
    <xf numFmtId="165" fontId="12" fillId="29" borderId="2" xfId="0" applyNumberFormat="1" applyFont="1" applyFill="1" applyBorder="1" applyAlignment="1">
      <alignment horizontal="right" vertical="center"/>
    </xf>
    <xf numFmtId="164" fontId="9" fillId="28" borderId="12" xfId="0" applyNumberFormat="1" applyFont="1" applyFill="1" applyBorder="1" applyAlignment="1">
      <alignment horizontal="right" vertical="center"/>
    </xf>
    <xf numFmtId="164" fontId="9" fillId="29" borderId="1" xfId="0" applyNumberFormat="1" applyFont="1" applyFill="1" applyBorder="1" applyAlignment="1">
      <alignment horizontal="right" vertical="center"/>
    </xf>
    <xf numFmtId="164" fontId="9" fillId="28" borderId="5" xfId="0" applyNumberFormat="1" applyFont="1" applyFill="1" applyBorder="1" applyAlignment="1">
      <alignment horizontal="right" vertical="center"/>
    </xf>
    <xf numFmtId="164" fontId="9" fillId="29" borderId="3" xfId="0" applyNumberFormat="1" applyFont="1" applyFill="1" applyBorder="1" applyAlignment="1">
      <alignment horizontal="right" vertical="center"/>
    </xf>
    <xf numFmtId="165" fontId="12" fillId="28" borderId="12" xfId="1" applyNumberFormat="1" applyFont="1" applyFill="1" applyBorder="1"/>
    <xf numFmtId="165" fontId="12" fillId="29" borderId="23" xfId="1" applyNumberFormat="1" applyFont="1" applyFill="1" applyBorder="1"/>
    <xf numFmtId="165" fontId="9" fillId="29" borderId="0" xfId="1" applyNumberFormat="1" applyFont="1" applyFill="1" applyBorder="1" applyAlignment="1">
      <alignment horizontal="center"/>
    </xf>
    <xf numFmtId="165" fontId="9" fillId="29" borderId="23" xfId="1" applyNumberFormat="1" applyFont="1" applyFill="1" applyBorder="1" applyAlignment="1">
      <alignment horizontal="center"/>
    </xf>
    <xf numFmtId="164" fontId="12" fillId="28" borderId="25" xfId="0" applyNumberFormat="1" applyFont="1" applyFill="1" applyBorder="1" applyAlignment="1">
      <alignment horizontal="right" vertical="center"/>
    </xf>
    <xf numFmtId="164" fontId="12" fillId="29" borderId="26" xfId="0" applyNumberFormat="1" applyFont="1" applyFill="1" applyBorder="1" applyAlignment="1">
      <alignment horizontal="right" vertical="center"/>
    </xf>
    <xf numFmtId="164" fontId="12" fillId="28" borderId="31" xfId="0" applyNumberFormat="1" applyFont="1" applyFill="1" applyBorder="1" applyAlignment="1">
      <alignment horizontal="right" vertical="center"/>
    </xf>
    <xf numFmtId="164" fontId="12" fillId="29" borderId="32" xfId="0" applyNumberFormat="1" applyFont="1" applyFill="1" applyBorder="1" applyAlignment="1">
      <alignment horizontal="right" vertical="center"/>
    </xf>
    <xf numFmtId="164" fontId="38" fillId="0" borderId="5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28" borderId="25" xfId="0" applyNumberFormat="1" applyFont="1" applyFill="1" applyBorder="1" applyAlignment="1">
      <alignment horizontal="right" vertical="center"/>
    </xf>
    <xf numFmtId="164" fontId="9" fillId="29" borderId="16" xfId="1" applyNumberFormat="1" applyFont="1" applyFill="1" applyBorder="1"/>
    <xf numFmtId="164" fontId="9" fillId="29" borderId="26" xfId="0" applyNumberFormat="1" applyFont="1" applyFill="1" applyBorder="1" applyAlignment="1">
      <alignment horizontal="right" vertical="center"/>
    </xf>
    <xf numFmtId="165" fontId="9" fillId="28" borderId="12" xfId="1" applyNumberFormat="1" applyFont="1" applyFill="1" applyBorder="1"/>
    <xf numFmtId="165" fontId="9" fillId="29" borderId="1" xfId="1" applyNumberFormat="1" applyFont="1" applyFill="1" applyBorder="1"/>
    <xf numFmtId="165" fontId="9" fillId="28" borderId="5" xfId="1" applyNumberFormat="1" applyFont="1" applyFill="1" applyBorder="1"/>
    <xf numFmtId="165" fontId="9" fillId="29" borderId="0" xfId="1" applyNumberFormat="1" applyFont="1" applyFill="1" applyBorder="1"/>
    <xf numFmtId="0" fontId="13" fillId="2" borderId="0" xfId="0" applyFont="1" applyFill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173" fontId="30" fillId="0" borderId="0" xfId="0" applyNumberFormat="1" applyFont="1"/>
    <xf numFmtId="43" fontId="9" fillId="0" borderId="0" xfId="1" applyFont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165" fontId="12" fillId="28" borderId="31" xfId="1" applyNumberFormat="1" applyFont="1" applyFill="1" applyBorder="1"/>
    <xf numFmtId="10" fontId="9" fillId="28" borderId="12" xfId="2" applyNumberFormat="1" applyFont="1" applyFill="1" applyBorder="1"/>
    <xf numFmtId="165" fontId="12" fillId="29" borderId="34" xfId="1" applyNumberFormat="1" applyFont="1" applyFill="1" applyBorder="1"/>
    <xf numFmtId="165" fontId="12" fillId="29" borderId="32" xfId="1" applyNumberFormat="1" applyFont="1" applyFill="1" applyBorder="1"/>
    <xf numFmtId="0" fontId="37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38" fillId="0" borderId="0" xfId="0" applyFont="1"/>
    <xf numFmtId="0" fontId="38" fillId="0" borderId="5" xfId="0" applyFont="1" applyBorder="1" applyAlignment="1">
      <alignment horizontal="center" vertical="center"/>
    </xf>
    <xf numFmtId="164" fontId="9" fillId="29" borderId="23" xfId="1" applyNumberFormat="1" applyFont="1" applyFill="1" applyBorder="1"/>
    <xf numFmtId="39" fontId="9" fillId="29" borderId="3" xfId="0" applyNumberFormat="1" applyFont="1" applyFill="1" applyBorder="1" applyAlignment="1">
      <alignment horizontal="right" vertical="center"/>
    </xf>
    <xf numFmtId="173" fontId="44" fillId="0" borderId="0" xfId="0" applyNumberFormat="1" applyFont="1"/>
    <xf numFmtId="165" fontId="12" fillId="31" borderId="16" xfId="1" applyNumberFormat="1" applyFont="1" applyFill="1" applyBorder="1" applyProtection="1">
      <protection locked="0"/>
    </xf>
    <xf numFmtId="0" fontId="12" fillId="2" borderId="3" xfId="0" applyFont="1" applyFill="1" applyBorder="1" applyAlignment="1">
      <alignment vertical="center"/>
    </xf>
    <xf numFmtId="0" fontId="12" fillId="0" borderId="3" xfId="0" applyFont="1" applyBorder="1"/>
    <xf numFmtId="0" fontId="9" fillId="0" borderId="3" xfId="0" applyFont="1" applyBorder="1"/>
    <xf numFmtId="0" fontId="9" fillId="0" borderId="2" xfId="0" applyFont="1" applyBorder="1"/>
    <xf numFmtId="0" fontId="12" fillId="0" borderId="1" xfId="0" applyFont="1" applyBorder="1"/>
    <xf numFmtId="43" fontId="9" fillId="0" borderId="5" xfId="1" applyFont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165" fontId="12" fillId="28" borderId="31" xfId="1" applyNumberFormat="1" applyFont="1" applyFill="1" applyBorder="1" applyAlignment="1"/>
    <xf numFmtId="0" fontId="12" fillId="2" borderId="2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0" borderId="8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/>
    </xf>
    <xf numFmtId="0" fontId="12" fillId="0" borderId="2" xfId="0" applyFont="1" applyBorder="1" applyAlignment="1">
      <alignment vertical="top"/>
    </xf>
    <xf numFmtId="0" fontId="0" fillId="0" borderId="0" xfId="0" applyAlignment="1">
      <alignment vertical="top"/>
    </xf>
    <xf numFmtId="165" fontId="9" fillId="29" borderId="0" xfId="1" applyNumberFormat="1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165" fontId="9" fillId="29" borderId="13" xfId="1" applyNumberFormat="1" applyFont="1" applyFill="1" applyBorder="1" applyAlignment="1">
      <alignment horizontal="center" vertical="top"/>
    </xf>
    <xf numFmtId="10" fontId="9" fillId="29" borderId="1" xfId="2" applyNumberFormat="1" applyFont="1" applyFill="1" applyBorder="1"/>
    <xf numFmtId="0" fontId="6" fillId="0" borderId="3" xfId="0" applyFont="1" applyBorder="1"/>
    <xf numFmtId="165" fontId="9" fillId="29" borderId="23" xfId="1" applyNumberFormat="1" applyFont="1" applyFill="1" applyBorder="1"/>
    <xf numFmtId="165" fontId="9" fillId="29" borderId="3" xfId="0" applyNumberFormat="1" applyFont="1" applyFill="1" applyBorder="1" applyAlignment="1">
      <alignment horizontal="right" vertical="center"/>
    </xf>
    <xf numFmtId="165" fontId="9" fillId="29" borderId="21" xfId="0" applyNumberFormat="1" applyFont="1" applyFill="1" applyBorder="1" applyAlignment="1">
      <alignment horizontal="right" vertical="center"/>
    </xf>
    <xf numFmtId="165" fontId="9" fillId="29" borderId="34" xfId="1" applyNumberFormat="1" applyFont="1" applyFill="1" applyBorder="1"/>
    <xf numFmtId="39" fontId="6" fillId="0" borderId="5" xfId="0" applyNumberFormat="1" applyFont="1" applyBorder="1"/>
    <xf numFmtId="165" fontId="12" fillId="29" borderId="1" xfId="1" applyNumberFormat="1" applyFont="1" applyFill="1" applyBorder="1"/>
    <xf numFmtId="39" fontId="6" fillId="0" borderId="3" xfId="0" applyNumberFormat="1" applyFont="1" applyBorder="1"/>
    <xf numFmtId="165" fontId="9" fillId="28" borderId="12" xfId="1" applyNumberFormat="1" applyFont="1" applyFill="1" applyBorder="1" applyAlignment="1">
      <alignment vertical="top"/>
    </xf>
    <xf numFmtId="165" fontId="9" fillId="29" borderId="23" xfId="1" applyNumberFormat="1" applyFont="1" applyFill="1" applyBorder="1" applyAlignment="1">
      <alignment vertical="top"/>
    </xf>
    <xf numFmtId="165" fontId="9" fillId="29" borderId="1" xfId="1" applyNumberFormat="1" applyFont="1" applyFill="1" applyBorder="1" applyAlignment="1">
      <alignment vertical="top"/>
    </xf>
    <xf numFmtId="165" fontId="9" fillId="28" borderId="5" xfId="1" applyNumberFormat="1" applyFont="1" applyFill="1" applyBorder="1" applyAlignment="1">
      <alignment vertical="top"/>
    </xf>
    <xf numFmtId="165" fontId="9" fillId="29" borderId="3" xfId="1" applyNumberFormat="1" applyFont="1" applyFill="1" applyBorder="1" applyAlignment="1">
      <alignment vertical="top"/>
    </xf>
    <xf numFmtId="165" fontId="9" fillId="29" borderId="0" xfId="1" applyNumberFormat="1" applyFont="1" applyFill="1" applyBorder="1" applyAlignment="1">
      <alignment vertical="top"/>
    </xf>
    <xf numFmtId="165" fontId="9" fillId="28" borderId="22" xfId="1" applyNumberFormat="1" applyFont="1" applyFill="1" applyBorder="1" applyAlignment="1">
      <alignment vertical="top"/>
    </xf>
    <xf numFmtId="165" fontId="9" fillId="29" borderId="21" xfId="1" applyNumberFormat="1" applyFont="1" applyFill="1" applyBorder="1" applyAlignment="1">
      <alignment vertical="top"/>
    </xf>
    <xf numFmtId="165" fontId="9" fillId="28" borderId="22" xfId="1" applyNumberFormat="1" applyFont="1" applyFill="1" applyBorder="1"/>
    <xf numFmtId="39" fontId="9" fillId="29" borderId="0" xfId="0" applyNumberFormat="1" applyFont="1" applyFill="1" applyAlignment="1">
      <alignment horizontal="right" vertical="center"/>
    </xf>
    <xf numFmtId="164" fontId="12" fillId="29" borderId="34" xfId="1" applyNumberFormat="1" applyFont="1" applyFill="1" applyBorder="1" applyAlignment="1">
      <alignment horizontal="right"/>
    </xf>
    <xf numFmtId="43" fontId="9" fillId="0" borderId="0" xfId="1" applyFont="1" applyFill="1" applyBorder="1" applyAlignment="1">
      <alignment horizontal="center" vertical="center"/>
    </xf>
    <xf numFmtId="43" fontId="9" fillId="0" borderId="3" xfId="1" applyFont="1" applyFill="1" applyBorder="1" applyAlignment="1">
      <alignment horizontal="center" vertical="center"/>
    </xf>
    <xf numFmtId="0" fontId="12" fillId="0" borderId="9" xfId="0" applyFont="1" applyBorder="1"/>
    <xf numFmtId="0" fontId="12" fillId="0" borderId="3" xfId="0" applyFont="1" applyBorder="1" applyAlignment="1">
      <alignment vertical="top"/>
    </xf>
    <xf numFmtId="0" fontId="11" fillId="0" borderId="0" xfId="0" applyFont="1" applyAlignment="1">
      <alignment vertical="top"/>
    </xf>
    <xf numFmtId="165" fontId="12" fillId="31" borderId="34" xfId="1" applyNumberFormat="1" applyFont="1" applyFill="1" applyBorder="1" applyProtection="1">
      <protection locked="0"/>
    </xf>
    <xf numFmtId="20" fontId="6" fillId="0" borderId="0" xfId="0" applyNumberFormat="1" applyFont="1"/>
    <xf numFmtId="14" fontId="12" fillId="2" borderId="33" xfId="0" applyNumberFormat="1" applyFont="1" applyFill="1" applyBorder="1" applyAlignment="1">
      <alignment horizontal="center" vertical="center"/>
    </xf>
    <xf numFmtId="14" fontId="12" fillId="2" borderId="35" xfId="0" applyNumberFormat="1" applyFont="1" applyFill="1" applyBorder="1" applyAlignment="1">
      <alignment horizontal="center" vertical="center"/>
    </xf>
    <xf numFmtId="0" fontId="6" fillId="0" borderId="0" xfId="93"/>
    <xf numFmtId="0" fontId="46" fillId="0" borderId="0" xfId="93" applyFont="1" applyAlignment="1">
      <alignment horizontal="left" vertical="center"/>
    </xf>
    <xf numFmtId="0" fontId="9" fillId="0" borderId="0" xfId="93" applyFont="1"/>
    <xf numFmtId="0" fontId="38" fillId="0" borderId="0" xfId="93" applyFont="1"/>
    <xf numFmtId="0" fontId="13" fillId="2" borderId="20" xfId="93" applyFont="1" applyFill="1" applyBorder="1" applyAlignment="1">
      <alignment vertical="center"/>
    </xf>
    <xf numFmtId="0" fontId="13" fillId="2" borderId="23" xfId="93" applyFont="1" applyFill="1" applyBorder="1" applyAlignment="1">
      <alignment vertical="center"/>
    </xf>
    <xf numFmtId="0" fontId="13" fillId="2" borderId="8" xfId="93" applyFont="1" applyFill="1" applyBorder="1" applyAlignment="1">
      <alignment horizontal="center" vertical="center"/>
    </xf>
    <xf numFmtId="0" fontId="12" fillId="2" borderId="4" xfId="93" applyFont="1" applyFill="1" applyBorder="1" applyAlignment="1">
      <alignment horizontal="center" vertical="center"/>
    </xf>
    <xf numFmtId="0" fontId="12" fillId="2" borderId="3" xfId="93" applyFont="1" applyFill="1" applyBorder="1" applyAlignment="1">
      <alignment horizontal="center" vertical="center"/>
    </xf>
    <xf numFmtId="0" fontId="13" fillId="2" borderId="9" xfId="93" applyFont="1" applyFill="1" applyBorder="1" applyAlignment="1">
      <alignment horizontal="center" vertical="center"/>
    </xf>
    <xf numFmtId="0" fontId="6" fillId="0" borderId="5" xfId="93" applyBorder="1"/>
    <xf numFmtId="43" fontId="9" fillId="0" borderId="12" xfId="1" applyFont="1" applyFill="1" applyBorder="1" applyAlignment="1">
      <alignment horizontal="center" vertical="center"/>
    </xf>
    <xf numFmtId="43" fontId="9" fillId="0" borderId="23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/>
    </xf>
    <xf numFmtId="0" fontId="9" fillId="0" borderId="0" xfId="93" applyFont="1" applyAlignment="1">
      <alignment horizontal="center"/>
    </xf>
    <xf numFmtId="0" fontId="12" fillId="0" borderId="5" xfId="93" applyFont="1" applyBorder="1"/>
    <xf numFmtId="0" fontId="9" fillId="0" borderId="5" xfId="93" applyFont="1" applyBorder="1" applyAlignment="1">
      <alignment horizontal="center"/>
    </xf>
    <xf numFmtId="165" fontId="9" fillId="0" borderId="0" xfId="1" applyNumberFormat="1" applyFont="1" applyFill="1" applyBorder="1" applyAlignment="1">
      <alignment horizontal="center"/>
    </xf>
    <xf numFmtId="0" fontId="12" fillId="0" borderId="0" xfId="93" applyFont="1"/>
    <xf numFmtId="43" fontId="12" fillId="28" borderId="7" xfId="1" applyFont="1" applyFill="1" applyBorder="1"/>
    <xf numFmtId="43" fontId="9" fillId="0" borderId="24" xfId="1" applyFont="1" applyFill="1" applyBorder="1" applyAlignment="1">
      <alignment horizontal="center"/>
    </xf>
    <xf numFmtId="43" fontId="12" fillId="29" borderId="2" xfId="1" applyFont="1" applyFill="1" applyBorder="1"/>
    <xf numFmtId="43" fontId="9" fillId="28" borderId="12" xfId="1" applyFont="1" applyFill="1" applyBorder="1"/>
    <xf numFmtId="43" fontId="9" fillId="29" borderId="23" xfId="1" applyFont="1" applyFill="1" applyBorder="1" applyAlignment="1">
      <alignment horizontal="center"/>
    </xf>
    <xf numFmtId="43" fontId="9" fillId="29" borderId="1" xfId="1" applyFont="1" applyFill="1" applyBorder="1"/>
    <xf numFmtId="43" fontId="9" fillId="28" borderId="7" xfId="1" applyFont="1" applyFill="1" applyBorder="1"/>
    <xf numFmtId="43" fontId="9" fillId="29" borderId="24" xfId="1" applyFont="1" applyFill="1" applyBorder="1" applyAlignment="1">
      <alignment horizontal="center"/>
    </xf>
    <xf numFmtId="43" fontId="9" fillId="29" borderId="2" xfId="1" applyFont="1" applyFill="1" applyBorder="1"/>
    <xf numFmtId="43" fontId="12" fillId="28" borderId="12" xfId="1" applyFont="1" applyFill="1" applyBorder="1"/>
    <xf numFmtId="43" fontId="12" fillId="29" borderId="23" xfId="1" applyFont="1" applyFill="1" applyBorder="1"/>
    <xf numFmtId="43" fontId="12" fillId="29" borderId="1" xfId="1" applyFont="1" applyFill="1" applyBorder="1"/>
    <xf numFmtId="0" fontId="9" fillId="0" borderId="7" xfId="93" applyFont="1" applyBorder="1" applyAlignment="1">
      <alignment horizontal="center"/>
    </xf>
    <xf numFmtId="0" fontId="12" fillId="0" borderId="24" xfId="93" applyFont="1" applyBorder="1"/>
    <xf numFmtId="0" fontId="6" fillId="0" borderId="24" xfId="93" applyBorder="1"/>
    <xf numFmtId="174" fontId="12" fillId="28" borderId="7" xfId="2" applyNumberFormat="1" applyFont="1" applyFill="1" applyBorder="1"/>
    <xf numFmtId="174" fontId="12" fillId="29" borderId="24" xfId="2" applyNumberFormat="1" applyFont="1" applyFill="1" applyBorder="1"/>
    <xf numFmtId="174" fontId="12" fillId="29" borderId="2" xfId="2" applyNumberFormat="1" applyFont="1" applyFill="1" applyBorder="1"/>
    <xf numFmtId="0" fontId="33" fillId="0" borderId="0" xfId="93" applyFont="1" applyAlignment="1">
      <alignment horizontal="left" vertical="center"/>
    </xf>
    <xf numFmtId="0" fontId="6" fillId="0" borderId="0" xfId="93" applyAlignment="1">
      <alignment horizontal="center"/>
    </xf>
    <xf numFmtId="0" fontId="9" fillId="0" borderId="5" xfId="93" applyFont="1" applyBorder="1"/>
    <xf numFmtId="43" fontId="9" fillId="0" borderId="23" xfId="1" applyFont="1" applyFill="1" applyBorder="1" applyAlignment="1">
      <alignment horizontal="center"/>
    </xf>
    <xf numFmtId="43" fontId="9" fillId="28" borderId="5" xfId="1" applyFont="1" applyFill="1" applyBorder="1"/>
    <xf numFmtId="43" fontId="9" fillId="29" borderId="0" xfId="1" applyFont="1" applyFill="1" applyBorder="1"/>
    <xf numFmtId="43" fontId="9" fillId="29" borderId="3" xfId="1" applyFont="1" applyFill="1" applyBorder="1"/>
    <xf numFmtId="43" fontId="12" fillId="28" borderId="31" xfId="1" applyFont="1" applyFill="1" applyBorder="1"/>
    <xf numFmtId="43" fontId="12" fillId="29" borderId="34" xfId="1" applyFont="1" applyFill="1" applyBorder="1"/>
    <xf numFmtId="43" fontId="12" fillId="29" borderId="32" xfId="1" applyFont="1" applyFill="1" applyBorder="1"/>
    <xf numFmtId="43" fontId="12" fillId="28" borderId="25" xfId="1" applyFont="1" applyFill="1" applyBorder="1"/>
    <xf numFmtId="43" fontId="12" fillId="29" borderId="16" xfId="1" applyFont="1" applyFill="1" applyBorder="1"/>
    <xf numFmtId="43" fontId="12" fillId="29" borderId="26" xfId="1" applyFont="1" applyFill="1" applyBorder="1"/>
    <xf numFmtId="43" fontId="9" fillId="32" borderId="5" xfId="1" applyFont="1" applyFill="1" applyBorder="1" applyAlignment="1">
      <alignment horizontal="center" vertical="center"/>
    </xf>
    <xf numFmtId="165" fontId="9" fillId="32" borderId="0" xfId="1" applyNumberFormat="1" applyFont="1" applyFill="1" applyBorder="1" applyAlignment="1">
      <alignment horizontal="center" vertical="center"/>
    </xf>
    <xf numFmtId="43" fontId="9" fillId="32" borderId="3" xfId="1" applyFont="1" applyFill="1" applyBorder="1" applyAlignment="1">
      <alignment horizontal="center" vertical="center"/>
    </xf>
    <xf numFmtId="164" fontId="9" fillId="29" borderId="16" xfId="1" applyNumberFormat="1" applyFont="1" applyFill="1" applyBorder="1" applyAlignment="1">
      <alignment horizontal="right"/>
    </xf>
    <xf numFmtId="164" fontId="9" fillId="0" borderId="0" xfId="0" applyNumberFormat="1" applyFont="1"/>
    <xf numFmtId="164" fontId="9" fillId="29" borderId="0" xfId="1" applyNumberFormat="1" applyFont="1" applyFill="1" applyBorder="1"/>
    <xf numFmtId="164" fontId="9" fillId="0" borderId="0" xfId="1" applyNumberFormat="1" applyFont="1" applyFill="1" applyBorder="1"/>
    <xf numFmtId="0" fontId="12" fillId="2" borderId="36" xfId="93" applyFont="1" applyFill="1" applyBorder="1" applyAlignment="1">
      <alignment horizontal="center" vertical="center"/>
    </xf>
    <xf numFmtId="0" fontId="12" fillId="2" borderId="33" xfId="93" applyFont="1" applyFill="1" applyBorder="1" applyAlignment="1">
      <alignment horizontal="center" vertical="center"/>
    </xf>
    <xf numFmtId="0" fontId="12" fillId="2" borderId="2" xfId="93" applyFont="1" applyFill="1" applyBorder="1" applyAlignment="1">
      <alignment horizontal="center" vertical="center"/>
    </xf>
    <xf numFmtId="10" fontId="9" fillId="28" borderId="7" xfId="2" applyNumberFormat="1" applyFont="1" applyFill="1" applyBorder="1"/>
    <xf numFmtId="10" fontId="9" fillId="29" borderId="2" xfId="2" applyNumberFormat="1" applyFont="1" applyFill="1" applyBorder="1"/>
    <xf numFmtId="165" fontId="9" fillId="31" borderId="13" xfId="1" applyNumberFormat="1" applyFont="1" applyFill="1" applyBorder="1" applyAlignment="1">
      <alignment horizontal="center"/>
    </xf>
    <xf numFmtId="0" fontId="50" fillId="0" borderId="0" xfId="0" applyFont="1"/>
    <xf numFmtId="174" fontId="9" fillId="28" borderId="5" xfId="2" applyNumberFormat="1" applyFont="1" applyFill="1" applyBorder="1"/>
    <xf numFmtId="174" fontId="9" fillId="29" borderId="0" xfId="1" applyNumberFormat="1" applyFont="1" applyFill="1" applyBorder="1"/>
    <xf numFmtId="174" fontId="9" fillId="29" borderId="3" xfId="2" applyNumberFormat="1" applyFont="1" applyFill="1" applyBorder="1"/>
    <xf numFmtId="176" fontId="9" fillId="28" borderId="5" xfId="1" applyNumberFormat="1" applyFont="1" applyFill="1" applyBorder="1"/>
    <xf numFmtId="176" fontId="9" fillId="29" borderId="0" xfId="1" applyNumberFormat="1" applyFont="1" applyFill="1" applyBorder="1"/>
    <xf numFmtId="176" fontId="9" fillId="29" borderId="3" xfId="1" applyNumberFormat="1" applyFont="1" applyFill="1" applyBorder="1"/>
    <xf numFmtId="0" fontId="9" fillId="33" borderId="3" xfId="0" applyFont="1" applyFill="1" applyBorder="1" applyAlignment="1">
      <alignment vertical="top"/>
    </xf>
    <xf numFmtId="165" fontId="9" fillId="28" borderId="0" xfId="1" applyNumberFormat="1" applyFont="1" applyFill="1" applyBorder="1" applyAlignment="1">
      <alignment horizontal="left" vertical="center"/>
    </xf>
    <xf numFmtId="165" fontId="9" fillId="29" borderId="3" xfId="1" applyNumberFormat="1" applyFont="1" applyFill="1" applyBorder="1" applyAlignment="1">
      <alignment horizontal="left" vertical="center"/>
    </xf>
    <xf numFmtId="165" fontId="12" fillId="31" borderId="34" xfId="1" applyNumberFormat="1" applyFont="1" applyFill="1" applyBorder="1" applyAlignment="1" applyProtection="1">
      <alignment horizontal="left" vertical="center"/>
      <protection locked="0"/>
    </xf>
    <xf numFmtId="165" fontId="12" fillId="29" borderId="32" xfId="1" applyNumberFormat="1" applyFont="1" applyFill="1" applyBorder="1" applyAlignment="1">
      <alignment horizontal="left" vertical="center"/>
    </xf>
    <xf numFmtId="43" fontId="12" fillId="27" borderId="0" xfId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9" fillId="29" borderId="0" xfId="0" applyNumberFormat="1" applyFont="1" applyFill="1" applyAlignment="1">
      <alignment horizontal="right" vertical="center"/>
    </xf>
    <xf numFmtId="164" fontId="12" fillId="29" borderId="0" xfId="0" applyNumberFormat="1" applyFont="1" applyFill="1" applyAlignment="1">
      <alignment horizontal="right" vertical="center"/>
    </xf>
    <xf numFmtId="39" fontId="12" fillId="29" borderId="0" xfId="0" applyNumberFormat="1" applyFont="1" applyFill="1" applyAlignment="1">
      <alignment horizontal="right" vertical="center"/>
    </xf>
    <xf numFmtId="164" fontId="12" fillId="28" borderId="31" xfId="0" applyNumberFormat="1" applyFont="1" applyFill="1" applyBorder="1" applyAlignment="1">
      <alignment horizontal="right"/>
    </xf>
    <xf numFmtId="164" fontId="12" fillId="29" borderId="32" xfId="0" applyNumberFormat="1" applyFont="1" applyFill="1" applyBorder="1" applyAlignment="1">
      <alignment horizontal="right"/>
    </xf>
    <xf numFmtId="0" fontId="12" fillId="0" borderId="3" xfId="0" applyFont="1" applyBorder="1" applyAlignment="1">
      <alignment horizontal="left" vertical="top" wrapText="1" indent="3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 indent="3"/>
    </xf>
    <xf numFmtId="176" fontId="9" fillId="28" borderId="12" xfId="1" applyNumberFormat="1" applyFont="1" applyFill="1" applyBorder="1"/>
    <xf numFmtId="176" fontId="9" fillId="0" borderId="23" xfId="1" applyNumberFormat="1" applyFont="1" applyFill="1" applyBorder="1" applyAlignment="1">
      <alignment horizontal="center"/>
    </xf>
    <xf numFmtId="176" fontId="9" fillId="29" borderId="1" xfId="1" applyNumberFormat="1" applyFont="1" applyFill="1" applyBorder="1"/>
    <xf numFmtId="0" fontId="12" fillId="0" borderId="0" xfId="0" applyFont="1" applyAlignment="1">
      <alignment vertical="center" wrapText="1"/>
    </xf>
    <xf numFmtId="164" fontId="12" fillId="28" borderId="25" xfId="0" applyNumberFormat="1" applyFont="1" applyFill="1" applyBorder="1"/>
    <xf numFmtId="0" fontId="51" fillId="0" borderId="0" xfId="0" applyFont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4" fontId="9" fillId="28" borderId="12" xfId="0" applyNumberFormat="1" applyFont="1" applyFill="1" applyBorder="1" applyAlignment="1">
      <alignment horizontal="right" vertical="top"/>
    </xf>
    <xf numFmtId="164" fontId="9" fillId="29" borderId="1" xfId="0" applyNumberFormat="1" applyFont="1" applyFill="1" applyBorder="1" applyAlignment="1">
      <alignment horizontal="right" vertical="top"/>
    </xf>
    <xf numFmtId="164" fontId="9" fillId="28" borderId="5" xfId="0" applyNumberFormat="1" applyFont="1" applyFill="1" applyBorder="1" applyAlignment="1">
      <alignment horizontal="right" vertical="top"/>
    </xf>
    <xf numFmtId="164" fontId="9" fillId="29" borderId="3" xfId="0" applyNumberFormat="1" applyFont="1" applyFill="1" applyBorder="1" applyAlignment="1">
      <alignment horizontal="right" vertical="top"/>
    </xf>
    <xf numFmtId="164" fontId="12" fillId="28" borderId="5" xfId="0" applyNumberFormat="1" applyFont="1" applyFill="1" applyBorder="1" applyAlignment="1">
      <alignment horizontal="right" vertical="top"/>
    </xf>
    <xf numFmtId="164" fontId="12" fillId="29" borderId="0" xfId="1" applyNumberFormat="1" applyFont="1" applyFill="1" applyBorder="1" applyAlignment="1">
      <alignment vertical="top"/>
    </xf>
    <xf numFmtId="164" fontId="12" fillId="29" borderId="3" xfId="0" applyNumberFormat="1" applyFont="1" applyFill="1" applyBorder="1" applyAlignment="1">
      <alignment horizontal="right" vertical="top"/>
    </xf>
    <xf numFmtId="164" fontId="9" fillId="28" borderId="22" xfId="0" applyNumberFormat="1" applyFont="1" applyFill="1" applyBorder="1" applyAlignment="1">
      <alignment horizontal="right" vertical="top"/>
    </xf>
    <xf numFmtId="164" fontId="9" fillId="29" borderId="21" xfId="0" applyNumberFormat="1" applyFont="1" applyFill="1" applyBorder="1" applyAlignment="1">
      <alignment horizontal="right" vertical="top"/>
    </xf>
    <xf numFmtId="0" fontId="6" fillId="0" borderId="0" xfId="93" applyAlignment="1">
      <alignment horizontal="center" vertical="top"/>
    </xf>
    <xf numFmtId="165" fontId="12" fillId="29" borderId="0" xfId="1" applyNumberFormat="1" applyFont="1" applyFill="1" applyBorder="1"/>
    <xf numFmtId="165" fontId="12" fillId="29" borderId="3" xfId="1" applyNumberFormat="1" applyFont="1" applyFill="1" applyBorder="1"/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5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6" fillId="0" borderId="0" xfId="93" applyAlignment="1">
      <alignment horizontal="right" indent="1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2" fillId="0" borderId="0" xfId="0" applyFont="1" applyAlignment="1">
      <alignment horizontal="center"/>
    </xf>
    <xf numFmtId="0" fontId="32" fillId="0" borderId="4" xfId="0" applyFont="1" applyBorder="1" applyAlignment="1">
      <alignment horizontal="center"/>
    </xf>
    <xf numFmtId="0" fontId="12" fillId="2" borderId="2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0" xfId="93" applyFont="1" applyFill="1" applyAlignment="1">
      <alignment horizontal="center" vertical="center"/>
    </xf>
    <xf numFmtId="0" fontId="13" fillId="2" borderId="24" xfId="93" applyFont="1" applyFill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 applyAlignment="1">
      <alignment horizontal="right"/>
    </xf>
    <xf numFmtId="0" fontId="0" fillId="0" borderId="39" xfId="0" applyBorder="1"/>
    <xf numFmtId="0" fontId="10" fillId="31" borderId="0" xfId="0" applyFont="1" applyFill="1"/>
    <xf numFmtId="0" fontId="12" fillId="2" borderId="39" xfId="0" applyFont="1" applyFill="1" applyBorder="1" applyAlignment="1">
      <alignment horizontal="center" vertical="center"/>
    </xf>
    <xf numFmtId="43" fontId="9" fillId="0" borderId="24" xfId="1" applyFont="1" applyBorder="1" applyAlignment="1">
      <alignment horizontal="center" vertical="center"/>
    </xf>
    <xf numFmtId="165" fontId="9" fillId="0" borderId="24" xfId="1" applyNumberFormat="1" applyFont="1" applyFill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174" fontId="9" fillId="31" borderId="23" xfId="2" applyNumberFormat="1" applyFont="1" applyFill="1" applyBorder="1" applyProtection="1">
      <protection locked="0"/>
    </xf>
    <xf numFmtId="174" fontId="9" fillId="29" borderId="1" xfId="1" applyNumberFormat="1" applyFont="1" applyFill="1" applyBorder="1"/>
    <xf numFmtId="174" fontId="9" fillId="29" borderId="24" xfId="2" applyNumberFormat="1" applyFont="1" applyFill="1" applyBorder="1"/>
    <xf numFmtId="174" fontId="9" fillId="29" borderId="2" xfId="1" applyNumberFormat="1" applyFont="1" applyFill="1" applyBorder="1"/>
    <xf numFmtId="43" fontId="9" fillId="0" borderId="0" xfId="1" applyFont="1" applyBorder="1"/>
    <xf numFmtId="43" fontId="9" fillId="0" borderId="3" xfId="1" applyFont="1" applyBorder="1"/>
    <xf numFmtId="165" fontId="9" fillId="31" borderId="23" xfId="1" applyNumberFormat="1" applyFont="1" applyFill="1" applyBorder="1" applyProtection="1">
      <protection locked="0"/>
    </xf>
    <xf numFmtId="165" fontId="9" fillId="31" borderId="0" xfId="1" applyNumberFormat="1" applyFont="1" applyFill="1" applyBorder="1" applyProtection="1">
      <protection locked="0"/>
    </xf>
    <xf numFmtId="10" fontId="9" fillId="31" borderId="0" xfId="2" applyNumberFormat="1" applyFont="1" applyFill="1" applyBorder="1" applyProtection="1">
      <protection locked="0"/>
    </xf>
    <xf numFmtId="10" fontId="9" fillId="29" borderId="3" xfId="2" applyNumberFormat="1" applyFont="1" applyFill="1" applyBorder="1"/>
    <xf numFmtId="10" fontId="9" fillId="31" borderId="24" xfId="2" applyNumberFormat="1" applyFont="1" applyFill="1" applyBorder="1" applyProtection="1">
      <protection locked="0"/>
    </xf>
    <xf numFmtId="165" fontId="9" fillId="31" borderId="24" xfId="1" applyNumberFormat="1" applyFont="1" applyFill="1" applyBorder="1" applyProtection="1">
      <protection locked="0"/>
    </xf>
    <xf numFmtId="165" fontId="9" fillId="29" borderId="2" xfId="1" applyNumberFormat="1" applyFont="1" applyFill="1" applyBorder="1"/>
    <xf numFmtId="165" fontId="9" fillId="29" borderId="21" xfId="1" applyNumberFormat="1" applyFont="1" applyFill="1" applyBorder="1" applyAlignment="1">
      <alignment horizontal="center"/>
    </xf>
    <xf numFmtId="165" fontId="9" fillId="0" borderId="0" xfId="1" applyNumberFormat="1" applyFont="1" applyFill="1" applyBorder="1" applyAlignment="1">
      <alignment horizontal="right"/>
    </xf>
    <xf numFmtId="165" fontId="9" fillId="0" borderId="3" xfId="0" applyNumberFormat="1" applyFont="1" applyBorder="1"/>
    <xf numFmtId="165" fontId="9" fillId="31" borderId="13" xfId="1" applyNumberFormat="1" applyFont="1" applyFill="1" applyBorder="1" applyProtection="1">
      <protection locked="0"/>
    </xf>
    <xf numFmtId="165" fontId="9" fillId="0" borderId="3" xfId="1" applyNumberFormat="1" applyFont="1" applyBorder="1"/>
    <xf numFmtId="165" fontId="9" fillId="31" borderId="23" xfId="1" applyNumberFormat="1" applyFont="1" applyFill="1" applyBorder="1" applyAlignment="1">
      <alignment horizontal="center"/>
    </xf>
    <xf numFmtId="165" fontId="9" fillId="29" borderId="1" xfId="1" applyNumberFormat="1" applyFont="1" applyFill="1" applyBorder="1" applyAlignment="1">
      <alignment horizontal="center"/>
    </xf>
    <xf numFmtId="43" fontId="9" fillId="0" borderId="0" xfId="1" applyFont="1"/>
    <xf numFmtId="10" fontId="9" fillId="31" borderId="23" xfId="2" applyNumberFormat="1" applyFont="1" applyFill="1" applyBorder="1" applyProtection="1">
      <protection locked="0"/>
    </xf>
    <xf numFmtId="10" fontId="9" fillId="31" borderId="13" xfId="2" applyNumberFormat="1" applyFont="1" applyFill="1" applyBorder="1" applyProtection="1">
      <protection locked="0"/>
    </xf>
    <xf numFmtId="165" fontId="9" fillId="31" borderId="16" xfId="2" applyNumberFormat="1" applyFont="1" applyFill="1" applyBorder="1" applyProtection="1">
      <protection locked="0"/>
    </xf>
    <xf numFmtId="165" fontId="9" fillId="29" borderId="26" xfId="1" applyNumberFormat="1" applyFont="1" applyFill="1" applyBorder="1"/>
    <xf numFmtId="10" fontId="9" fillId="0" borderId="0" xfId="2" applyNumberFormat="1" applyFont="1" applyFill="1" applyBorder="1"/>
    <xf numFmtId="165" fontId="9" fillId="31" borderId="23" xfId="2" applyNumberFormat="1" applyFont="1" applyFill="1" applyBorder="1"/>
    <xf numFmtId="165" fontId="9" fillId="31" borderId="0" xfId="1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/>
    </xf>
    <xf numFmtId="43" fontId="9" fillId="0" borderId="0" xfId="0" applyNumberFormat="1" applyFont="1"/>
    <xf numFmtId="165" fontId="9" fillId="28" borderId="5" xfId="1" applyNumberFormat="1" applyFont="1" applyFill="1" applyBorder="1" applyAlignment="1">
      <alignment horizontal="center"/>
    </xf>
    <xf numFmtId="165" fontId="9" fillId="29" borderId="3" xfId="1" applyNumberFormat="1" applyFont="1" applyFill="1" applyBorder="1" applyAlignment="1">
      <alignment horizontal="center"/>
    </xf>
    <xf numFmtId="165" fontId="9" fillId="0" borderId="5" xfId="1" applyNumberFormat="1" applyFont="1" applyFill="1" applyBorder="1" applyAlignment="1">
      <alignment horizontal="right"/>
    </xf>
    <xf numFmtId="165" fontId="9" fillId="0" borderId="5" xfId="0" applyNumberFormat="1" applyFont="1" applyBorder="1"/>
    <xf numFmtId="165" fontId="9" fillId="28" borderId="25" xfId="1" applyNumberFormat="1" applyFont="1" applyFill="1" applyBorder="1" applyAlignment="1">
      <alignment horizontal="center"/>
    </xf>
    <xf numFmtId="165" fontId="9" fillId="29" borderId="16" xfId="1" applyNumberFormat="1" applyFont="1" applyFill="1" applyBorder="1" applyAlignment="1">
      <alignment horizontal="center"/>
    </xf>
    <xf numFmtId="165" fontId="9" fillId="29" borderId="26" xfId="1" applyNumberFormat="1" applyFont="1" applyFill="1" applyBorder="1" applyAlignment="1">
      <alignment horizontal="center"/>
    </xf>
    <xf numFmtId="165" fontId="9" fillId="28" borderId="7" xfId="1" applyNumberFormat="1" applyFont="1" applyFill="1" applyBorder="1"/>
    <xf numFmtId="165" fontId="9" fillId="29" borderId="24" xfId="1" applyNumberFormat="1" applyFont="1" applyFill="1" applyBorder="1"/>
    <xf numFmtId="0" fontId="12" fillId="2" borderId="40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4" fontId="9" fillId="29" borderId="1" xfId="1" applyNumberFormat="1" applyFont="1" applyFill="1" applyBorder="1"/>
    <xf numFmtId="164" fontId="9" fillId="29" borderId="3" xfId="1" applyNumberFormat="1" applyFont="1" applyFill="1" applyBorder="1"/>
    <xf numFmtId="164" fontId="9" fillId="29" borderId="34" xfId="1" applyNumberFormat="1" applyFont="1" applyFill="1" applyBorder="1"/>
    <xf numFmtId="164" fontId="9" fillId="29" borderId="32" xfId="1" applyNumberFormat="1" applyFont="1" applyFill="1" applyBorder="1"/>
    <xf numFmtId="164" fontId="9" fillId="28" borderId="22" xfId="0" applyNumberFormat="1" applyFont="1" applyFill="1" applyBorder="1" applyAlignment="1">
      <alignment horizontal="right" vertical="center"/>
    </xf>
    <xf numFmtId="164" fontId="9" fillId="29" borderId="13" xfId="1" applyNumberFormat="1" applyFont="1" applyFill="1" applyBorder="1"/>
    <xf numFmtId="164" fontId="9" fillId="29" borderId="21" xfId="1" applyNumberFormat="1" applyFont="1" applyFill="1" applyBorder="1"/>
    <xf numFmtId="164" fontId="9" fillId="29" borderId="26" xfId="1" applyNumberFormat="1" applyFont="1" applyFill="1" applyBorder="1"/>
    <xf numFmtId="164" fontId="9" fillId="29" borderId="16" xfId="1" applyNumberFormat="1" applyFont="1" applyFill="1" applyBorder="1" applyAlignment="1"/>
    <xf numFmtId="164" fontId="9" fillId="29" borderId="26" xfId="1" applyNumberFormat="1" applyFont="1" applyFill="1" applyBorder="1" applyAlignment="1"/>
    <xf numFmtId="2" fontId="9" fillId="0" borderId="0" xfId="0" applyNumberFormat="1" applyFont="1" applyAlignment="1">
      <alignment horizontal="right" vertical="center"/>
    </xf>
    <xf numFmtId="2" fontId="9" fillId="31" borderId="16" xfId="1" applyNumberFormat="1" applyFont="1" applyFill="1" applyBorder="1" applyAlignment="1" applyProtection="1">
      <alignment horizontal="right"/>
      <protection locked="0"/>
    </xf>
    <xf numFmtId="164" fontId="9" fillId="29" borderId="26" xfId="1" applyNumberFormat="1" applyFont="1" applyFill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29" borderId="23" xfId="1" applyNumberFormat="1" applyFont="1" applyFill="1" applyBorder="1" applyAlignment="1">
      <alignment horizontal="right"/>
    </xf>
    <xf numFmtId="164" fontId="9" fillId="29" borderId="23" xfId="1" applyNumberFormat="1" applyFont="1" applyFill="1" applyBorder="1" applyAlignment="1">
      <alignment vertical="top"/>
    </xf>
    <xf numFmtId="164" fontId="9" fillId="29" borderId="0" xfId="1" applyNumberFormat="1" applyFont="1" applyFill="1" applyBorder="1" applyAlignment="1">
      <alignment vertical="top"/>
    </xf>
    <xf numFmtId="164" fontId="9" fillId="29" borderId="13" xfId="1" applyNumberFormat="1" applyFont="1" applyFill="1" applyBorder="1" applyAlignment="1">
      <alignment vertical="top"/>
    </xf>
    <xf numFmtId="164" fontId="9" fillId="29" borderId="34" xfId="1" applyNumberFormat="1" applyFont="1" applyFill="1" applyBorder="1" applyAlignment="1"/>
    <xf numFmtId="165" fontId="38" fillId="28" borderId="22" xfId="0" applyNumberFormat="1" applyFont="1" applyFill="1" applyBorder="1" applyAlignment="1">
      <alignment horizontal="right" vertical="center"/>
    </xf>
    <xf numFmtId="39" fontId="9" fillId="0" borderId="16" xfId="0" applyNumberFormat="1" applyFont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43" fontId="12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34" borderId="0" xfId="0" applyFont="1" applyFill="1"/>
    <xf numFmtId="0" fontId="12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165" fontId="12" fillId="28" borderId="24" xfId="1" applyNumberFormat="1" applyFont="1" applyFill="1" applyBorder="1" applyAlignment="1">
      <alignment vertical="center"/>
    </xf>
    <xf numFmtId="165" fontId="12" fillId="29" borderId="24" xfId="1" applyNumberFormat="1" applyFont="1" applyFill="1" applyBorder="1" applyAlignment="1">
      <alignment vertical="center"/>
    </xf>
    <xf numFmtId="165" fontId="12" fillId="29" borderId="2" xfId="1" applyNumberFormat="1" applyFont="1" applyFill="1" applyBorder="1" applyAlignment="1">
      <alignment vertical="center"/>
    </xf>
    <xf numFmtId="165" fontId="12" fillId="28" borderId="7" xfId="1" applyNumberFormat="1" applyFont="1" applyFill="1" applyBorder="1" applyAlignment="1">
      <alignment vertical="center"/>
    </xf>
    <xf numFmtId="43" fontId="9" fillId="0" borderId="5" xfId="1" applyFont="1" applyFill="1" applyBorder="1" applyAlignment="1">
      <alignment horizontal="center" vertical="center"/>
    </xf>
    <xf numFmtId="165" fontId="9" fillId="0" borderId="0" xfId="0" applyNumberFormat="1" applyFont="1"/>
    <xf numFmtId="165" fontId="9" fillId="0" borderId="24" xfId="0" applyNumberFormat="1" applyFont="1" applyBorder="1"/>
    <xf numFmtId="10" fontId="9" fillId="0" borderId="2" xfId="2" applyNumberFormat="1" applyFont="1" applyFill="1" applyBorder="1"/>
    <xf numFmtId="0" fontId="12" fillId="27" borderId="12" xfId="0" applyFont="1" applyFill="1" applyBorder="1" applyAlignment="1">
      <alignment vertical="center"/>
    </xf>
    <xf numFmtId="0" fontId="12" fillId="27" borderId="12" xfId="0" applyFont="1" applyFill="1" applyBorder="1" applyAlignment="1">
      <alignment horizontal="center" vertical="center"/>
    </xf>
    <xf numFmtId="0" fontId="12" fillId="27" borderId="5" xfId="0" applyFont="1" applyFill="1" applyBorder="1" applyAlignment="1">
      <alignment horizontal="center" vertical="center"/>
    </xf>
    <xf numFmtId="0" fontId="12" fillId="27" borderId="5" xfId="0" applyFont="1" applyFill="1" applyBorder="1" applyAlignment="1">
      <alignment vertical="center"/>
    </xf>
    <xf numFmtId="0" fontId="12" fillId="27" borderId="36" xfId="0" applyFont="1" applyFill="1" applyBorder="1" applyAlignment="1">
      <alignment horizontal="center" vertical="center"/>
    </xf>
    <xf numFmtId="0" fontId="12" fillId="27" borderId="4" xfId="0" applyFont="1" applyFill="1" applyBorder="1" applyAlignment="1">
      <alignment horizontal="center" vertical="center"/>
    </xf>
    <xf numFmtId="0" fontId="12" fillId="27" borderId="3" xfId="0" applyFont="1" applyFill="1" applyBorder="1" applyAlignment="1">
      <alignment horizontal="center" vertical="center"/>
    </xf>
    <xf numFmtId="0" fontId="12" fillId="27" borderId="7" xfId="0" applyFont="1" applyFill="1" applyBorder="1" applyAlignment="1">
      <alignment horizontal="center" vertical="center"/>
    </xf>
    <xf numFmtId="14" fontId="12" fillId="27" borderId="35" xfId="0" applyNumberFormat="1" applyFont="1" applyFill="1" applyBorder="1" applyAlignment="1">
      <alignment horizontal="center" vertical="center"/>
    </xf>
    <xf numFmtId="0" fontId="12" fillId="27" borderId="33" xfId="0" applyFont="1" applyFill="1" applyBorder="1" applyAlignment="1">
      <alignment horizontal="center" vertical="center"/>
    </xf>
    <xf numFmtId="0" fontId="12" fillId="27" borderId="2" xfId="0" applyFont="1" applyFill="1" applyBorder="1" applyAlignment="1">
      <alignment horizontal="center" vertical="center"/>
    </xf>
    <xf numFmtId="0" fontId="12" fillId="27" borderId="30" xfId="0" applyFont="1" applyFill="1" applyBorder="1" applyAlignment="1">
      <alignment horizontal="center" vertical="center"/>
    </xf>
    <xf numFmtId="10" fontId="9" fillId="0" borderId="24" xfId="2" applyNumberFormat="1" applyFont="1" applyFill="1" applyBorder="1"/>
    <xf numFmtId="175" fontId="53" fillId="0" borderId="0" xfId="0" applyNumberFormat="1" applyFont="1" applyAlignment="1">
      <alignment horizontal="left" vertical="center"/>
    </xf>
    <xf numFmtId="165" fontId="53" fillId="0" borderId="0" xfId="0" applyNumberFormat="1" applyFont="1" applyAlignment="1">
      <alignment horizontal="left" vertical="center"/>
    </xf>
    <xf numFmtId="165" fontId="9" fillId="29" borderId="13" xfId="1" applyNumberFormat="1" applyFont="1" applyFill="1" applyBorder="1" applyAlignment="1">
      <alignment vertical="top"/>
    </xf>
    <xf numFmtId="165" fontId="12" fillId="31" borderId="23" xfId="1" applyNumberFormat="1" applyFont="1" applyFill="1" applyBorder="1" applyProtection="1">
      <protection locked="0"/>
    </xf>
    <xf numFmtId="165" fontId="12" fillId="31" borderId="24" xfId="1" applyNumberFormat="1" applyFont="1" applyFill="1" applyBorder="1" applyProtection="1">
      <protection locked="0"/>
    </xf>
    <xf numFmtId="164" fontId="12" fillId="0" borderId="5" xfId="0" applyNumberFormat="1" applyFont="1" applyBorder="1" applyAlignment="1">
      <alignment horizontal="right" vertical="center"/>
    </xf>
    <xf numFmtId="164" fontId="9" fillId="0" borderId="3" xfId="1" applyNumberFormat="1" applyFont="1" applyFill="1" applyBorder="1"/>
    <xf numFmtId="0" fontId="12" fillId="0" borderId="3" xfId="0" applyFont="1" applyBorder="1" applyAlignment="1">
      <alignment vertical="center" wrapText="1"/>
    </xf>
    <xf numFmtId="165" fontId="54" fillId="0" borderId="0" xfId="1" applyNumberFormat="1" applyFont="1" applyFill="1" applyBorder="1"/>
    <xf numFmtId="165" fontId="12" fillId="0" borderId="0" xfId="1" applyNumberFormat="1" applyFont="1" applyFill="1" applyBorder="1"/>
    <xf numFmtId="165" fontId="12" fillId="0" borderId="3" xfId="1" applyNumberFormat="1" applyFont="1" applyFill="1" applyBorder="1"/>
    <xf numFmtId="174" fontId="9" fillId="28" borderId="23" xfId="2" applyNumberFormat="1" applyFont="1" applyFill="1" applyBorder="1"/>
    <xf numFmtId="174" fontId="9" fillId="28" borderId="24" xfId="2" applyNumberFormat="1" applyFont="1" applyFill="1" applyBorder="1"/>
    <xf numFmtId="165" fontId="9" fillId="28" borderId="23" xfId="1" applyNumberFormat="1" applyFont="1" applyFill="1" applyBorder="1"/>
    <xf numFmtId="165" fontId="9" fillId="28" borderId="0" xfId="1" applyNumberFormat="1" applyFont="1" applyFill="1" applyBorder="1"/>
    <xf numFmtId="10" fontId="9" fillId="28" borderId="0" xfId="2" applyNumberFormat="1" applyFont="1" applyFill="1" applyBorder="1"/>
    <xf numFmtId="10" fontId="9" fillId="28" borderId="24" xfId="2" applyNumberFormat="1" applyFont="1" applyFill="1" applyBorder="1"/>
    <xf numFmtId="165" fontId="9" fillId="28" borderId="24" xfId="1" applyNumberFormat="1" applyFont="1" applyFill="1" applyBorder="1"/>
    <xf numFmtId="165" fontId="12" fillId="28" borderId="24" xfId="1" applyNumberFormat="1" applyFont="1" applyFill="1" applyBorder="1" applyAlignment="1">
      <alignment horizontal="right"/>
    </xf>
    <xf numFmtId="165" fontId="9" fillId="28" borderId="13" xfId="1" applyNumberFormat="1" applyFont="1" applyFill="1" applyBorder="1"/>
    <xf numFmtId="165" fontId="12" fillId="28" borderId="24" xfId="1" applyNumberFormat="1" applyFont="1" applyFill="1" applyBorder="1"/>
    <xf numFmtId="0" fontId="6" fillId="0" borderId="1" xfId="0" applyFont="1" applyBorder="1"/>
    <xf numFmtId="165" fontId="12" fillId="28" borderId="23" xfId="0" quotePrefix="1" applyNumberFormat="1" applyFont="1" applyFill="1" applyBorder="1"/>
    <xf numFmtId="165" fontId="12" fillId="28" borderId="7" xfId="0" quotePrefix="1" applyNumberFormat="1" applyFont="1" applyFill="1" applyBorder="1"/>
    <xf numFmtId="165" fontId="12" fillId="28" borderId="16" xfId="0" quotePrefix="1" applyNumberFormat="1" applyFont="1" applyFill="1" applyBorder="1"/>
    <xf numFmtId="10" fontId="9" fillId="28" borderId="23" xfId="2" applyNumberFormat="1" applyFont="1" applyFill="1" applyBorder="1"/>
    <xf numFmtId="10" fontId="9" fillId="28" borderId="22" xfId="2" applyNumberFormat="1" applyFont="1" applyFill="1" applyBorder="1"/>
    <xf numFmtId="10" fontId="12" fillId="28" borderId="24" xfId="2" applyNumberFormat="1" applyFont="1" applyFill="1" applyBorder="1"/>
    <xf numFmtId="165" fontId="9" fillId="28" borderId="16" xfId="1" applyNumberFormat="1" applyFont="1" applyFill="1" applyBorder="1"/>
    <xf numFmtId="165" fontId="9" fillId="28" borderId="13" xfId="1" applyNumberFormat="1" applyFont="1" applyFill="1" applyBorder="1" applyAlignment="1">
      <alignment horizontal="center"/>
    </xf>
    <xf numFmtId="165" fontId="9" fillId="28" borderId="23" xfId="1" applyNumberFormat="1" applyFont="1" applyFill="1" applyBorder="1" applyAlignment="1">
      <alignment horizontal="center"/>
    </xf>
    <xf numFmtId="165" fontId="9" fillId="28" borderId="13" xfId="0" applyNumberFormat="1" applyFont="1" applyFill="1" applyBorder="1"/>
    <xf numFmtId="165" fontId="12" fillId="28" borderId="16" xfId="1" applyNumberFormat="1" applyFont="1" applyFill="1" applyBorder="1"/>
    <xf numFmtId="10" fontId="9" fillId="28" borderId="13" xfId="2" applyNumberFormat="1" applyFont="1" applyFill="1" applyBorder="1"/>
    <xf numFmtId="165" fontId="9" fillId="28" borderId="22" xfId="0" applyNumberFormat="1" applyFont="1" applyFill="1" applyBorder="1" applyAlignment="1">
      <alignment horizontal="right" vertical="center"/>
    </xf>
    <xf numFmtId="39" fontId="9" fillId="35" borderId="25" xfId="0" applyNumberFormat="1" applyFont="1" applyFill="1" applyBorder="1" applyAlignment="1">
      <alignment horizontal="center" vertical="center"/>
    </xf>
    <xf numFmtId="43" fontId="9" fillId="35" borderId="16" xfId="1" applyFont="1" applyFill="1" applyBorder="1" applyAlignment="1">
      <alignment horizontal="center"/>
    </xf>
    <xf numFmtId="39" fontId="9" fillId="35" borderId="26" xfId="0" applyNumberFormat="1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165" fontId="9" fillId="0" borderId="23" xfId="1" applyNumberFormat="1" applyFont="1" applyFill="1" applyBorder="1" applyAlignment="1">
      <alignment horizontal="center"/>
    </xf>
    <xf numFmtId="43" fontId="9" fillId="36" borderId="12" xfId="1" applyFont="1" applyFill="1" applyBorder="1"/>
    <xf numFmtId="165" fontId="12" fillId="28" borderId="31" xfId="1" applyNumberFormat="1" applyFont="1" applyFill="1" applyBorder="1" applyAlignment="1">
      <alignment horizontal="left" vertical="center"/>
    </xf>
    <xf numFmtId="165" fontId="12" fillId="28" borderId="31" xfId="1" applyNumberFormat="1" applyFont="1" applyFill="1" applyBorder="1" applyAlignment="1">
      <alignment vertical="top"/>
    </xf>
    <xf numFmtId="165" fontId="12" fillId="28" borderId="5" xfId="1" applyNumberFormat="1" applyFont="1" applyFill="1" applyBorder="1"/>
    <xf numFmtId="164" fontId="12" fillId="28" borderId="25" xfId="0" applyNumberFormat="1" applyFont="1" applyFill="1" applyBorder="1" applyAlignment="1">
      <alignment horizontal="right"/>
    </xf>
    <xf numFmtId="164" fontId="9" fillId="29" borderId="16" xfId="1" applyNumberFormat="1" applyFont="1" applyFill="1" applyBorder="1" applyAlignment="1">
      <alignment vertical="center"/>
    </xf>
    <xf numFmtId="164" fontId="9" fillId="28" borderId="14" xfId="0" applyNumberFormat="1" applyFont="1" applyFill="1" applyBorder="1" applyAlignment="1">
      <alignment horizontal="right" vertical="center"/>
    </xf>
    <xf numFmtId="164" fontId="9" fillId="29" borderId="10" xfId="1" applyNumberFormat="1" applyFont="1" applyFill="1" applyBorder="1"/>
    <xf numFmtId="164" fontId="9" fillId="29" borderId="11" xfId="1" applyNumberFormat="1" applyFont="1" applyFill="1" applyBorder="1"/>
    <xf numFmtId="39" fontId="9" fillId="28" borderId="5" xfId="0" applyNumberFormat="1" applyFont="1" applyFill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165" fontId="12" fillId="28" borderId="0" xfId="1" applyNumberFormat="1" applyFont="1" applyFill="1" applyBorder="1" applyAlignment="1">
      <alignment horizontal="left" vertical="center"/>
    </xf>
    <xf numFmtId="165" fontId="12" fillId="31" borderId="0" xfId="1" applyNumberFormat="1" applyFont="1" applyFill="1" applyBorder="1" applyAlignment="1" applyProtection="1">
      <alignment horizontal="left" vertical="center"/>
      <protection locked="0"/>
    </xf>
    <xf numFmtId="165" fontId="12" fillId="29" borderId="3" xfId="1" applyNumberFormat="1" applyFont="1" applyFill="1" applyBorder="1" applyAlignment="1">
      <alignment horizontal="left" vertical="center"/>
    </xf>
    <xf numFmtId="177" fontId="38" fillId="0" borderId="7" xfId="2" applyNumberFormat="1" applyFont="1" applyFill="1" applyBorder="1"/>
    <xf numFmtId="177" fontId="9" fillId="0" borderId="7" xfId="2" applyNumberFormat="1" applyFont="1" applyFill="1" applyBorder="1"/>
    <xf numFmtId="0" fontId="31" fillId="0" borderId="0" xfId="0" applyFont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4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3" fontId="12" fillId="27" borderId="25" xfId="1" applyFont="1" applyFill="1" applyBorder="1" applyAlignment="1">
      <alignment horizontal="center" vertical="center" wrapText="1"/>
    </xf>
    <xf numFmtId="43" fontId="12" fillId="27" borderId="16" xfId="1" applyFont="1" applyFill="1" applyBorder="1" applyAlignment="1">
      <alignment horizontal="center" vertical="center" wrapText="1"/>
    </xf>
    <xf numFmtId="43" fontId="12" fillId="27" borderId="26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43" fontId="12" fillId="27" borderId="25" xfId="1" applyFont="1" applyFill="1" applyBorder="1" applyAlignment="1">
      <alignment horizontal="center" vertical="center"/>
    </xf>
    <xf numFmtId="43" fontId="12" fillId="27" borderId="16" xfId="1" applyFont="1" applyFill="1" applyBorder="1" applyAlignment="1">
      <alignment horizontal="center" vertical="center"/>
    </xf>
    <xf numFmtId="43" fontId="12" fillId="27" borderId="26" xfId="1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12" fillId="27" borderId="12" xfId="0" applyFont="1" applyFill="1" applyBorder="1" applyAlignment="1">
      <alignment horizontal="center" vertical="center"/>
    </xf>
    <xf numFmtId="0" fontId="12" fillId="27" borderId="10" xfId="0" applyFont="1" applyFill="1" applyBorder="1" applyAlignment="1">
      <alignment horizontal="center" vertical="center"/>
    </xf>
    <xf numFmtId="0" fontId="12" fillId="27" borderId="1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25" xfId="93" applyFont="1" applyFill="1" applyBorder="1" applyAlignment="1">
      <alignment horizontal="center" vertical="center"/>
    </xf>
    <xf numFmtId="0" fontId="13" fillId="2" borderId="16" xfId="93" applyFont="1" applyFill="1" applyBorder="1" applyAlignment="1">
      <alignment horizontal="center" vertical="center"/>
    </xf>
    <xf numFmtId="0" fontId="13" fillId="2" borderId="26" xfId="93" applyFont="1" applyFill="1" applyBorder="1" applyAlignment="1">
      <alignment horizontal="center" vertical="center"/>
    </xf>
    <xf numFmtId="0" fontId="12" fillId="2" borderId="14" xfId="93" applyFont="1" applyFill="1" applyBorder="1" applyAlignment="1">
      <alignment horizontal="center" vertical="center"/>
    </xf>
    <xf numFmtId="0" fontId="12" fillId="2" borderId="10" xfId="93" applyFont="1" applyFill="1" applyBorder="1" applyAlignment="1">
      <alignment horizontal="center" vertical="center"/>
    </xf>
    <xf numFmtId="0" fontId="12" fillId="2" borderId="11" xfId="93" applyFont="1" applyFill="1" applyBorder="1" applyAlignment="1">
      <alignment horizontal="center" vertical="center"/>
    </xf>
    <xf numFmtId="0" fontId="49" fillId="2" borderId="25" xfId="93" applyFont="1" applyFill="1" applyBorder="1" applyAlignment="1">
      <alignment horizontal="center" vertical="center"/>
    </xf>
    <xf numFmtId="0" fontId="49" fillId="2" borderId="16" xfId="93" applyFont="1" applyFill="1" applyBorder="1" applyAlignment="1">
      <alignment horizontal="center" vertical="center"/>
    </xf>
    <xf numFmtId="0" fontId="49" fillId="2" borderId="26" xfId="93" applyFont="1" applyFill="1" applyBorder="1" applyAlignment="1">
      <alignment horizontal="center" vertical="center"/>
    </xf>
    <xf numFmtId="0" fontId="13" fillId="2" borderId="12" xfId="93" applyFont="1" applyFill="1" applyBorder="1" applyAlignment="1">
      <alignment horizontal="center" vertical="center"/>
    </xf>
    <xf numFmtId="0" fontId="13" fillId="2" borderId="23" xfId="93" applyFont="1" applyFill="1" applyBorder="1" applyAlignment="1">
      <alignment horizontal="center" vertical="center"/>
    </xf>
    <xf numFmtId="0" fontId="13" fillId="2" borderId="5" xfId="93" applyFont="1" applyFill="1" applyBorder="1" applyAlignment="1">
      <alignment horizontal="center" vertical="center"/>
    </xf>
    <xf numFmtId="0" fontId="13" fillId="2" borderId="0" xfId="93" applyFont="1" applyFill="1" applyAlignment="1">
      <alignment horizontal="center" vertical="center"/>
    </xf>
    <xf numFmtId="0" fontId="13" fillId="2" borderId="7" xfId="93" applyFont="1" applyFill="1" applyBorder="1" applyAlignment="1">
      <alignment horizontal="center" vertical="center"/>
    </xf>
    <xf numFmtId="0" fontId="13" fillId="2" borderId="24" xfId="93" applyFont="1" applyFill="1" applyBorder="1" applyAlignment="1">
      <alignment horizontal="center" vertical="center"/>
    </xf>
    <xf numFmtId="0" fontId="47" fillId="2" borderId="14" xfId="93" applyFont="1" applyFill="1" applyBorder="1" applyAlignment="1">
      <alignment horizontal="center" vertical="center"/>
    </xf>
    <xf numFmtId="0" fontId="47" fillId="2" borderId="10" xfId="93" applyFont="1" applyFill="1" applyBorder="1" applyAlignment="1">
      <alignment horizontal="center" vertical="center"/>
    </xf>
    <xf numFmtId="0" fontId="47" fillId="2" borderId="11" xfId="93" applyFont="1" applyFill="1" applyBorder="1" applyAlignment="1">
      <alignment horizontal="center" vertical="center"/>
    </xf>
    <xf numFmtId="0" fontId="6" fillId="0" borderId="0" xfId="93" applyAlignment="1">
      <alignment horizontal="left" vertical="top" wrapText="1"/>
    </xf>
    <xf numFmtId="0" fontId="6" fillId="0" borderId="0" xfId="93" applyAlignment="1">
      <alignment horizontal="left" vertical="top"/>
    </xf>
  </cellXfs>
  <cellStyles count="150">
    <cellStyle name="Comma" xfId="1" builtinId="3"/>
    <cellStyle name="Comma 10" xfId="10" xr:uid="{00000000-0005-0000-0000-000001000000}"/>
    <cellStyle name="Comma 11" xfId="11" xr:uid="{00000000-0005-0000-0000-000002000000}"/>
    <cellStyle name="Comma 12" xfId="12" xr:uid="{00000000-0005-0000-0000-000003000000}"/>
    <cellStyle name="Comma 13" xfId="13" xr:uid="{00000000-0005-0000-0000-000004000000}"/>
    <cellStyle name="Comma 13 2" xfId="95" xr:uid="{00000000-0005-0000-0000-000005000000}"/>
    <cellStyle name="Comma 14" xfId="14" xr:uid="{00000000-0005-0000-0000-000006000000}"/>
    <cellStyle name="Comma 14 2" xfId="15" xr:uid="{00000000-0005-0000-0000-000007000000}"/>
    <cellStyle name="Comma 14 2 2" xfId="97" xr:uid="{00000000-0005-0000-0000-000008000000}"/>
    <cellStyle name="Comma 14 3" xfId="96" xr:uid="{00000000-0005-0000-0000-000009000000}"/>
    <cellStyle name="Comma 15" xfId="86" xr:uid="{00000000-0005-0000-0000-00000A000000}"/>
    <cellStyle name="Comma 2" xfId="4" xr:uid="{00000000-0005-0000-0000-00000B000000}"/>
    <cellStyle name="Comma 2 2" xfId="16" xr:uid="{00000000-0005-0000-0000-00000C000000}"/>
    <cellStyle name="Comma 2 2 2" xfId="98" xr:uid="{00000000-0005-0000-0000-00000D000000}"/>
    <cellStyle name="Comma 2 3" xfId="89" xr:uid="{00000000-0005-0000-0000-00000E000000}"/>
    <cellStyle name="Comma 2_3. ARO Balance 2010-2014 CGAAP - BP Submission January 15 2010" xfId="17" xr:uid="{00000000-0005-0000-0000-00000F000000}"/>
    <cellStyle name="Comma 3" xfId="6" xr:uid="{00000000-0005-0000-0000-000010000000}"/>
    <cellStyle name="Comma 3 2" xfId="9" xr:uid="{00000000-0005-0000-0000-000011000000}"/>
    <cellStyle name="Comma 3 2 2" xfId="94" xr:uid="{00000000-0005-0000-0000-000012000000}"/>
    <cellStyle name="Comma 3 3" xfId="91" xr:uid="{00000000-0005-0000-0000-000013000000}"/>
    <cellStyle name="Comma 4" xfId="18" xr:uid="{00000000-0005-0000-0000-000014000000}"/>
    <cellStyle name="Comma 4 2" xfId="99" xr:uid="{00000000-0005-0000-0000-000015000000}"/>
    <cellStyle name="Comma 5" xfId="19" xr:uid="{00000000-0005-0000-0000-000016000000}"/>
    <cellStyle name="Comma 5 2" xfId="100" xr:uid="{00000000-0005-0000-0000-000017000000}"/>
    <cellStyle name="Comma 6" xfId="20" xr:uid="{00000000-0005-0000-0000-000018000000}"/>
    <cellStyle name="Comma 6 2" xfId="101" xr:uid="{00000000-0005-0000-0000-000019000000}"/>
    <cellStyle name="Comma 7" xfId="21" xr:uid="{00000000-0005-0000-0000-00001A000000}"/>
    <cellStyle name="Comma 7 2" xfId="102" xr:uid="{00000000-0005-0000-0000-00001B000000}"/>
    <cellStyle name="Comma 8" xfId="22" xr:uid="{00000000-0005-0000-0000-00001C000000}"/>
    <cellStyle name="Comma 8 2" xfId="103" xr:uid="{00000000-0005-0000-0000-00001D000000}"/>
    <cellStyle name="Comma 9" xfId="23" xr:uid="{00000000-0005-0000-0000-00001E000000}"/>
    <cellStyle name="comma zerodec" xfId="24" xr:uid="{00000000-0005-0000-0000-00001F000000}"/>
    <cellStyle name="comma zerodec 2" xfId="104" xr:uid="{00000000-0005-0000-0000-000020000000}"/>
    <cellStyle name="Currency 2" xfId="142" xr:uid="{00000000-0005-0000-0000-000021000000}"/>
    <cellStyle name="Currency1" xfId="25" xr:uid="{00000000-0005-0000-0000-000022000000}"/>
    <cellStyle name="Currency1 2" xfId="105" xr:uid="{00000000-0005-0000-0000-000023000000}"/>
    <cellStyle name="Dollar (zero dec)" xfId="26" xr:uid="{00000000-0005-0000-0000-000024000000}"/>
    <cellStyle name="Dollar (zero dec) 2" xfId="106" xr:uid="{00000000-0005-0000-0000-000025000000}"/>
    <cellStyle name="Emphasis 1" xfId="27" xr:uid="{00000000-0005-0000-0000-000026000000}"/>
    <cellStyle name="Emphasis 2" xfId="28" xr:uid="{00000000-0005-0000-0000-000027000000}"/>
    <cellStyle name="Emphasis 3" xfId="29" xr:uid="{00000000-0005-0000-0000-000028000000}"/>
    <cellStyle name="Grey" xfId="30" xr:uid="{00000000-0005-0000-0000-000029000000}"/>
    <cellStyle name="Header1" xfId="31" xr:uid="{00000000-0005-0000-0000-00002A000000}"/>
    <cellStyle name="Header2" xfId="32" xr:uid="{00000000-0005-0000-0000-00002B000000}"/>
    <cellStyle name="Hyperlink" xfId="144" builtinId="8"/>
    <cellStyle name="Input [yellow]" xfId="33" xr:uid="{00000000-0005-0000-0000-00002D000000}"/>
    <cellStyle name="Normal" xfId="0" builtinId="0"/>
    <cellStyle name="Normal - Style1" xfId="34" xr:uid="{00000000-0005-0000-0000-00002F000000}"/>
    <cellStyle name="Normal 10" xfId="141" xr:uid="{00000000-0005-0000-0000-000030000000}"/>
    <cellStyle name="Normal 10 2" xfId="145" xr:uid="{00000000-0005-0000-0000-000031000000}"/>
    <cellStyle name="Normal 11" xfId="143" xr:uid="{00000000-0005-0000-0000-000032000000}"/>
    <cellStyle name="Normal 139" xfId="149" xr:uid="{00000000-0005-0000-0000-000033000000}"/>
    <cellStyle name="Normal 2" xfId="3" xr:uid="{00000000-0005-0000-0000-000034000000}"/>
    <cellStyle name="Normal 2 2" xfId="8" xr:uid="{00000000-0005-0000-0000-000035000000}"/>
    <cellStyle name="Normal 2 2 10" xfId="148" xr:uid="{00000000-0005-0000-0000-000036000000}"/>
    <cellStyle name="Normal 2 2 2" xfId="93" xr:uid="{00000000-0005-0000-0000-000037000000}"/>
    <cellStyle name="Normal 2 3" xfId="88" xr:uid="{00000000-0005-0000-0000-000038000000}"/>
    <cellStyle name="Normal 2 3 2" xfId="146" xr:uid="{00000000-0005-0000-0000-000039000000}"/>
    <cellStyle name="Normal 2 4" xfId="147" xr:uid="{00000000-0005-0000-0000-00003A000000}"/>
    <cellStyle name="Normal 3" xfId="5" xr:uid="{00000000-0005-0000-0000-00003B000000}"/>
    <cellStyle name="Normal 3 2" xfId="90" xr:uid="{00000000-0005-0000-0000-00003C000000}"/>
    <cellStyle name="Normal 4" xfId="35" xr:uid="{00000000-0005-0000-0000-00003D000000}"/>
    <cellStyle name="Normal 5" xfId="36" xr:uid="{00000000-0005-0000-0000-00003E000000}"/>
    <cellStyle name="Normal 6" xfId="37" xr:uid="{00000000-0005-0000-0000-00003F000000}"/>
    <cellStyle name="Normal 6 2" xfId="107" xr:uid="{00000000-0005-0000-0000-000040000000}"/>
    <cellStyle name="Normal 7" xfId="38" xr:uid="{00000000-0005-0000-0000-000041000000}"/>
    <cellStyle name="Normal 7 2" xfId="108" xr:uid="{00000000-0005-0000-0000-000042000000}"/>
    <cellStyle name="Normal 8" xfId="85" xr:uid="{00000000-0005-0000-0000-000043000000}"/>
    <cellStyle name="Normal 9" xfId="84" xr:uid="{00000000-0005-0000-0000-000044000000}"/>
    <cellStyle name="Percent" xfId="2" builtinId="5"/>
    <cellStyle name="Percent [2]" xfId="39" xr:uid="{00000000-0005-0000-0000-000046000000}"/>
    <cellStyle name="Percent [2] 2" xfId="109" xr:uid="{00000000-0005-0000-0000-000047000000}"/>
    <cellStyle name="Percent 2" xfId="7" xr:uid="{00000000-0005-0000-0000-000048000000}"/>
    <cellStyle name="Percent 2 2" xfId="40" xr:uid="{00000000-0005-0000-0000-000049000000}"/>
    <cellStyle name="Percent 2 2 2" xfId="110" xr:uid="{00000000-0005-0000-0000-00004A000000}"/>
    <cellStyle name="Percent 2 3" xfId="92" xr:uid="{00000000-0005-0000-0000-00004B000000}"/>
    <cellStyle name="Percent 3" xfId="41" xr:uid="{00000000-0005-0000-0000-00004C000000}"/>
    <cellStyle name="Percent 4" xfId="87" xr:uid="{00000000-0005-0000-0000-00004D000000}"/>
    <cellStyle name="SAPBEXaggData" xfId="42" xr:uid="{00000000-0005-0000-0000-00004E000000}"/>
    <cellStyle name="SAPBEXaggData 2" xfId="111" xr:uid="{00000000-0005-0000-0000-00004F000000}"/>
    <cellStyle name="SAPBEXaggDataEmph" xfId="43" xr:uid="{00000000-0005-0000-0000-000050000000}"/>
    <cellStyle name="SAPBEXaggDataEmph 2" xfId="112" xr:uid="{00000000-0005-0000-0000-000051000000}"/>
    <cellStyle name="SAPBEXaggItem" xfId="44" xr:uid="{00000000-0005-0000-0000-000052000000}"/>
    <cellStyle name="SAPBEXaggItem 2" xfId="113" xr:uid="{00000000-0005-0000-0000-000053000000}"/>
    <cellStyle name="SAPBEXaggItemX" xfId="45" xr:uid="{00000000-0005-0000-0000-000054000000}"/>
    <cellStyle name="SAPBEXaggItemX 2" xfId="114" xr:uid="{00000000-0005-0000-0000-000055000000}"/>
    <cellStyle name="SAPBEXchaText" xfId="46" xr:uid="{00000000-0005-0000-0000-000056000000}"/>
    <cellStyle name="SAPBEXexcBad7" xfId="47" xr:uid="{00000000-0005-0000-0000-000057000000}"/>
    <cellStyle name="SAPBEXexcBad7 2" xfId="115" xr:uid="{00000000-0005-0000-0000-000058000000}"/>
    <cellStyle name="SAPBEXexcBad8" xfId="48" xr:uid="{00000000-0005-0000-0000-000059000000}"/>
    <cellStyle name="SAPBEXexcBad8 2" xfId="116" xr:uid="{00000000-0005-0000-0000-00005A000000}"/>
    <cellStyle name="SAPBEXexcBad9" xfId="49" xr:uid="{00000000-0005-0000-0000-00005B000000}"/>
    <cellStyle name="SAPBEXexcBad9 2" xfId="117" xr:uid="{00000000-0005-0000-0000-00005C000000}"/>
    <cellStyle name="SAPBEXexcCritical4" xfId="50" xr:uid="{00000000-0005-0000-0000-00005D000000}"/>
    <cellStyle name="SAPBEXexcCritical4 2" xfId="118" xr:uid="{00000000-0005-0000-0000-00005E000000}"/>
    <cellStyle name="SAPBEXexcCritical5" xfId="51" xr:uid="{00000000-0005-0000-0000-00005F000000}"/>
    <cellStyle name="SAPBEXexcCritical5 2" xfId="119" xr:uid="{00000000-0005-0000-0000-000060000000}"/>
    <cellStyle name="SAPBEXexcCritical6" xfId="52" xr:uid="{00000000-0005-0000-0000-000061000000}"/>
    <cellStyle name="SAPBEXexcCritical6 2" xfId="120" xr:uid="{00000000-0005-0000-0000-000062000000}"/>
    <cellStyle name="SAPBEXexcGood1" xfId="53" xr:uid="{00000000-0005-0000-0000-000063000000}"/>
    <cellStyle name="SAPBEXexcGood1 2" xfId="121" xr:uid="{00000000-0005-0000-0000-000064000000}"/>
    <cellStyle name="SAPBEXexcGood2" xfId="54" xr:uid="{00000000-0005-0000-0000-000065000000}"/>
    <cellStyle name="SAPBEXexcGood2 2" xfId="122" xr:uid="{00000000-0005-0000-0000-000066000000}"/>
    <cellStyle name="SAPBEXexcGood3" xfId="55" xr:uid="{00000000-0005-0000-0000-000067000000}"/>
    <cellStyle name="SAPBEXexcGood3 2" xfId="123" xr:uid="{00000000-0005-0000-0000-000068000000}"/>
    <cellStyle name="SAPBEXfilterDrill" xfId="56" xr:uid="{00000000-0005-0000-0000-000069000000}"/>
    <cellStyle name="SAPBEXfilterItem" xfId="57" xr:uid="{00000000-0005-0000-0000-00006A000000}"/>
    <cellStyle name="SAPBEXfilterText" xfId="58" xr:uid="{00000000-0005-0000-0000-00006B000000}"/>
    <cellStyle name="SAPBEXformats" xfId="59" xr:uid="{00000000-0005-0000-0000-00006C000000}"/>
    <cellStyle name="SAPBEXformats 2" xfId="124" xr:uid="{00000000-0005-0000-0000-00006D000000}"/>
    <cellStyle name="SAPBEXheaderItem" xfId="60" xr:uid="{00000000-0005-0000-0000-00006E000000}"/>
    <cellStyle name="SAPBEXheaderText" xfId="61" xr:uid="{00000000-0005-0000-0000-00006F000000}"/>
    <cellStyle name="SAPBEXHLevel0" xfId="62" xr:uid="{00000000-0005-0000-0000-000070000000}"/>
    <cellStyle name="SAPBEXHLevel0 2" xfId="125" xr:uid="{00000000-0005-0000-0000-000071000000}"/>
    <cellStyle name="SAPBEXHLevel0X" xfId="63" xr:uid="{00000000-0005-0000-0000-000072000000}"/>
    <cellStyle name="SAPBEXHLevel0X 2" xfId="126" xr:uid="{00000000-0005-0000-0000-000073000000}"/>
    <cellStyle name="SAPBEXHLevel1" xfId="64" xr:uid="{00000000-0005-0000-0000-000074000000}"/>
    <cellStyle name="SAPBEXHLevel1 2" xfId="127" xr:uid="{00000000-0005-0000-0000-000075000000}"/>
    <cellStyle name="SAPBEXHLevel1X" xfId="65" xr:uid="{00000000-0005-0000-0000-000076000000}"/>
    <cellStyle name="SAPBEXHLevel1X 2" xfId="128" xr:uid="{00000000-0005-0000-0000-000077000000}"/>
    <cellStyle name="SAPBEXHLevel2" xfId="66" xr:uid="{00000000-0005-0000-0000-000078000000}"/>
    <cellStyle name="SAPBEXHLevel2 2" xfId="129" xr:uid="{00000000-0005-0000-0000-000079000000}"/>
    <cellStyle name="SAPBEXHLevel2X" xfId="67" xr:uid="{00000000-0005-0000-0000-00007A000000}"/>
    <cellStyle name="SAPBEXHLevel2X 2" xfId="130" xr:uid="{00000000-0005-0000-0000-00007B000000}"/>
    <cellStyle name="SAPBEXHLevel3" xfId="68" xr:uid="{00000000-0005-0000-0000-00007C000000}"/>
    <cellStyle name="SAPBEXHLevel3 2" xfId="131" xr:uid="{00000000-0005-0000-0000-00007D000000}"/>
    <cellStyle name="SAPBEXHLevel3X" xfId="69" xr:uid="{00000000-0005-0000-0000-00007E000000}"/>
    <cellStyle name="SAPBEXHLevel3X 2" xfId="132" xr:uid="{00000000-0005-0000-0000-00007F000000}"/>
    <cellStyle name="SAPBEXresData" xfId="70" xr:uid="{00000000-0005-0000-0000-000080000000}"/>
    <cellStyle name="SAPBEXresData 2" xfId="133" xr:uid="{00000000-0005-0000-0000-000081000000}"/>
    <cellStyle name="SAPBEXresDataEmph" xfId="71" xr:uid="{00000000-0005-0000-0000-000082000000}"/>
    <cellStyle name="SAPBEXresDataEmph 2" xfId="134" xr:uid="{00000000-0005-0000-0000-000083000000}"/>
    <cellStyle name="SAPBEXresItem" xfId="72" xr:uid="{00000000-0005-0000-0000-000084000000}"/>
    <cellStyle name="SAPBEXresItem 2" xfId="135" xr:uid="{00000000-0005-0000-0000-000085000000}"/>
    <cellStyle name="SAPBEXresItemX" xfId="73" xr:uid="{00000000-0005-0000-0000-000086000000}"/>
    <cellStyle name="SAPBEXresItemX 2" xfId="136" xr:uid="{00000000-0005-0000-0000-000087000000}"/>
    <cellStyle name="SAPBEXstdData" xfId="74" xr:uid="{00000000-0005-0000-0000-000088000000}"/>
    <cellStyle name="SAPBEXstdData 2" xfId="137" xr:uid="{00000000-0005-0000-0000-000089000000}"/>
    <cellStyle name="SAPBEXstdDataEmph" xfId="75" xr:uid="{00000000-0005-0000-0000-00008A000000}"/>
    <cellStyle name="SAPBEXstdDataEmph 2" xfId="138" xr:uid="{00000000-0005-0000-0000-00008B000000}"/>
    <cellStyle name="SAPBEXstdItem" xfId="76" xr:uid="{00000000-0005-0000-0000-00008C000000}"/>
    <cellStyle name="SAPBEXstdItemX" xfId="77" xr:uid="{00000000-0005-0000-0000-00008D000000}"/>
    <cellStyle name="SAPBEXstdItemX 2" xfId="139" xr:uid="{00000000-0005-0000-0000-00008E000000}"/>
    <cellStyle name="SAPBEXtitle" xfId="78" xr:uid="{00000000-0005-0000-0000-00008F000000}"/>
    <cellStyle name="SAPBEXundefined" xfId="79" xr:uid="{00000000-0005-0000-0000-000090000000}"/>
    <cellStyle name="SAPBEXundefined 2" xfId="140" xr:uid="{00000000-0005-0000-0000-000091000000}"/>
    <cellStyle name="Sheet Title" xfId="80" xr:uid="{00000000-0005-0000-0000-000092000000}"/>
    <cellStyle name="Style 1" xfId="81" xr:uid="{00000000-0005-0000-0000-000093000000}"/>
    <cellStyle name="Tahoma" xfId="82" xr:uid="{00000000-0005-0000-0000-000094000000}"/>
    <cellStyle name="Task_Header" xfId="83" xr:uid="{00000000-0005-0000-0000-000095000000}"/>
  </cellStyles>
  <dxfs count="0"/>
  <tableStyles count="0" defaultTableStyle="TableStyleMedium9" defaultPivotStyle="PivotStyleLight16"/>
  <colors>
    <mruColors>
      <color rgb="FFFFCCFF"/>
      <color rgb="FFFFFF99"/>
      <color rgb="FFCCECFF"/>
      <color rgb="FFFF33CC"/>
      <color rgb="FF99CCFF"/>
      <color rgb="FFC0C0C0"/>
      <color rgb="FFCCFF66"/>
      <color rgb="FFCCFFCC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1"/>
  <sheetViews>
    <sheetView showGridLines="0" tabSelected="1" zoomScale="75" zoomScaleNormal="75" workbookViewId="0">
      <selection activeCell="L1" sqref="L1"/>
    </sheetView>
  </sheetViews>
  <sheetFormatPr defaultColWidth="0" defaultRowHeight="12.5" zeroHeight="1"/>
  <cols>
    <col min="1" max="14" width="10.7265625" customWidth="1"/>
    <col min="15" max="16384" width="9.26953125" hidden="1"/>
  </cols>
  <sheetData>
    <row r="1" spans="1:13">
      <c r="A1" s="333"/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5" t="s">
        <v>302</v>
      </c>
    </row>
    <row r="2" spans="1:13">
      <c r="A2" s="20"/>
      <c r="M2" s="318" t="s">
        <v>0</v>
      </c>
    </row>
    <row r="3" spans="1:13">
      <c r="A3" s="20"/>
      <c r="M3" s="318" t="s">
        <v>1</v>
      </c>
    </row>
    <row r="4" spans="1:13">
      <c r="A4" s="20"/>
      <c r="M4" s="318" t="s">
        <v>2</v>
      </c>
    </row>
    <row r="5" spans="1:13">
      <c r="A5" s="20"/>
      <c r="M5" s="21"/>
    </row>
    <row r="6" spans="1:13">
      <c r="A6" s="20"/>
      <c r="M6" s="21"/>
    </row>
    <row r="7" spans="1:13">
      <c r="A7" s="20"/>
      <c r="M7" s="21"/>
    </row>
    <row r="8" spans="1:13">
      <c r="A8" s="20"/>
      <c r="M8" s="21"/>
    </row>
    <row r="9" spans="1:13">
      <c r="A9" s="20"/>
      <c r="M9" s="21"/>
    </row>
    <row r="10" spans="1:13">
      <c r="A10" s="20"/>
      <c r="M10" s="21"/>
    </row>
    <row r="11" spans="1:13">
      <c r="A11" s="20"/>
      <c r="M11" s="21"/>
    </row>
    <row r="12" spans="1:13">
      <c r="A12" s="20"/>
      <c r="M12" s="21"/>
    </row>
    <row r="13" spans="1:13">
      <c r="A13" s="20"/>
      <c r="M13" s="21"/>
    </row>
    <row r="14" spans="1:13">
      <c r="A14" s="20"/>
      <c r="M14" s="21"/>
    </row>
    <row r="15" spans="1:13">
      <c r="A15" s="20"/>
      <c r="M15" s="21"/>
    </row>
    <row r="16" spans="1:13">
      <c r="A16" s="20"/>
      <c r="M16" s="21"/>
    </row>
    <row r="17" spans="1:13">
      <c r="A17" s="20"/>
      <c r="M17" s="21"/>
    </row>
    <row r="18" spans="1:13" ht="25">
      <c r="A18" s="20"/>
      <c r="B18" s="142" t="s">
        <v>303</v>
      </c>
      <c r="C18" s="142"/>
      <c r="D18" s="142"/>
      <c r="E18" s="142"/>
      <c r="F18" s="142"/>
      <c r="G18" s="142"/>
      <c r="H18" s="142"/>
      <c r="M18" s="21"/>
    </row>
    <row r="19" spans="1:13" ht="20">
      <c r="A19" s="20"/>
      <c r="B19" s="158"/>
      <c r="M19" s="21"/>
    </row>
    <row r="20" spans="1:13">
      <c r="A20" s="20"/>
      <c r="M20" s="21"/>
    </row>
    <row r="21" spans="1:13">
      <c r="A21" s="20"/>
      <c r="M21" s="21"/>
    </row>
    <row r="22" spans="1:13">
      <c r="A22" s="20"/>
      <c r="M22" s="21"/>
    </row>
    <row r="23" spans="1:13" ht="35">
      <c r="A23" s="20"/>
      <c r="B23" s="90" t="s">
        <v>0</v>
      </c>
      <c r="M23" s="21"/>
    </row>
    <row r="24" spans="1:13" ht="32.5">
      <c r="A24" s="20"/>
      <c r="B24" s="91" t="s">
        <v>3</v>
      </c>
      <c r="M24" s="21"/>
    </row>
    <row r="25" spans="1:13">
      <c r="A25" s="20"/>
      <c r="M25" s="21"/>
    </row>
    <row r="26" spans="1:13">
      <c r="A26" s="20"/>
      <c r="M26" s="21"/>
    </row>
    <row r="27" spans="1:13" ht="25">
      <c r="A27" s="20"/>
      <c r="B27" s="92" t="s">
        <v>4</v>
      </c>
      <c r="M27" s="21"/>
    </row>
    <row r="28" spans="1:13" ht="25">
      <c r="A28" s="20"/>
      <c r="B28" s="93"/>
      <c r="M28" s="21"/>
    </row>
    <row r="29" spans="1:13">
      <c r="A29" s="20"/>
      <c r="M29" s="21"/>
    </row>
    <row r="30" spans="1:13">
      <c r="A30" s="20"/>
      <c r="M30" s="21"/>
    </row>
    <row r="31" spans="1:13">
      <c r="A31" s="20"/>
      <c r="M31" s="21"/>
    </row>
    <row r="32" spans="1:13">
      <c r="A32" s="20"/>
      <c r="M32" s="21"/>
    </row>
    <row r="33" spans="1:13">
      <c r="A33" s="20"/>
      <c r="M33" s="21"/>
    </row>
    <row r="34" spans="1:13">
      <c r="A34" s="20"/>
      <c r="M34" s="21"/>
    </row>
    <row r="35" spans="1:13">
      <c r="A35" s="20"/>
      <c r="M35" s="21"/>
    </row>
    <row r="36" spans="1:13">
      <c r="A36" s="20"/>
      <c r="M36" s="21"/>
    </row>
    <row r="37" spans="1:13">
      <c r="A37" s="20"/>
      <c r="M37" s="21"/>
    </row>
    <row r="38" spans="1:13">
      <c r="A38" s="20"/>
      <c r="M38" s="21"/>
    </row>
    <row r="39" spans="1:13">
      <c r="A39" s="20"/>
      <c r="M39" s="21"/>
    </row>
    <row r="40" spans="1:13">
      <c r="A40" s="20"/>
      <c r="M40" s="21"/>
    </row>
    <row r="41" spans="1:13">
      <c r="A41" s="20"/>
      <c r="M41" s="21"/>
    </row>
    <row r="42" spans="1:13">
      <c r="A42" s="20"/>
      <c r="M42" s="21"/>
    </row>
    <row r="43" spans="1:13">
      <c r="A43" s="20"/>
      <c r="M43" s="21"/>
    </row>
    <row r="44" spans="1:13">
      <c r="A44" s="20"/>
      <c r="M44" s="21"/>
    </row>
    <row r="45" spans="1:13">
      <c r="A45" s="20"/>
      <c r="M45" s="21"/>
    </row>
    <row r="46" spans="1:13">
      <c r="A46" s="20"/>
      <c r="M46" s="21"/>
    </row>
    <row r="47" spans="1:13">
      <c r="A47" s="20"/>
      <c r="M47" s="21"/>
    </row>
    <row r="48" spans="1:13">
      <c r="A48" s="20"/>
      <c r="M48" s="21"/>
    </row>
    <row r="49" spans="1:13">
      <c r="A49" s="20"/>
      <c r="M49" s="21"/>
    </row>
    <row r="50" spans="1:1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</row>
    <row r="51" spans="1:13"/>
  </sheetData>
  <pageMargins left="1" right="1" top="1" bottom="1" header="0.5" footer="0.5"/>
  <pageSetup paperSize="17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Y74"/>
  <sheetViews>
    <sheetView showGridLines="0" view="pageBreakPreview" zoomScale="80" zoomScaleNormal="55" zoomScaleSheetLayoutView="80" workbookViewId="0">
      <selection activeCell="C2" sqref="C2"/>
    </sheetView>
  </sheetViews>
  <sheetFormatPr defaultColWidth="0" defaultRowHeight="12.5" zeroHeight="1"/>
  <cols>
    <col min="1" max="1" width="2.7265625" customWidth="1"/>
    <col min="2" max="2" width="9.26953125" customWidth="1"/>
    <col min="3" max="3" width="75.26953125" bestFit="1" customWidth="1"/>
    <col min="4" max="18" width="16.7265625" customWidth="1"/>
    <col min="19" max="19" width="8.7265625" customWidth="1"/>
    <col min="20" max="25" width="0" hidden="1" customWidth="1"/>
    <col min="26" max="16384" width="9.26953125" hidden="1"/>
  </cols>
  <sheetData>
    <row r="1" spans="2:18" ht="18">
      <c r="B1" s="512" t="s">
        <v>252</v>
      </c>
      <c r="C1" s="512"/>
      <c r="D1" s="512"/>
      <c r="E1" s="512"/>
      <c r="F1" s="512"/>
      <c r="G1" s="321"/>
      <c r="H1" s="321"/>
      <c r="I1" s="321"/>
      <c r="J1" s="321"/>
      <c r="K1" s="321"/>
      <c r="L1" s="321"/>
      <c r="M1" s="321"/>
      <c r="N1" s="38"/>
      <c r="O1" s="38"/>
      <c r="P1" s="38"/>
      <c r="Q1" s="38"/>
      <c r="R1" s="322" t="str">
        <f>'1. Cover'!M1</f>
        <v>Updated: 2026-03-10</v>
      </c>
    </row>
    <row r="2" spans="2:18" ht="18"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8"/>
      <c r="O2" s="38"/>
      <c r="P2" s="38"/>
      <c r="Q2" s="38"/>
      <c r="R2" s="322" t="str">
        <f>'1. Cover'!M2</f>
        <v>EB-2025-0297</v>
      </c>
    </row>
    <row r="3" spans="2:18" ht="18"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8"/>
      <c r="O3" s="38"/>
      <c r="P3" s="38"/>
      <c r="Q3" s="38"/>
      <c r="R3" s="322" t="str">
        <f>'1. Cover'!M3</f>
        <v>Exhibit I1-1-1</v>
      </c>
    </row>
    <row r="4" spans="2:18" ht="18"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8"/>
      <c r="O4" s="38"/>
      <c r="P4" s="38"/>
      <c r="Q4" s="38"/>
      <c r="R4" s="322" t="str">
        <f>'1. Cover'!M4</f>
        <v>Attachment 1</v>
      </c>
    </row>
    <row r="5" spans="2:18" ht="18.5" thickBot="1"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8"/>
      <c r="O5" s="38"/>
      <c r="P5" s="38"/>
      <c r="Q5" s="38"/>
      <c r="R5" s="38"/>
    </row>
    <row r="6" spans="2:18" ht="16.5" customHeight="1" thickBot="1">
      <c r="B6" s="2"/>
      <c r="C6" s="2"/>
      <c r="D6" s="499" t="s">
        <v>67</v>
      </c>
      <c r="E6" s="500"/>
      <c r="F6" s="501"/>
    </row>
    <row r="7" spans="2:18" ht="15.5">
      <c r="B7" s="82"/>
      <c r="C7" s="81"/>
      <c r="D7" s="516">
        <v>2027</v>
      </c>
      <c r="E7" s="508"/>
      <c r="F7" s="509"/>
    </row>
    <row r="8" spans="2:18" ht="15.5">
      <c r="B8" s="40" t="s">
        <v>24</v>
      </c>
      <c r="C8" s="140"/>
      <c r="D8" s="166" t="s">
        <v>25</v>
      </c>
      <c r="E8" s="338" t="s">
        <v>26</v>
      </c>
      <c r="F8" s="382" t="s">
        <v>26</v>
      </c>
    </row>
    <row r="9" spans="2:18" ht="16" thickBot="1">
      <c r="B9" s="41" t="s">
        <v>9</v>
      </c>
      <c r="C9" s="141" t="s">
        <v>27</v>
      </c>
      <c r="D9" s="212">
        <f>'4a. OEB_Adjustment_Input_Sheet'!$E$9</f>
        <v>46003</v>
      </c>
      <c r="E9" s="147" t="s">
        <v>29</v>
      </c>
      <c r="F9" s="10" t="s">
        <v>30</v>
      </c>
    </row>
    <row r="10" spans="2:18" ht="15.5">
      <c r="B10" s="485"/>
      <c r="C10" s="486"/>
      <c r="D10" s="487" t="s">
        <v>31</v>
      </c>
      <c r="E10" s="384" t="s">
        <v>32</v>
      </c>
      <c r="F10" s="400" t="s">
        <v>33</v>
      </c>
    </row>
    <row r="11" spans="2:18" ht="15" customHeight="1" thickBot="1">
      <c r="B11" s="473"/>
      <c r="C11" s="70"/>
      <c r="D11" s="165"/>
      <c r="E11" s="144"/>
      <c r="F11" s="145"/>
    </row>
    <row r="12" spans="2:18" ht="15" customHeight="1" thickBot="1">
      <c r="B12" s="473">
        <v>1</v>
      </c>
      <c r="C12" s="2" t="s">
        <v>249</v>
      </c>
      <c r="D12" s="133">
        <f>'7. Rev_Req'!D29</f>
        <v>1668.3435307215411</v>
      </c>
      <c r="E12" s="134">
        <f>F12-D12</f>
        <v>0</v>
      </c>
      <c r="F12" s="135">
        <f>'7. Rev_Req'!F29</f>
        <v>1668.3435307215411</v>
      </c>
    </row>
    <row r="13" spans="2:18" ht="15" customHeight="1" thickBot="1">
      <c r="B13" s="473"/>
      <c r="C13" s="70"/>
      <c r="D13" s="165"/>
      <c r="E13" s="144"/>
      <c r="F13" s="145"/>
    </row>
    <row r="14" spans="2:18" ht="15" customHeight="1" thickBot="1">
      <c r="B14" s="473">
        <v>2</v>
      </c>
      <c r="C14" s="2" t="s">
        <v>246</v>
      </c>
      <c r="D14" s="133">
        <f>'4a. OEB_Adjustment_Input_Sheet'!E56</f>
        <v>32.462043958650476</v>
      </c>
      <c r="E14" s="134">
        <f>F14-D14</f>
        <v>0</v>
      </c>
      <c r="F14" s="135">
        <f>'4a. OEB_Adjustment_Input_Sheet'!G56</f>
        <v>32.462043958650476</v>
      </c>
    </row>
    <row r="15" spans="2:18" ht="15.75" customHeight="1" thickBot="1">
      <c r="B15" s="473"/>
      <c r="C15" s="70"/>
      <c r="D15" s="165"/>
      <c r="E15" s="144"/>
      <c r="F15" s="145"/>
    </row>
    <row r="16" spans="2:18" ht="16.5" customHeight="1" thickBot="1">
      <c r="B16" s="36">
        <v>3</v>
      </c>
      <c r="C16" s="69" t="s">
        <v>253</v>
      </c>
      <c r="D16" s="470">
        <f>D12/D14</f>
        <v>51.393668644113873</v>
      </c>
      <c r="E16" s="471">
        <f>IFERROR(E8/E12,0)</f>
        <v>0</v>
      </c>
      <c r="F16" s="472">
        <f>F12/F14</f>
        <v>51.393668644113873</v>
      </c>
    </row>
    <row r="17" spans="2:18" ht="13" thickBot="1"/>
    <row r="18" spans="2:18" ht="16.5" customHeight="1" thickBot="1">
      <c r="B18" s="2"/>
      <c r="C18" s="2"/>
      <c r="D18" s="504" t="s">
        <v>108</v>
      </c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5"/>
      <c r="Q18" s="505"/>
      <c r="R18" s="506"/>
    </row>
    <row r="19" spans="2:18" ht="15.5">
      <c r="B19" s="82"/>
      <c r="C19" s="81"/>
      <c r="D19" s="516">
        <v>2027</v>
      </c>
      <c r="E19" s="508"/>
      <c r="F19" s="509"/>
      <c r="G19" s="516">
        <v>2028</v>
      </c>
      <c r="H19" s="508"/>
      <c r="I19" s="509"/>
      <c r="J19" s="516">
        <v>2029</v>
      </c>
      <c r="K19" s="508"/>
      <c r="L19" s="509"/>
      <c r="M19" s="516">
        <v>2030</v>
      </c>
      <c r="N19" s="508"/>
      <c r="O19" s="509"/>
      <c r="P19" s="516">
        <v>2031</v>
      </c>
      <c r="Q19" s="508"/>
      <c r="R19" s="509"/>
    </row>
    <row r="20" spans="2:18" ht="15.5">
      <c r="B20" s="40" t="s">
        <v>24</v>
      </c>
      <c r="C20" s="140"/>
      <c r="D20" s="166" t="s">
        <v>25</v>
      </c>
      <c r="E20" s="338" t="s">
        <v>26</v>
      </c>
      <c r="F20" s="382" t="s">
        <v>26</v>
      </c>
      <c r="G20" s="166" t="s">
        <v>25</v>
      </c>
      <c r="H20" s="338" t="s">
        <v>26</v>
      </c>
      <c r="I20" s="382" t="s">
        <v>26</v>
      </c>
      <c r="J20" s="166" t="s">
        <v>25</v>
      </c>
      <c r="K20" s="338" t="s">
        <v>26</v>
      </c>
      <c r="L20" s="382" t="s">
        <v>26</v>
      </c>
      <c r="M20" s="166" t="s">
        <v>25</v>
      </c>
      <c r="N20" s="338" t="s">
        <v>26</v>
      </c>
      <c r="O20" s="382" t="s">
        <v>26</v>
      </c>
      <c r="P20" s="166" t="s">
        <v>25</v>
      </c>
      <c r="Q20" s="338" t="s">
        <v>26</v>
      </c>
      <c r="R20" s="382" t="s">
        <v>26</v>
      </c>
    </row>
    <row r="21" spans="2:18" ht="16" thickBot="1">
      <c r="B21" s="41" t="s">
        <v>9</v>
      </c>
      <c r="C21" s="141" t="s">
        <v>27</v>
      </c>
      <c r="D21" s="212">
        <f>'4a. OEB_Adjustment_Input_Sheet'!$E$9</f>
        <v>46003</v>
      </c>
      <c r="E21" s="147" t="s">
        <v>29</v>
      </c>
      <c r="F21" s="10" t="s">
        <v>30</v>
      </c>
      <c r="G21" s="212">
        <f>'4a. OEB_Adjustment_Input_Sheet'!$E$9</f>
        <v>46003</v>
      </c>
      <c r="H21" s="147" t="s">
        <v>29</v>
      </c>
      <c r="I21" s="10" t="s">
        <v>30</v>
      </c>
      <c r="J21" s="212">
        <f>'4a. OEB_Adjustment_Input_Sheet'!$E$9</f>
        <v>46003</v>
      </c>
      <c r="K21" s="147" t="s">
        <v>29</v>
      </c>
      <c r="L21" s="10" t="s">
        <v>30</v>
      </c>
      <c r="M21" s="212">
        <f>'4a. OEB_Adjustment_Input_Sheet'!$E$9</f>
        <v>46003</v>
      </c>
      <c r="N21" s="147" t="s">
        <v>29</v>
      </c>
      <c r="O21" s="10" t="s">
        <v>30</v>
      </c>
      <c r="P21" s="212">
        <f>'4a. OEB_Adjustment_Input_Sheet'!$E$9</f>
        <v>46003</v>
      </c>
      <c r="Q21" s="147" t="s">
        <v>29</v>
      </c>
      <c r="R21" s="10" t="s">
        <v>30</v>
      </c>
    </row>
    <row r="22" spans="2:18" ht="15.5">
      <c r="B22" s="39"/>
      <c r="C22" s="70"/>
      <c r="D22" s="165" t="s">
        <v>31</v>
      </c>
      <c r="E22" s="144" t="s">
        <v>32</v>
      </c>
      <c r="F22" s="145" t="s">
        <v>33</v>
      </c>
      <c r="G22" s="165" t="s">
        <v>34</v>
      </c>
      <c r="H22" s="144" t="s">
        <v>35</v>
      </c>
      <c r="I22" s="145" t="s">
        <v>36</v>
      </c>
      <c r="J22" s="165" t="s">
        <v>37</v>
      </c>
      <c r="K22" s="144" t="s">
        <v>38</v>
      </c>
      <c r="L22" s="145" t="s">
        <v>39</v>
      </c>
      <c r="M22" s="165" t="s">
        <v>40</v>
      </c>
      <c r="N22" s="144" t="s">
        <v>41</v>
      </c>
      <c r="O22" s="145" t="s">
        <v>42</v>
      </c>
      <c r="P22" s="165" t="s">
        <v>43</v>
      </c>
      <c r="Q22" s="144" t="s">
        <v>44</v>
      </c>
      <c r="R22" s="145" t="s">
        <v>45</v>
      </c>
    </row>
    <row r="23" spans="2:18" ht="13" thickBot="1">
      <c r="B23" s="45"/>
      <c r="D23" s="45"/>
      <c r="F23" s="46"/>
      <c r="G23" s="45"/>
      <c r="I23" s="46"/>
      <c r="J23" s="45"/>
      <c r="L23" s="46"/>
      <c r="M23" s="45"/>
      <c r="O23" s="46"/>
      <c r="P23" s="45"/>
      <c r="R23" s="46"/>
    </row>
    <row r="24" spans="2:18" ht="16" thickBot="1">
      <c r="B24" s="35">
        <v>4</v>
      </c>
      <c r="C24" s="2" t="s">
        <v>254</v>
      </c>
      <c r="D24" s="133">
        <f>'7. Rev_Req'!D63+'7. Rev_Req'!D91</f>
        <v>4363.846949757688</v>
      </c>
      <c r="E24" s="134">
        <f>F24-D24</f>
        <v>0</v>
      </c>
      <c r="F24" s="135">
        <f>'7. Rev_Req'!F63+'7. Rev_Req'!F91</f>
        <v>4363.846949757688</v>
      </c>
      <c r="G24" s="133">
        <f>'7. Rev_Req'!G63+'7. Rev_Req'!G91</f>
        <v>4636.1863539424485</v>
      </c>
      <c r="H24" s="134">
        <f>I24-G24</f>
        <v>0</v>
      </c>
      <c r="I24" s="135">
        <f>'7. Rev_Req'!I63+'7. Rev_Req'!I91</f>
        <v>4636.1863539424485</v>
      </c>
      <c r="J24" s="133">
        <f>'7. Rev_Req'!J63+'7. Rev_Req'!J91</f>
        <v>5081.8629269048524</v>
      </c>
      <c r="K24" s="134">
        <f>L24-J24</f>
        <v>0</v>
      </c>
      <c r="L24" s="135">
        <f>'7. Rev_Req'!L63+'7. Rev_Req'!L91</f>
        <v>5081.8629269048524</v>
      </c>
      <c r="M24" s="133">
        <f>'7. Rev_Req'!M63+'7. Rev_Req'!M91</f>
        <v>5441.7114467638276</v>
      </c>
      <c r="N24" s="134">
        <f>O24-M24</f>
        <v>0</v>
      </c>
      <c r="O24" s="135">
        <f>'7. Rev_Req'!O63+'7. Rev_Req'!O91</f>
        <v>5441.7114467638276</v>
      </c>
      <c r="P24" s="133">
        <f>'7. Rev_Req'!P63+'7. Rev_Req'!P91</f>
        <v>6779.6238954776409</v>
      </c>
      <c r="Q24" s="134">
        <f>R24-P24</f>
        <v>0</v>
      </c>
      <c r="R24" s="135">
        <f>'7. Rev_Req'!R63+'7. Rev_Req'!R91</f>
        <v>6779.6238954776409</v>
      </c>
    </row>
    <row r="25" spans="2:18" ht="16" thickBot="1">
      <c r="B25" s="45"/>
      <c r="D25" s="66"/>
      <c r="E25" s="51"/>
      <c r="F25" s="65"/>
      <c r="G25" s="66"/>
      <c r="H25" s="51"/>
      <c r="I25" s="65"/>
      <c r="J25" s="66"/>
      <c r="K25" s="51"/>
      <c r="L25" s="65"/>
      <c r="M25" s="66"/>
      <c r="N25" s="51"/>
      <c r="O25" s="65"/>
      <c r="P25" s="66"/>
      <c r="Q25" s="51"/>
      <c r="R25" s="65"/>
    </row>
    <row r="26" spans="2:18" ht="16" thickBot="1">
      <c r="B26" s="35">
        <v>5</v>
      </c>
      <c r="C26" s="2" t="s">
        <v>255</v>
      </c>
      <c r="D26" s="133">
        <f>'7. Rev_Req'!D61</f>
        <v>0</v>
      </c>
      <c r="E26" s="266">
        <f>F26-D26</f>
        <v>0</v>
      </c>
      <c r="F26" s="135">
        <f>D26</f>
        <v>0</v>
      </c>
      <c r="G26" s="133">
        <f>'7. Rev_Req'!G61</f>
        <v>6.9543019392219669</v>
      </c>
      <c r="H26" s="134">
        <f>I26-G26</f>
        <v>0</v>
      </c>
      <c r="I26" s="135">
        <f>G26</f>
        <v>6.9543019392219669</v>
      </c>
      <c r="J26" s="133">
        <f>'7. Rev_Req'!J61</f>
        <v>14.58360216775986</v>
      </c>
      <c r="K26" s="134">
        <f>L26-J26</f>
        <v>0</v>
      </c>
      <c r="L26" s="135">
        <f>J26</f>
        <v>14.58360216775986</v>
      </c>
      <c r="M26" s="133">
        <f>'7. Rev_Req'!M61</f>
        <v>22.45794765465596</v>
      </c>
      <c r="N26" s="134">
        <f>O26-M26</f>
        <v>0</v>
      </c>
      <c r="O26" s="135">
        <f>M26</f>
        <v>22.45794765465596</v>
      </c>
      <c r="P26" s="133">
        <f>'7. Rev_Req'!P61</f>
        <v>31.696163337990445</v>
      </c>
      <c r="Q26" s="134">
        <f>R26-P26</f>
        <v>0</v>
      </c>
      <c r="R26" s="135">
        <f>P26</f>
        <v>31.696163337990445</v>
      </c>
    </row>
    <row r="27" spans="2:18" ht="16" thickBot="1">
      <c r="B27" s="35"/>
      <c r="C27" s="2"/>
      <c r="D27" s="132"/>
      <c r="E27" s="130"/>
      <c r="F27" s="131"/>
      <c r="G27" s="132"/>
      <c r="H27" s="130"/>
      <c r="I27" s="131"/>
      <c r="J27" s="132"/>
      <c r="K27" s="130"/>
      <c r="L27" s="131"/>
      <c r="M27" s="132"/>
      <c r="N27" s="130"/>
      <c r="O27" s="131"/>
      <c r="P27" s="132"/>
      <c r="Q27" s="130"/>
      <c r="R27" s="131"/>
    </row>
    <row r="28" spans="2:18" ht="16" thickBot="1">
      <c r="B28" s="35">
        <v>6</v>
      </c>
      <c r="C28" s="2" t="s">
        <v>256</v>
      </c>
      <c r="D28" s="133">
        <v>-500</v>
      </c>
      <c r="E28" s="134">
        <f>F28-D28</f>
        <v>0</v>
      </c>
      <c r="F28" s="135">
        <f>D28</f>
        <v>-500</v>
      </c>
      <c r="G28" s="133">
        <v>500</v>
      </c>
      <c r="H28" s="134">
        <f>I28-G28</f>
        <v>0</v>
      </c>
      <c r="I28" s="135">
        <f>G28</f>
        <v>500</v>
      </c>
      <c r="J28" s="133"/>
      <c r="K28" s="134">
        <f>L28-J28</f>
        <v>0</v>
      </c>
      <c r="L28" s="135">
        <f>J28</f>
        <v>0</v>
      </c>
      <c r="M28" s="133"/>
      <c r="N28" s="134">
        <f>O28-M28</f>
        <v>0</v>
      </c>
      <c r="O28" s="135">
        <f>M28</f>
        <v>0</v>
      </c>
      <c r="P28" s="133"/>
      <c r="Q28" s="134">
        <f>R28-P28</f>
        <v>0</v>
      </c>
      <c r="R28" s="135">
        <f>P28</f>
        <v>0</v>
      </c>
    </row>
    <row r="29" spans="2:18" ht="16" thickBot="1">
      <c r="B29" s="35"/>
      <c r="C29" s="2"/>
      <c r="D29" s="132"/>
      <c r="E29" s="130"/>
      <c r="F29" s="131"/>
      <c r="G29" s="132"/>
      <c r="H29" s="130"/>
      <c r="I29" s="131"/>
      <c r="J29" s="132"/>
      <c r="K29" s="130"/>
      <c r="L29" s="131"/>
      <c r="M29" s="132"/>
      <c r="N29" s="130"/>
      <c r="O29" s="131"/>
      <c r="P29" s="132"/>
      <c r="Q29" s="130"/>
      <c r="R29" s="131"/>
    </row>
    <row r="30" spans="2:18" ht="16" thickBot="1">
      <c r="B30" s="35">
        <v>7</v>
      </c>
      <c r="C30" s="2" t="s">
        <v>246</v>
      </c>
      <c r="D30" s="133">
        <f>'4a. OEB_Adjustment_Input_Sheet'!E118+'4a. OEB_Adjustment_Input_Sheet'!E188</f>
        <v>18.692595725284299</v>
      </c>
      <c r="E30" s="134">
        <f>F30-D30</f>
        <v>0</v>
      </c>
      <c r="F30" s="135">
        <f>'4a. OEB_Adjustment_Input_Sheet'!G118+'4a. OEB_Adjustment_Input_Sheet'!G188</f>
        <v>18.692595725284299</v>
      </c>
      <c r="G30" s="133">
        <f>'4a. OEB_Adjustment_Input_Sheet'!H118+'4a. OEB_Adjustment_Input_Sheet'!H188</f>
        <v>26.692001432921099</v>
      </c>
      <c r="H30" s="134">
        <f>I30-G30</f>
        <v>0</v>
      </c>
      <c r="I30" s="135">
        <f>'4a. OEB_Adjustment_Input_Sheet'!J118+'4a. OEB_Adjustment_Input_Sheet'!J188</f>
        <v>26.692001432921099</v>
      </c>
      <c r="J30" s="133">
        <f>'4a. OEB_Adjustment_Input_Sheet'!K118+'4a. OEB_Adjustment_Input_Sheet'!K188</f>
        <v>25.066396326558898</v>
      </c>
      <c r="K30" s="134">
        <f>L30-J30</f>
        <v>0</v>
      </c>
      <c r="L30" s="135">
        <f>'4a. OEB_Adjustment_Input_Sheet'!M118+'4a. OEB_Adjustment_Input_Sheet'!M188</f>
        <v>25.066396326558898</v>
      </c>
      <c r="M30" s="133">
        <f>'4a. OEB_Adjustment_Input_Sheet'!N118+'4a. OEB_Adjustment_Input_Sheet'!N188</f>
        <v>27.323262069403278</v>
      </c>
      <c r="N30" s="134">
        <f>O30-M30</f>
        <v>0</v>
      </c>
      <c r="O30" s="135">
        <f>'4a. OEB_Adjustment_Input_Sheet'!P118+'4a. OEB_Adjustment_Input_Sheet'!P188</f>
        <v>27.323262069403278</v>
      </c>
      <c r="P30" s="133">
        <f>'4a. OEB_Adjustment_Input_Sheet'!Q118+'4a. OEB_Adjustment_Input_Sheet'!Q188</f>
        <v>30.873285710204289</v>
      </c>
      <c r="Q30" s="134">
        <f>R30-P30</f>
        <v>0</v>
      </c>
      <c r="R30" s="135">
        <f>'4a. OEB_Adjustment_Input_Sheet'!S118+'4a. OEB_Adjustment_Input_Sheet'!S188</f>
        <v>30.873285710204289</v>
      </c>
    </row>
    <row r="31" spans="2:18" ht="16" thickBot="1">
      <c r="B31" s="35"/>
      <c r="C31" s="2"/>
      <c r="D31" s="132"/>
      <c r="E31" s="269"/>
      <c r="F31" s="131"/>
      <c r="G31" s="132"/>
      <c r="H31" s="269"/>
      <c r="I31" s="131"/>
      <c r="J31" s="132"/>
      <c r="K31" s="269"/>
      <c r="L31" s="131"/>
      <c r="M31" s="132"/>
      <c r="N31" s="269"/>
      <c r="O31" s="131"/>
      <c r="P31" s="132"/>
      <c r="Q31" s="269"/>
      <c r="R31" s="131"/>
    </row>
    <row r="32" spans="2:18" ht="16" thickBot="1">
      <c r="B32" s="36">
        <v>8</v>
      </c>
      <c r="C32" s="69" t="s">
        <v>257</v>
      </c>
      <c r="D32" s="75">
        <f>(D24+D28)/D30</f>
        <v>206.70467636184443</v>
      </c>
      <c r="E32" s="76">
        <f>IFERROR(E21/E25,0)</f>
        <v>0</v>
      </c>
      <c r="F32" s="77">
        <f>(F24+F28)/F30</f>
        <v>206.70467636184443</v>
      </c>
      <c r="G32" s="75">
        <f>(G24+G28)/G30</f>
        <v>192.4241749667986</v>
      </c>
      <c r="H32" s="76">
        <f>IFERROR(H21/H25,0)</f>
        <v>0</v>
      </c>
      <c r="I32" s="407">
        <f>(I24+I28)/I30</f>
        <v>192.4241749667986</v>
      </c>
      <c r="J32" s="75">
        <f>(J24+J28)/J30</f>
        <v>202.73607983770708</v>
      </c>
      <c r="K32" s="76">
        <f>IFERROR(K21/K25,0)</f>
        <v>0</v>
      </c>
      <c r="L32" s="407">
        <f>(L24+L28)/L30</f>
        <v>202.73607983770708</v>
      </c>
      <c r="M32" s="75">
        <f>(M24+M28)/M30</f>
        <v>199.16038696043847</v>
      </c>
      <c r="N32" s="76">
        <f>IFERROR(N21/N25,0)</f>
        <v>0</v>
      </c>
      <c r="O32" s="407">
        <f>(O24+O28)/O30</f>
        <v>199.16038696043847</v>
      </c>
      <c r="P32" s="75">
        <f>(P24+P28)/P30</f>
        <v>219.59515288121176</v>
      </c>
      <c r="Q32" s="76">
        <f>IFERROR(Q21/Q25,0)</f>
        <v>0</v>
      </c>
      <c r="R32" s="407">
        <f>(R24+R28)/R30</f>
        <v>219.59515288121176</v>
      </c>
    </row>
    <row r="33" spans="2:18" ht="15.5">
      <c r="B33" s="44"/>
      <c r="C33" s="12"/>
      <c r="D33" s="63"/>
      <c r="E33" s="62"/>
      <c r="F33" s="63"/>
      <c r="G33" s="63"/>
      <c r="H33" s="62"/>
      <c r="I33" s="63"/>
      <c r="J33" s="63"/>
      <c r="K33" s="62"/>
      <c r="L33" s="63"/>
      <c r="M33" s="63"/>
      <c r="N33" s="62"/>
      <c r="O33" s="63"/>
      <c r="P33" s="63"/>
      <c r="Q33" s="62"/>
      <c r="R33" s="63"/>
    </row>
    <row r="34" spans="2:18" ht="15.5">
      <c r="B34" s="276" t="s">
        <v>205</v>
      </c>
      <c r="C34" s="12"/>
      <c r="D34" s="12"/>
      <c r="E34" s="62"/>
      <c r="F34" s="63"/>
      <c r="G34" s="63"/>
      <c r="H34" s="63"/>
      <c r="I34" s="63"/>
      <c r="J34" s="63"/>
      <c r="K34" s="63"/>
      <c r="L34" s="63"/>
      <c r="M34" s="63"/>
      <c r="N34" s="62"/>
      <c r="O34" s="63"/>
      <c r="P34" s="63"/>
      <c r="Q34" s="80"/>
      <c r="R34" s="74"/>
    </row>
    <row r="35" spans="2:18"/>
    <row r="36" spans="2:18"/>
    <row r="37" spans="2:18"/>
    <row r="38" spans="2:18"/>
    <row r="39" spans="2:18"/>
    <row r="40" spans="2:18"/>
    <row r="41" spans="2:18"/>
    <row r="42" spans="2:18"/>
    <row r="43" spans="2:18"/>
    <row r="44" spans="2:18"/>
    <row r="45" spans="2:18"/>
    <row r="46" spans="2:18"/>
    <row r="47" spans="2:18"/>
    <row r="48" spans="2:1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</sheetData>
  <mergeCells count="9">
    <mergeCell ref="B1:F1"/>
    <mergeCell ref="M19:O19"/>
    <mergeCell ref="P19:R19"/>
    <mergeCell ref="G19:I19"/>
    <mergeCell ref="J19:L19"/>
    <mergeCell ref="D7:F7"/>
    <mergeCell ref="D18:R18"/>
    <mergeCell ref="D19:F19"/>
    <mergeCell ref="D6:F6"/>
  </mergeCells>
  <pageMargins left="1" right="1" top="1" bottom="1" header="0.5" footer="0.5"/>
  <pageSetup paperSize="17" scale="56" orientation="landscape" r:id="rId1"/>
  <headerFooter>
    <oddHeader>&amp;COPG Requested Payment Amounts</oddHeader>
  </headerFooter>
  <ignoredErrors>
    <ignoredError sqref="D16:R17 D19:R32 E18:R1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Y110"/>
  <sheetViews>
    <sheetView showGridLines="0" view="pageBreakPreview" zoomScale="60" zoomScaleNormal="55" workbookViewId="0">
      <selection activeCell="D36" sqref="D36:R36"/>
    </sheetView>
  </sheetViews>
  <sheetFormatPr defaultColWidth="0" defaultRowHeight="12.5" zeroHeight="1"/>
  <cols>
    <col min="1" max="1" width="2.7265625" customWidth="1"/>
    <col min="2" max="2" width="9.26953125" customWidth="1"/>
    <col min="3" max="3" width="81.54296875" customWidth="1"/>
    <col min="4" max="20" width="16.7265625" customWidth="1"/>
    <col min="21" max="21" width="8.7265625" customWidth="1"/>
    <col min="22" max="25" width="0" hidden="1" customWidth="1"/>
    <col min="26" max="16384" width="9.26953125" hidden="1"/>
  </cols>
  <sheetData>
    <row r="1" spans="2:20" ht="18">
      <c r="B1" s="512" t="s">
        <v>258</v>
      </c>
      <c r="C1" s="512"/>
      <c r="D1" s="512"/>
      <c r="E1" s="512"/>
      <c r="F1" s="512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2" t="str">
        <f>'1. Cover'!M1</f>
        <v>Updated: 2026-03-10</v>
      </c>
      <c r="S1" s="321"/>
      <c r="T1" s="321"/>
    </row>
    <row r="2" spans="2:20" ht="18"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 t="str">
        <f>'1. Cover'!M2</f>
        <v>EB-2025-0297</v>
      </c>
      <c r="S2" s="321"/>
      <c r="T2" s="321"/>
    </row>
    <row r="3" spans="2:20" ht="18"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 t="str">
        <f>'1. Cover'!M3</f>
        <v>Exhibit I1-1-1</v>
      </c>
      <c r="S3" s="321"/>
      <c r="T3" s="321"/>
    </row>
    <row r="4" spans="2:20" ht="18"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2" t="str">
        <f>'1. Cover'!M4</f>
        <v>Attachment 1</v>
      </c>
      <c r="S4" s="321"/>
      <c r="T4" s="321"/>
    </row>
    <row r="5" spans="2:20" ht="18.5" thickBot="1"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</row>
    <row r="6" spans="2:20" ht="15.75" customHeight="1" thickBot="1">
      <c r="B6" s="2"/>
      <c r="C6" s="2"/>
      <c r="D6" s="504" t="s">
        <v>67</v>
      </c>
      <c r="E6" s="505"/>
      <c r="F6" s="505"/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5"/>
      <c r="R6" s="506"/>
      <c r="S6" s="409"/>
      <c r="T6" s="288"/>
    </row>
    <row r="7" spans="2:20" ht="15.5">
      <c r="B7" s="82"/>
      <c r="C7" s="81"/>
      <c r="D7" s="516" t="s">
        <v>259</v>
      </c>
      <c r="E7" s="508"/>
      <c r="F7" s="509"/>
      <c r="G7" s="516" t="s">
        <v>260</v>
      </c>
      <c r="H7" s="508"/>
      <c r="I7" s="509"/>
      <c r="J7" s="516" t="s">
        <v>261</v>
      </c>
      <c r="K7" s="508"/>
      <c r="L7" s="509"/>
      <c r="M7" s="516" t="s">
        <v>262</v>
      </c>
      <c r="N7" s="508"/>
      <c r="O7" s="509"/>
      <c r="P7" s="516" t="s">
        <v>263</v>
      </c>
      <c r="Q7" s="508"/>
      <c r="R7" s="509"/>
      <c r="S7" s="410"/>
      <c r="T7" s="289"/>
    </row>
    <row r="8" spans="2:20" ht="15.5">
      <c r="B8" s="40" t="s">
        <v>24</v>
      </c>
      <c r="C8" s="140"/>
      <c r="D8" s="166" t="s">
        <v>25</v>
      </c>
      <c r="E8" s="338" t="s">
        <v>26</v>
      </c>
      <c r="F8" s="382" t="s">
        <v>26</v>
      </c>
      <c r="G8" s="166" t="s">
        <v>25</v>
      </c>
      <c r="H8" s="338" t="s">
        <v>26</v>
      </c>
      <c r="I8" s="382" t="s">
        <v>26</v>
      </c>
      <c r="J8" s="166" t="s">
        <v>25</v>
      </c>
      <c r="K8" s="338" t="s">
        <v>26</v>
      </c>
      <c r="L8" s="382" t="s">
        <v>26</v>
      </c>
      <c r="M8" s="166" t="s">
        <v>25</v>
      </c>
      <c r="N8" s="338" t="s">
        <v>26</v>
      </c>
      <c r="O8" s="382" t="s">
        <v>26</v>
      </c>
      <c r="P8" s="166" t="s">
        <v>25</v>
      </c>
      <c r="Q8" s="338" t="s">
        <v>26</v>
      </c>
      <c r="R8" s="382" t="s">
        <v>26</v>
      </c>
      <c r="S8" s="410"/>
      <c r="T8" s="289"/>
    </row>
    <row r="9" spans="2:20" ht="16" thickBot="1">
      <c r="B9" s="41" t="s">
        <v>9</v>
      </c>
      <c r="C9" s="141" t="s">
        <v>27</v>
      </c>
      <c r="D9" s="212">
        <f>'4a. OEB_Adjustment_Input_Sheet'!$E$9</f>
        <v>46003</v>
      </c>
      <c r="E9" s="147" t="s">
        <v>29</v>
      </c>
      <c r="F9" s="10" t="s">
        <v>30</v>
      </c>
      <c r="G9" s="212">
        <f>'4a. OEB_Adjustment_Input_Sheet'!$E$9</f>
        <v>46003</v>
      </c>
      <c r="H9" s="147" t="s">
        <v>29</v>
      </c>
      <c r="I9" s="10" t="s">
        <v>30</v>
      </c>
      <c r="J9" s="212">
        <f>'4a. OEB_Adjustment_Input_Sheet'!$E$9</f>
        <v>46003</v>
      </c>
      <c r="K9" s="147" t="s">
        <v>29</v>
      </c>
      <c r="L9" s="10" t="s">
        <v>30</v>
      </c>
      <c r="M9" s="212">
        <f>'4a. OEB_Adjustment_Input_Sheet'!$E$9</f>
        <v>46003</v>
      </c>
      <c r="N9" s="147" t="s">
        <v>29</v>
      </c>
      <c r="O9" s="10" t="s">
        <v>30</v>
      </c>
      <c r="P9" s="212">
        <f>'4a. OEB_Adjustment_Input_Sheet'!$E$9</f>
        <v>46003</v>
      </c>
      <c r="Q9" s="147" t="s">
        <v>29</v>
      </c>
      <c r="R9" s="10" t="s">
        <v>30</v>
      </c>
      <c r="S9" s="410"/>
      <c r="T9" s="289"/>
    </row>
    <row r="10" spans="2:20" ht="15.5">
      <c r="B10" s="39"/>
      <c r="C10" s="70"/>
      <c r="D10" s="165" t="s">
        <v>31</v>
      </c>
      <c r="E10" s="144" t="s">
        <v>32</v>
      </c>
      <c r="F10" s="145" t="s">
        <v>33</v>
      </c>
      <c r="G10" s="165" t="s">
        <v>34</v>
      </c>
      <c r="H10" s="144" t="s">
        <v>35</v>
      </c>
      <c r="I10" s="145" t="s">
        <v>36</v>
      </c>
      <c r="J10" s="165" t="s">
        <v>37</v>
      </c>
      <c r="K10" s="144" t="s">
        <v>38</v>
      </c>
      <c r="L10" s="145" t="s">
        <v>39</v>
      </c>
      <c r="M10" s="165" t="s">
        <v>40</v>
      </c>
      <c r="N10" s="144" t="s">
        <v>41</v>
      </c>
      <c r="O10" s="145" t="s">
        <v>42</v>
      </c>
      <c r="P10" s="165" t="s">
        <v>43</v>
      </c>
      <c r="Q10" s="144" t="s">
        <v>44</v>
      </c>
      <c r="R10" s="145" t="s">
        <v>45</v>
      </c>
      <c r="S10" s="204"/>
      <c r="T10" s="143"/>
    </row>
    <row r="11" spans="2:20" ht="16" thickBot="1">
      <c r="B11" s="54" t="s">
        <v>264</v>
      </c>
      <c r="C11" s="2"/>
      <c r="D11" s="45"/>
      <c r="F11" s="46"/>
      <c r="G11" s="45"/>
      <c r="I11" s="46"/>
      <c r="J11" s="45"/>
      <c r="L11" s="46"/>
      <c r="M11" s="45"/>
      <c r="O11" s="46"/>
      <c r="P11" s="45"/>
      <c r="R11" s="46"/>
    </row>
    <row r="12" spans="2:20" ht="15.5">
      <c r="B12" s="175">
        <f>'4b. OEB_Adjustment_Input_Sheet'!B12</f>
        <v>1</v>
      </c>
      <c r="C12" s="177" t="s">
        <v>139</v>
      </c>
      <c r="D12" s="306">
        <f>'4b. OEB_Adjustment_Input_Sheet'!E12</f>
        <v>-30.970916633719394</v>
      </c>
      <c r="E12" s="402">
        <f>'4b. OEB_Adjustment_Input_Sheet'!F12</f>
        <v>0</v>
      </c>
      <c r="F12" s="307">
        <f>'4b. OEB_Adjustment_Input_Sheet'!G12</f>
        <v>-30.970916633719394</v>
      </c>
      <c r="G12" s="306">
        <f>'4b. OEB_Adjustment_Input_Sheet'!H12</f>
        <v>-30.970916633719394</v>
      </c>
      <c r="H12" s="402">
        <f>'4b. OEB_Adjustment_Input_Sheet'!I12</f>
        <v>0</v>
      </c>
      <c r="I12" s="307">
        <f>'4b. OEB_Adjustment_Input_Sheet'!J12</f>
        <v>-30.970916633719394</v>
      </c>
      <c r="J12" s="306">
        <f>'4b. OEB_Adjustment_Input_Sheet'!K12</f>
        <v>-30.970916633719394</v>
      </c>
      <c r="K12" s="402">
        <f>'4b. OEB_Adjustment_Input_Sheet'!L12</f>
        <v>0</v>
      </c>
      <c r="L12" s="307">
        <f>'4b. OEB_Adjustment_Input_Sheet'!M12</f>
        <v>-30.970916633719394</v>
      </c>
      <c r="M12" s="306">
        <f>'4b. OEB_Adjustment_Input_Sheet'!N12</f>
        <v>0</v>
      </c>
      <c r="N12" s="402">
        <f>'4b. OEB_Adjustment_Input_Sheet'!O12</f>
        <v>0</v>
      </c>
      <c r="O12" s="307">
        <f>'4b. OEB_Adjustment_Input_Sheet'!P12</f>
        <v>0</v>
      </c>
      <c r="P12" s="306">
        <f>'4b. OEB_Adjustment_Input_Sheet'!Q12</f>
        <v>0</v>
      </c>
      <c r="Q12" s="402">
        <f>'4b. OEB_Adjustment_Input_Sheet'!R12</f>
        <v>0</v>
      </c>
      <c r="R12" s="307">
        <f>'4b. OEB_Adjustment_Input_Sheet'!S12</f>
        <v>0</v>
      </c>
      <c r="S12" s="130"/>
      <c r="T12" s="290"/>
    </row>
    <row r="13" spans="2:20" ht="15.5">
      <c r="B13" s="175">
        <f>'4b. OEB_Adjustment_Input_Sheet'!B13</f>
        <v>2</v>
      </c>
      <c r="C13" s="177" t="s">
        <v>141</v>
      </c>
      <c r="D13" s="308">
        <f>'4b. OEB_Adjustment_Input_Sheet'!E13</f>
        <v>-4.1582188305128609</v>
      </c>
      <c r="E13" s="403">
        <f>'4b. OEB_Adjustment_Input_Sheet'!F13</f>
        <v>0</v>
      </c>
      <c r="F13" s="309">
        <f>'4b. OEB_Adjustment_Input_Sheet'!G13</f>
        <v>-4.1582188305128609</v>
      </c>
      <c r="G13" s="308">
        <f>'4b. OEB_Adjustment_Input_Sheet'!H13</f>
        <v>-4.1582188305128609</v>
      </c>
      <c r="H13" s="403">
        <f>'4b. OEB_Adjustment_Input_Sheet'!I13</f>
        <v>0</v>
      </c>
      <c r="I13" s="309">
        <f>'4b. OEB_Adjustment_Input_Sheet'!J13</f>
        <v>-4.1582188305128609</v>
      </c>
      <c r="J13" s="308">
        <f>'4b. OEB_Adjustment_Input_Sheet'!K13</f>
        <v>-4.1582188305128609</v>
      </c>
      <c r="K13" s="403">
        <f>'4b. OEB_Adjustment_Input_Sheet'!L13</f>
        <v>0</v>
      </c>
      <c r="L13" s="309">
        <f>'4b. OEB_Adjustment_Input_Sheet'!M13</f>
        <v>-4.1582188305128609</v>
      </c>
      <c r="M13" s="308">
        <f>'4b. OEB_Adjustment_Input_Sheet'!N13</f>
        <v>0</v>
      </c>
      <c r="N13" s="403">
        <f>'4b. OEB_Adjustment_Input_Sheet'!O13</f>
        <v>0</v>
      </c>
      <c r="O13" s="309">
        <f>'4b. OEB_Adjustment_Input_Sheet'!P13</f>
        <v>0</v>
      </c>
      <c r="P13" s="308">
        <f>'4b. OEB_Adjustment_Input_Sheet'!Q13</f>
        <v>0</v>
      </c>
      <c r="Q13" s="403">
        <f>'4b. OEB_Adjustment_Input_Sheet'!R13</f>
        <v>0</v>
      </c>
      <c r="R13" s="309">
        <f>'4b. OEB_Adjustment_Input_Sheet'!S13</f>
        <v>0</v>
      </c>
      <c r="S13" s="130"/>
      <c r="T13" s="290"/>
    </row>
    <row r="14" spans="2:20" ht="15.5">
      <c r="B14" s="175">
        <f>'4b. OEB_Adjustment_Input_Sheet'!B14</f>
        <v>3</v>
      </c>
      <c r="C14" s="177" t="s">
        <v>142</v>
      </c>
      <c r="D14" s="308">
        <f>'4b. OEB_Adjustment_Input_Sheet'!E14</f>
        <v>0</v>
      </c>
      <c r="E14" s="403">
        <f>'4b. OEB_Adjustment_Input_Sheet'!F14</f>
        <v>0</v>
      </c>
      <c r="F14" s="309">
        <f>'4b. OEB_Adjustment_Input_Sheet'!G14</f>
        <v>0</v>
      </c>
      <c r="G14" s="308">
        <f>'4b. OEB_Adjustment_Input_Sheet'!H14</f>
        <v>0</v>
      </c>
      <c r="H14" s="403">
        <f>'4b. OEB_Adjustment_Input_Sheet'!I14</f>
        <v>0</v>
      </c>
      <c r="I14" s="309">
        <f>'4b. OEB_Adjustment_Input_Sheet'!J14</f>
        <v>0</v>
      </c>
      <c r="J14" s="308">
        <f>'4b. OEB_Adjustment_Input_Sheet'!K14</f>
        <v>0</v>
      </c>
      <c r="K14" s="403">
        <f>'4b. OEB_Adjustment_Input_Sheet'!L14</f>
        <v>0</v>
      </c>
      <c r="L14" s="309">
        <f>'4b. OEB_Adjustment_Input_Sheet'!M14</f>
        <v>0</v>
      </c>
      <c r="M14" s="308">
        <f>'4b. OEB_Adjustment_Input_Sheet'!N14</f>
        <v>0</v>
      </c>
      <c r="N14" s="403">
        <f>'4b. OEB_Adjustment_Input_Sheet'!O14</f>
        <v>0</v>
      </c>
      <c r="O14" s="309">
        <f>'4b. OEB_Adjustment_Input_Sheet'!P14</f>
        <v>0</v>
      </c>
      <c r="P14" s="308">
        <f>'4b. OEB_Adjustment_Input_Sheet'!Q14</f>
        <v>0</v>
      </c>
      <c r="Q14" s="403">
        <f>'4b. OEB_Adjustment_Input_Sheet'!R14</f>
        <v>0</v>
      </c>
      <c r="R14" s="309">
        <f>'4b. OEB_Adjustment_Input_Sheet'!S14</f>
        <v>0</v>
      </c>
      <c r="S14" s="130"/>
      <c r="T14" s="290"/>
    </row>
    <row r="15" spans="2:20" ht="15.5">
      <c r="B15" s="175">
        <f>'4b. OEB_Adjustment_Input_Sheet'!B15</f>
        <v>4</v>
      </c>
      <c r="C15" s="177" t="s">
        <v>143</v>
      </c>
      <c r="D15" s="308">
        <f>'4b. OEB_Adjustment_Input_Sheet'!E15</f>
        <v>24.634399399243733</v>
      </c>
      <c r="E15" s="403">
        <f>'4b. OEB_Adjustment_Input_Sheet'!F15</f>
        <v>0</v>
      </c>
      <c r="F15" s="309">
        <f>'4b. OEB_Adjustment_Input_Sheet'!G15</f>
        <v>24.634399399243733</v>
      </c>
      <c r="G15" s="308">
        <f>'4b. OEB_Adjustment_Input_Sheet'!H15</f>
        <v>24.634399399243733</v>
      </c>
      <c r="H15" s="403">
        <f>'4b. OEB_Adjustment_Input_Sheet'!I15</f>
        <v>0</v>
      </c>
      <c r="I15" s="309">
        <f>'4b. OEB_Adjustment_Input_Sheet'!J15</f>
        <v>24.634399399243733</v>
      </c>
      <c r="J15" s="308">
        <f>'4b. OEB_Adjustment_Input_Sheet'!K15</f>
        <v>24.634399399243733</v>
      </c>
      <c r="K15" s="403">
        <f>'4b. OEB_Adjustment_Input_Sheet'!L15</f>
        <v>0</v>
      </c>
      <c r="L15" s="309">
        <f>'4b. OEB_Adjustment_Input_Sheet'!M15</f>
        <v>24.634399399243733</v>
      </c>
      <c r="M15" s="308">
        <f>'4b. OEB_Adjustment_Input_Sheet'!N15</f>
        <v>0</v>
      </c>
      <c r="N15" s="403">
        <f>'4b. OEB_Adjustment_Input_Sheet'!O15</f>
        <v>0</v>
      </c>
      <c r="O15" s="309">
        <f>'4b. OEB_Adjustment_Input_Sheet'!P15</f>
        <v>0</v>
      </c>
      <c r="P15" s="308">
        <f>'4b. OEB_Adjustment_Input_Sheet'!Q15</f>
        <v>0</v>
      </c>
      <c r="Q15" s="403">
        <f>'4b. OEB_Adjustment_Input_Sheet'!R15</f>
        <v>0</v>
      </c>
      <c r="R15" s="309">
        <f>'4b. OEB_Adjustment_Input_Sheet'!S15</f>
        <v>0</v>
      </c>
      <c r="S15" s="130"/>
      <c r="T15" s="290"/>
    </row>
    <row r="16" spans="2:20" ht="15.5">
      <c r="B16" s="175">
        <f>'4b. OEB_Adjustment_Input_Sheet'!B16</f>
        <v>5</v>
      </c>
      <c r="C16" s="177" t="s">
        <v>144</v>
      </c>
      <c r="D16" s="308">
        <f>'4b. OEB_Adjustment_Input_Sheet'!E16</f>
        <v>-2.6932772512643588</v>
      </c>
      <c r="E16" s="403">
        <f>'4b. OEB_Adjustment_Input_Sheet'!F16</f>
        <v>0</v>
      </c>
      <c r="F16" s="309">
        <f>'4b. OEB_Adjustment_Input_Sheet'!G16</f>
        <v>-2.6932772512643588</v>
      </c>
      <c r="G16" s="308">
        <f>'4b. OEB_Adjustment_Input_Sheet'!H16</f>
        <v>-2.6932772512643588</v>
      </c>
      <c r="H16" s="403">
        <f>'4b. OEB_Adjustment_Input_Sheet'!I16</f>
        <v>0</v>
      </c>
      <c r="I16" s="309">
        <f>'4b. OEB_Adjustment_Input_Sheet'!J16</f>
        <v>-2.6932772512643588</v>
      </c>
      <c r="J16" s="308">
        <f>'4b. OEB_Adjustment_Input_Sheet'!K16</f>
        <v>-2.6932772512643588</v>
      </c>
      <c r="K16" s="403">
        <f>'4b. OEB_Adjustment_Input_Sheet'!L16</f>
        <v>0</v>
      </c>
      <c r="L16" s="309">
        <f>'4b. OEB_Adjustment_Input_Sheet'!M16</f>
        <v>-2.6932772512643588</v>
      </c>
      <c r="M16" s="308">
        <f>'4b. OEB_Adjustment_Input_Sheet'!N16</f>
        <v>0</v>
      </c>
      <c r="N16" s="403">
        <f>'4b. OEB_Adjustment_Input_Sheet'!O16</f>
        <v>0</v>
      </c>
      <c r="O16" s="309">
        <f>'4b. OEB_Adjustment_Input_Sheet'!P16</f>
        <v>0</v>
      </c>
      <c r="P16" s="308">
        <f>'4b. OEB_Adjustment_Input_Sheet'!Q16</f>
        <v>0</v>
      </c>
      <c r="Q16" s="403">
        <f>'4b. OEB_Adjustment_Input_Sheet'!R16</f>
        <v>0</v>
      </c>
      <c r="R16" s="309">
        <f>'4b. OEB_Adjustment_Input_Sheet'!S16</f>
        <v>0</v>
      </c>
      <c r="S16" s="130"/>
      <c r="T16" s="290"/>
    </row>
    <row r="17" spans="2:20" ht="15.5">
      <c r="B17" s="175">
        <f>'4b. OEB_Adjustment_Input_Sheet'!B17</f>
        <v>6</v>
      </c>
      <c r="C17" s="177" t="s">
        <v>145</v>
      </c>
      <c r="D17" s="308">
        <f>'4b. OEB_Adjustment_Input_Sheet'!E17</f>
        <v>0</v>
      </c>
      <c r="E17" s="403">
        <f>'4b. OEB_Adjustment_Input_Sheet'!F17</f>
        <v>0</v>
      </c>
      <c r="F17" s="309">
        <f>'4b. OEB_Adjustment_Input_Sheet'!G17</f>
        <v>0</v>
      </c>
      <c r="G17" s="308">
        <f>'4b. OEB_Adjustment_Input_Sheet'!H17</f>
        <v>0</v>
      </c>
      <c r="H17" s="403">
        <f>'4b. OEB_Adjustment_Input_Sheet'!I17</f>
        <v>0</v>
      </c>
      <c r="I17" s="309">
        <f>'4b. OEB_Adjustment_Input_Sheet'!J17</f>
        <v>0</v>
      </c>
      <c r="J17" s="308">
        <f>'4b. OEB_Adjustment_Input_Sheet'!K17</f>
        <v>0</v>
      </c>
      <c r="K17" s="403">
        <f>'4b. OEB_Adjustment_Input_Sheet'!L17</f>
        <v>0</v>
      </c>
      <c r="L17" s="309">
        <f>'4b. OEB_Adjustment_Input_Sheet'!M17</f>
        <v>0</v>
      </c>
      <c r="M17" s="308">
        <f>'4b. OEB_Adjustment_Input_Sheet'!N17</f>
        <v>0</v>
      </c>
      <c r="N17" s="403">
        <f>'4b. OEB_Adjustment_Input_Sheet'!O17</f>
        <v>0</v>
      </c>
      <c r="O17" s="309">
        <f>'4b. OEB_Adjustment_Input_Sheet'!P17</f>
        <v>0</v>
      </c>
      <c r="P17" s="308">
        <f>'4b. OEB_Adjustment_Input_Sheet'!Q17</f>
        <v>0</v>
      </c>
      <c r="Q17" s="403">
        <f>'4b. OEB_Adjustment_Input_Sheet'!R17</f>
        <v>0</v>
      </c>
      <c r="R17" s="309">
        <f>'4b. OEB_Adjustment_Input_Sheet'!S17</f>
        <v>0</v>
      </c>
      <c r="S17" s="130"/>
      <c r="T17" s="290"/>
    </row>
    <row r="18" spans="2:20" ht="15.5">
      <c r="B18" s="175">
        <f>'4b. OEB_Adjustment_Input_Sheet'!B18</f>
        <v>7</v>
      </c>
      <c r="C18" s="177" t="s">
        <v>146</v>
      </c>
      <c r="D18" s="308">
        <f>'4b. OEB_Adjustment_Input_Sheet'!E18</f>
        <v>1.3941978901401277</v>
      </c>
      <c r="E18" s="403">
        <f>'4b. OEB_Adjustment_Input_Sheet'!F18</f>
        <v>0</v>
      </c>
      <c r="F18" s="309">
        <f>'4b. OEB_Adjustment_Input_Sheet'!G18</f>
        <v>1.3941978901401277</v>
      </c>
      <c r="G18" s="308">
        <f>'4b. OEB_Adjustment_Input_Sheet'!H18</f>
        <v>1.3941978901401277</v>
      </c>
      <c r="H18" s="403">
        <f>'4b. OEB_Adjustment_Input_Sheet'!I18</f>
        <v>0</v>
      </c>
      <c r="I18" s="309">
        <f>'4b. OEB_Adjustment_Input_Sheet'!J18</f>
        <v>1.3941978901401277</v>
      </c>
      <c r="J18" s="308">
        <f>'4b. OEB_Adjustment_Input_Sheet'!K18</f>
        <v>1.3941978901401277</v>
      </c>
      <c r="K18" s="403">
        <f>'4b. OEB_Adjustment_Input_Sheet'!L18</f>
        <v>0</v>
      </c>
      <c r="L18" s="309">
        <f>'4b. OEB_Adjustment_Input_Sheet'!M18</f>
        <v>1.3941978901401277</v>
      </c>
      <c r="M18" s="308">
        <f>'4b. OEB_Adjustment_Input_Sheet'!N18</f>
        <v>0</v>
      </c>
      <c r="N18" s="403">
        <f>'4b. OEB_Adjustment_Input_Sheet'!O18</f>
        <v>0</v>
      </c>
      <c r="O18" s="309">
        <f>'4b. OEB_Adjustment_Input_Sheet'!P18</f>
        <v>0</v>
      </c>
      <c r="P18" s="308">
        <f>'4b. OEB_Adjustment_Input_Sheet'!Q18</f>
        <v>0</v>
      </c>
      <c r="Q18" s="403">
        <f>'4b. OEB_Adjustment_Input_Sheet'!R18</f>
        <v>0</v>
      </c>
      <c r="R18" s="309">
        <f>'4b. OEB_Adjustment_Input_Sheet'!S18</f>
        <v>0</v>
      </c>
      <c r="S18" s="130"/>
      <c r="T18" s="290"/>
    </row>
    <row r="19" spans="2:20" ht="31">
      <c r="B19" s="175">
        <f>'4b. OEB_Adjustment_Input_Sheet'!B19</f>
        <v>8</v>
      </c>
      <c r="C19" s="177" t="s">
        <v>147</v>
      </c>
      <c r="D19" s="308">
        <f>'4b. OEB_Adjustment_Input_Sheet'!E19</f>
        <v>0</v>
      </c>
      <c r="E19" s="403">
        <f>'4b. OEB_Adjustment_Input_Sheet'!F19</f>
        <v>0</v>
      </c>
      <c r="F19" s="309">
        <f>'4b. OEB_Adjustment_Input_Sheet'!G19</f>
        <v>0</v>
      </c>
      <c r="G19" s="308">
        <f>'4b. OEB_Adjustment_Input_Sheet'!H19</f>
        <v>0</v>
      </c>
      <c r="H19" s="403">
        <f>'4b. OEB_Adjustment_Input_Sheet'!I19</f>
        <v>0</v>
      </c>
      <c r="I19" s="309">
        <f>'4b. OEB_Adjustment_Input_Sheet'!J19</f>
        <v>0</v>
      </c>
      <c r="J19" s="308">
        <f>'4b. OEB_Adjustment_Input_Sheet'!K19</f>
        <v>0</v>
      </c>
      <c r="K19" s="403">
        <f>'4b. OEB_Adjustment_Input_Sheet'!L19</f>
        <v>0</v>
      </c>
      <c r="L19" s="309">
        <f>'4b. OEB_Adjustment_Input_Sheet'!M19</f>
        <v>0</v>
      </c>
      <c r="M19" s="308">
        <f>'4b. OEB_Adjustment_Input_Sheet'!N19</f>
        <v>0</v>
      </c>
      <c r="N19" s="403">
        <f>'4b. OEB_Adjustment_Input_Sheet'!O19</f>
        <v>0</v>
      </c>
      <c r="O19" s="309">
        <f>'4b. OEB_Adjustment_Input_Sheet'!P19</f>
        <v>0</v>
      </c>
      <c r="P19" s="308">
        <f>'4b. OEB_Adjustment_Input_Sheet'!Q19</f>
        <v>0</v>
      </c>
      <c r="Q19" s="403">
        <f>'4b. OEB_Adjustment_Input_Sheet'!R19</f>
        <v>0</v>
      </c>
      <c r="R19" s="309">
        <f>'4b. OEB_Adjustment_Input_Sheet'!S19</f>
        <v>0</v>
      </c>
      <c r="S19" s="130"/>
      <c r="T19" s="290"/>
    </row>
    <row r="20" spans="2:20" ht="31">
      <c r="B20" s="175">
        <f>'4b. OEB_Adjustment_Input_Sheet'!B20</f>
        <v>9</v>
      </c>
      <c r="C20" s="177" t="s">
        <v>148</v>
      </c>
      <c r="D20" s="308">
        <f>'4b. OEB_Adjustment_Input_Sheet'!E20</f>
        <v>0</v>
      </c>
      <c r="E20" s="403">
        <f>'4b. OEB_Adjustment_Input_Sheet'!F20</f>
        <v>0</v>
      </c>
      <c r="F20" s="309">
        <f>'4b. OEB_Adjustment_Input_Sheet'!G20</f>
        <v>0</v>
      </c>
      <c r="G20" s="308">
        <f>'4b. OEB_Adjustment_Input_Sheet'!H20</f>
        <v>0</v>
      </c>
      <c r="H20" s="403">
        <f>'4b. OEB_Adjustment_Input_Sheet'!I20</f>
        <v>0</v>
      </c>
      <c r="I20" s="309">
        <f>'4b. OEB_Adjustment_Input_Sheet'!J20</f>
        <v>0</v>
      </c>
      <c r="J20" s="308">
        <f>'4b. OEB_Adjustment_Input_Sheet'!K20</f>
        <v>0</v>
      </c>
      <c r="K20" s="403">
        <f>'4b. OEB_Adjustment_Input_Sheet'!L20</f>
        <v>0</v>
      </c>
      <c r="L20" s="309">
        <f>'4b. OEB_Adjustment_Input_Sheet'!M20</f>
        <v>0</v>
      </c>
      <c r="M20" s="308">
        <f>'4b. OEB_Adjustment_Input_Sheet'!N20</f>
        <v>0</v>
      </c>
      <c r="N20" s="403">
        <f>'4b. OEB_Adjustment_Input_Sheet'!O20</f>
        <v>0</v>
      </c>
      <c r="O20" s="309">
        <f>'4b. OEB_Adjustment_Input_Sheet'!P20</f>
        <v>0</v>
      </c>
      <c r="P20" s="308">
        <f>'4b. OEB_Adjustment_Input_Sheet'!Q20</f>
        <v>0</v>
      </c>
      <c r="Q20" s="403">
        <f>'4b. OEB_Adjustment_Input_Sheet'!R20</f>
        <v>0</v>
      </c>
      <c r="R20" s="309">
        <f>'4b. OEB_Adjustment_Input_Sheet'!S20</f>
        <v>0</v>
      </c>
      <c r="S20" s="130"/>
      <c r="T20" s="290"/>
    </row>
    <row r="21" spans="2:20" ht="31">
      <c r="B21" s="175">
        <f>'4b. OEB_Adjustment_Input_Sheet'!B21</f>
        <v>10</v>
      </c>
      <c r="C21" s="177" t="s">
        <v>149</v>
      </c>
      <c r="D21" s="308">
        <f>'4b. OEB_Adjustment_Input_Sheet'!E21</f>
        <v>0</v>
      </c>
      <c r="E21" s="403">
        <f>'4b. OEB_Adjustment_Input_Sheet'!F21</f>
        <v>0</v>
      </c>
      <c r="F21" s="309">
        <f>'4b. OEB_Adjustment_Input_Sheet'!G21</f>
        <v>0</v>
      </c>
      <c r="G21" s="308">
        <f>'4b. OEB_Adjustment_Input_Sheet'!H21</f>
        <v>0</v>
      </c>
      <c r="H21" s="403">
        <f>'4b. OEB_Adjustment_Input_Sheet'!I21</f>
        <v>0</v>
      </c>
      <c r="I21" s="309">
        <f>'4b. OEB_Adjustment_Input_Sheet'!J21</f>
        <v>0</v>
      </c>
      <c r="J21" s="308">
        <f>'4b. OEB_Adjustment_Input_Sheet'!K21</f>
        <v>0</v>
      </c>
      <c r="K21" s="403">
        <f>'4b. OEB_Adjustment_Input_Sheet'!L21</f>
        <v>0</v>
      </c>
      <c r="L21" s="309">
        <f>'4b. OEB_Adjustment_Input_Sheet'!M21</f>
        <v>0</v>
      </c>
      <c r="M21" s="308">
        <f>'4b. OEB_Adjustment_Input_Sheet'!N21</f>
        <v>0</v>
      </c>
      <c r="N21" s="403">
        <f>'4b. OEB_Adjustment_Input_Sheet'!O21</f>
        <v>0</v>
      </c>
      <c r="O21" s="309">
        <f>'4b. OEB_Adjustment_Input_Sheet'!P21</f>
        <v>0</v>
      </c>
      <c r="P21" s="308">
        <f>'4b. OEB_Adjustment_Input_Sheet'!Q21</f>
        <v>0</v>
      </c>
      <c r="Q21" s="403">
        <f>'4b. OEB_Adjustment_Input_Sheet'!R21</f>
        <v>0</v>
      </c>
      <c r="R21" s="309">
        <f>'4b. OEB_Adjustment_Input_Sheet'!S21</f>
        <v>0</v>
      </c>
      <c r="S21" s="130"/>
      <c r="T21" s="290"/>
    </row>
    <row r="22" spans="2:20" ht="31">
      <c r="B22" s="175">
        <f>'4b. OEB_Adjustment_Input_Sheet'!B22</f>
        <v>11</v>
      </c>
      <c r="C22" s="177" t="s">
        <v>150</v>
      </c>
      <c r="D22" s="308">
        <f>'4b. OEB_Adjustment_Input_Sheet'!E22</f>
        <v>0</v>
      </c>
      <c r="E22" s="403">
        <f>'4b. OEB_Adjustment_Input_Sheet'!F22</f>
        <v>0</v>
      </c>
      <c r="F22" s="309">
        <f>'4b. OEB_Adjustment_Input_Sheet'!G22</f>
        <v>0</v>
      </c>
      <c r="G22" s="308">
        <f>'4b. OEB_Adjustment_Input_Sheet'!H22</f>
        <v>0</v>
      </c>
      <c r="H22" s="403">
        <f>'4b. OEB_Adjustment_Input_Sheet'!I22</f>
        <v>0</v>
      </c>
      <c r="I22" s="309">
        <f>'4b. OEB_Adjustment_Input_Sheet'!J22</f>
        <v>0</v>
      </c>
      <c r="J22" s="308">
        <f>'4b. OEB_Adjustment_Input_Sheet'!K22</f>
        <v>0</v>
      </c>
      <c r="K22" s="403">
        <f>'4b. OEB_Adjustment_Input_Sheet'!L22</f>
        <v>0</v>
      </c>
      <c r="L22" s="309">
        <f>'4b. OEB_Adjustment_Input_Sheet'!M22</f>
        <v>0</v>
      </c>
      <c r="M22" s="308">
        <f>'4b. OEB_Adjustment_Input_Sheet'!N22</f>
        <v>0</v>
      </c>
      <c r="N22" s="403">
        <f>'4b. OEB_Adjustment_Input_Sheet'!O22</f>
        <v>0</v>
      </c>
      <c r="O22" s="309">
        <f>'4b. OEB_Adjustment_Input_Sheet'!P22</f>
        <v>0</v>
      </c>
      <c r="P22" s="308">
        <f>'4b. OEB_Adjustment_Input_Sheet'!Q22</f>
        <v>0</v>
      </c>
      <c r="Q22" s="403">
        <f>'4b. OEB_Adjustment_Input_Sheet'!R22</f>
        <v>0</v>
      </c>
      <c r="R22" s="309">
        <f>'4b. OEB_Adjustment_Input_Sheet'!S22</f>
        <v>0</v>
      </c>
      <c r="S22" s="130"/>
      <c r="T22" s="290"/>
    </row>
    <row r="23" spans="2:20" ht="31">
      <c r="B23" s="175">
        <f>'4b. OEB_Adjustment_Input_Sheet'!B23</f>
        <v>12</v>
      </c>
      <c r="C23" s="177" t="s">
        <v>151</v>
      </c>
      <c r="D23" s="308">
        <f>'4b. OEB_Adjustment_Input_Sheet'!E23</f>
        <v>-10.159816727700372</v>
      </c>
      <c r="E23" s="403">
        <f>'4b. OEB_Adjustment_Input_Sheet'!F23</f>
        <v>0</v>
      </c>
      <c r="F23" s="309">
        <f>'4b. OEB_Adjustment_Input_Sheet'!G23</f>
        <v>-10.159816727700372</v>
      </c>
      <c r="G23" s="308">
        <f>'4b. OEB_Adjustment_Input_Sheet'!H23</f>
        <v>-10.159816727700372</v>
      </c>
      <c r="H23" s="403">
        <f>'4b. OEB_Adjustment_Input_Sheet'!I23</f>
        <v>0</v>
      </c>
      <c r="I23" s="309">
        <f>'4b. OEB_Adjustment_Input_Sheet'!J23</f>
        <v>-10.159816727700372</v>
      </c>
      <c r="J23" s="308">
        <f>'4b. OEB_Adjustment_Input_Sheet'!K23</f>
        <v>-10.159816727700372</v>
      </c>
      <c r="K23" s="403">
        <f>'4b. OEB_Adjustment_Input_Sheet'!L23</f>
        <v>0</v>
      </c>
      <c r="L23" s="309">
        <f>'4b. OEB_Adjustment_Input_Sheet'!M23</f>
        <v>-10.159816727700372</v>
      </c>
      <c r="M23" s="308">
        <f>'4b. OEB_Adjustment_Input_Sheet'!N23</f>
        <v>0</v>
      </c>
      <c r="N23" s="403">
        <f>'4b. OEB_Adjustment_Input_Sheet'!O23</f>
        <v>0</v>
      </c>
      <c r="O23" s="309">
        <f>'4b. OEB_Adjustment_Input_Sheet'!P23</f>
        <v>0</v>
      </c>
      <c r="P23" s="308">
        <f>'4b. OEB_Adjustment_Input_Sheet'!Q23</f>
        <v>0</v>
      </c>
      <c r="Q23" s="403">
        <f>'4b. OEB_Adjustment_Input_Sheet'!R23</f>
        <v>0</v>
      </c>
      <c r="R23" s="309">
        <f>'4b. OEB_Adjustment_Input_Sheet'!S23</f>
        <v>0</v>
      </c>
      <c r="S23" s="130"/>
      <c r="T23" s="290"/>
    </row>
    <row r="24" spans="2:20" ht="15.5">
      <c r="B24" s="175">
        <f>'4b. OEB_Adjustment_Input_Sheet'!B24</f>
        <v>13</v>
      </c>
      <c r="C24" s="177" t="s">
        <v>152</v>
      </c>
      <c r="D24" s="308">
        <f>'4b. OEB_Adjustment_Input_Sheet'!E24</f>
        <v>-11.746749678252218</v>
      </c>
      <c r="E24" s="403">
        <f>'4b. OEB_Adjustment_Input_Sheet'!F24</f>
        <v>0</v>
      </c>
      <c r="F24" s="309">
        <f>'4b. OEB_Adjustment_Input_Sheet'!G24</f>
        <v>-11.746749678252218</v>
      </c>
      <c r="G24" s="308">
        <f>'4b. OEB_Adjustment_Input_Sheet'!H24</f>
        <v>-11.746749678252218</v>
      </c>
      <c r="H24" s="403">
        <f>'4b. OEB_Adjustment_Input_Sheet'!I24</f>
        <v>0</v>
      </c>
      <c r="I24" s="309">
        <f>'4b. OEB_Adjustment_Input_Sheet'!J24</f>
        <v>-11.746749678252218</v>
      </c>
      <c r="J24" s="308">
        <f>'4b. OEB_Adjustment_Input_Sheet'!K24</f>
        <v>-11.746749678252218</v>
      </c>
      <c r="K24" s="403">
        <f>'4b. OEB_Adjustment_Input_Sheet'!L24</f>
        <v>0</v>
      </c>
      <c r="L24" s="309">
        <f>'4b. OEB_Adjustment_Input_Sheet'!M24</f>
        <v>-11.746749678252218</v>
      </c>
      <c r="M24" s="308">
        <f>'4b. OEB_Adjustment_Input_Sheet'!N24</f>
        <v>0</v>
      </c>
      <c r="N24" s="403">
        <f>'4b. OEB_Adjustment_Input_Sheet'!O24</f>
        <v>0</v>
      </c>
      <c r="O24" s="309">
        <f>'4b. OEB_Adjustment_Input_Sheet'!P24</f>
        <v>0</v>
      </c>
      <c r="P24" s="308">
        <f>'4b. OEB_Adjustment_Input_Sheet'!Q24</f>
        <v>0</v>
      </c>
      <c r="Q24" s="403">
        <f>'4b. OEB_Adjustment_Input_Sheet'!R24</f>
        <v>0</v>
      </c>
      <c r="R24" s="309">
        <f>'4b. OEB_Adjustment_Input_Sheet'!S24</f>
        <v>0</v>
      </c>
      <c r="S24" s="130"/>
      <c r="T24" s="290"/>
    </row>
    <row r="25" spans="2:20" ht="31">
      <c r="B25" s="175">
        <f>'4b. OEB_Adjustment_Input_Sheet'!B25</f>
        <v>14</v>
      </c>
      <c r="C25" s="177" t="s">
        <v>153</v>
      </c>
      <c r="D25" s="308">
        <f>'4b. OEB_Adjustment_Input_Sheet'!E25</f>
        <v>-2.3065406041203729</v>
      </c>
      <c r="E25" s="403">
        <f>'4b. OEB_Adjustment_Input_Sheet'!F25</f>
        <v>0</v>
      </c>
      <c r="F25" s="309">
        <f>'4b. OEB_Adjustment_Input_Sheet'!G25</f>
        <v>-2.3065406041203729</v>
      </c>
      <c r="G25" s="308">
        <f>'4b. OEB_Adjustment_Input_Sheet'!H25</f>
        <v>-2.3065406041203729</v>
      </c>
      <c r="H25" s="403">
        <f>'4b. OEB_Adjustment_Input_Sheet'!I25</f>
        <v>0</v>
      </c>
      <c r="I25" s="309">
        <f>'4b. OEB_Adjustment_Input_Sheet'!J25</f>
        <v>-2.3065406041203729</v>
      </c>
      <c r="J25" s="308">
        <f>'4b. OEB_Adjustment_Input_Sheet'!K25</f>
        <v>-2.3065406041203729</v>
      </c>
      <c r="K25" s="403">
        <f>'4b. OEB_Adjustment_Input_Sheet'!L25</f>
        <v>0</v>
      </c>
      <c r="L25" s="309">
        <f>'4b. OEB_Adjustment_Input_Sheet'!M25</f>
        <v>-2.3065406041203729</v>
      </c>
      <c r="M25" s="308">
        <f>'4b. OEB_Adjustment_Input_Sheet'!N25</f>
        <v>0</v>
      </c>
      <c r="N25" s="403">
        <f>'4b. OEB_Adjustment_Input_Sheet'!O25</f>
        <v>0</v>
      </c>
      <c r="O25" s="309">
        <f>'4b. OEB_Adjustment_Input_Sheet'!P25</f>
        <v>0</v>
      </c>
      <c r="P25" s="308">
        <f>'4b. OEB_Adjustment_Input_Sheet'!Q25</f>
        <v>0</v>
      </c>
      <c r="Q25" s="403">
        <f>'4b. OEB_Adjustment_Input_Sheet'!R25</f>
        <v>0</v>
      </c>
      <c r="R25" s="309">
        <f>'4b. OEB_Adjustment_Input_Sheet'!S25</f>
        <v>0</v>
      </c>
      <c r="S25" s="130"/>
      <c r="T25" s="290"/>
    </row>
    <row r="26" spans="2:20" ht="15.5">
      <c r="B26" s="175">
        <f>'4b. OEB_Adjustment_Input_Sheet'!B26</f>
        <v>15</v>
      </c>
      <c r="C26" s="305" t="s">
        <v>154</v>
      </c>
      <c r="D26" s="313">
        <f>'4b. OEB_Adjustment_Input_Sheet'!E26</f>
        <v>1.8701226553367416</v>
      </c>
      <c r="E26" s="404">
        <f>'4b. OEB_Adjustment_Input_Sheet'!F26</f>
        <v>0</v>
      </c>
      <c r="F26" s="314">
        <f>'4b. OEB_Adjustment_Input_Sheet'!G26</f>
        <v>1.8701226553367416</v>
      </c>
      <c r="G26" s="313">
        <f>'4b. OEB_Adjustment_Input_Sheet'!H26</f>
        <v>1.8701226553367416</v>
      </c>
      <c r="H26" s="404">
        <f>'4b. OEB_Adjustment_Input_Sheet'!I26</f>
        <v>0</v>
      </c>
      <c r="I26" s="314">
        <f>'4b. OEB_Adjustment_Input_Sheet'!J26</f>
        <v>1.8701226553367416</v>
      </c>
      <c r="J26" s="313">
        <f>'4b. OEB_Adjustment_Input_Sheet'!K26</f>
        <v>1.8701226553367416</v>
      </c>
      <c r="K26" s="404">
        <f>'4b. OEB_Adjustment_Input_Sheet'!L26</f>
        <v>0</v>
      </c>
      <c r="L26" s="314">
        <f>'4b. OEB_Adjustment_Input_Sheet'!M26</f>
        <v>1.8701226553367416</v>
      </c>
      <c r="M26" s="313">
        <f>'4b. OEB_Adjustment_Input_Sheet'!N26</f>
        <v>0</v>
      </c>
      <c r="N26" s="404">
        <f>'4b. OEB_Adjustment_Input_Sheet'!O26</f>
        <v>0</v>
      </c>
      <c r="O26" s="314">
        <f>'4b. OEB_Adjustment_Input_Sheet'!P26</f>
        <v>0</v>
      </c>
      <c r="P26" s="313">
        <f>'4b. OEB_Adjustment_Input_Sheet'!Q26</f>
        <v>0</v>
      </c>
      <c r="Q26" s="404">
        <f>'4b. OEB_Adjustment_Input_Sheet'!R26</f>
        <v>0</v>
      </c>
      <c r="R26" s="314">
        <f>'4b. OEB_Adjustment_Input_Sheet'!S26</f>
        <v>0</v>
      </c>
      <c r="S26" s="130"/>
      <c r="T26" s="290"/>
    </row>
    <row r="27" spans="2:20" ht="15.5">
      <c r="B27" s="175">
        <f>'4b. OEB_Adjustment_Input_Sheet'!B27</f>
        <v>16</v>
      </c>
      <c r="C27" s="297" t="s">
        <v>74</v>
      </c>
      <c r="D27" s="310">
        <f>'4b. OEB_Adjustment_Input_Sheet'!E27</f>
        <v>-34.136799780848975</v>
      </c>
      <c r="E27" s="311">
        <f>'4b. OEB_Adjustment_Input_Sheet'!F27</f>
        <v>0</v>
      </c>
      <c r="F27" s="312">
        <f>'4b. OEB_Adjustment_Input_Sheet'!G27</f>
        <v>-34.136799780848975</v>
      </c>
      <c r="G27" s="310">
        <f>'4b. OEB_Adjustment_Input_Sheet'!H27</f>
        <v>-34.136799780848975</v>
      </c>
      <c r="H27" s="311">
        <f>'4b. OEB_Adjustment_Input_Sheet'!I27</f>
        <v>0</v>
      </c>
      <c r="I27" s="312">
        <f>'4b. OEB_Adjustment_Input_Sheet'!J27</f>
        <v>-34.136799780848975</v>
      </c>
      <c r="J27" s="310">
        <f>'4b. OEB_Adjustment_Input_Sheet'!K27</f>
        <v>-34.136799780848975</v>
      </c>
      <c r="K27" s="311">
        <f>'4b. OEB_Adjustment_Input_Sheet'!L27</f>
        <v>0</v>
      </c>
      <c r="L27" s="312">
        <f>'4b. OEB_Adjustment_Input_Sheet'!M27</f>
        <v>-34.136799780848975</v>
      </c>
      <c r="M27" s="310">
        <f>'4b. OEB_Adjustment_Input_Sheet'!N27</f>
        <v>0</v>
      </c>
      <c r="N27" s="311">
        <f>'4b. OEB_Adjustment_Input_Sheet'!O27</f>
        <v>0</v>
      </c>
      <c r="O27" s="312">
        <f>'4b. OEB_Adjustment_Input_Sheet'!P27</f>
        <v>0</v>
      </c>
      <c r="P27" s="310">
        <f>'4b. OEB_Adjustment_Input_Sheet'!Q27</f>
        <v>0</v>
      </c>
      <c r="Q27" s="311">
        <f>'4b. OEB_Adjustment_Input_Sheet'!R27</f>
        <v>0</v>
      </c>
      <c r="R27" s="312">
        <f>'4b. OEB_Adjustment_Input_Sheet'!S27</f>
        <v>0</v>
      </c>
      <c r="S27" s="130"/>
      <c r="T27" s="290"/>
    </row>
    <row r="28" spans="2:20" ht="31">
      <c r="B28" s="175">
        <f>'4b. OEB_Adjustment_Input_Sheet'!B28</f>
        <v>17</v>
      </c>
      <c r="C28" s="296" t="s">
        <v>155</v>
      </c>
      <c r="D28" s="308">
        <f>'4b. OEB_Adjustment_Input_Sheet'!E28</f>
        <v>-3.3866055759001243</v>
      </c>
      <c r="E28" s="403">
        <f>'4b. OEB_Adjustment_Input_Sheet'!F28</f>
        <v>0</v>
      </c>
      <c r="F28" s="309">
        <f>'4b. OEB_Adjustment_Input_Sheet'!G28</f>
        <v>-3.3866055759001243</v>
      </c>
      <c r="G28" s="308">
        <f>'4b. OEB_Adjustment_Input_Sheet'!H28</f>
        <v>-3.3866055759001243</v>
      </c>
      <c r="H28" s="403">
        <f>'4b. OEB_Adjustment_Input_Sheet'!I28</f>
        <v>0</v>
      </c>
      <c r="I28" s="309">
        <f>'4b. OEB_Adjustment_Input_Sheet'!J28</f>
        <v>-3.3866055759001243</v>
      </c>
      <c r="J28" s="308">
        <f>'4b. OEB_Adjustment_Input_Sheet'!K28</f>
        <v>-3.3866055759001243</v>
      </c>
      <c r="K28" s="403">
        <f>'4b. OEB_Adjustment_Input_Sheet'!L28</f>
        <v>0</v>
      </c>
      <c r="L28" s="309">
        <f>'4b. OEB_Adjustment_Input_Sheet'!M28</f>
        <v>-3.3866055759001243</v>
      </c>
      <c r="M28" s="308">
        <f>'4b. OEB_Adjustment_Input_Sheet'!N28</f>
        <v>0</v>
      </c>
      <c r="N28" s="403">
        <f>'4b. OEB_Adjustment_Input_Sheet'!O28</f>
        <v>0</v>
      </c>
      <c r="O28" s="309">
        <f>'4b. OEB_Adjustment_Input_Sheet'!P28</f>
        <v>0</v>
      </c>
      <c r="P28" s="308">
        <f>'4b. OEB_Adjustment_Input_Sheet'!Q28</f>
        <v>0</v>
      </c>
      <c r="Q28" s="403">
        <f>'4b. OEB_Adjustment_Input_Sheet'!R28</f>
        <v>0</v>
      </c>
      <c r="R28" s="309">
        <f>'4b. OEB_Adjustment_Input_Sheet'!S28</f>
        <v>0</v>
      </c>
      <c r="S28" s="130"/>
      <c r="T28" s="290"/>
    </row>
    <row r="29" spans="2:20" ht="15.5">
      <c r="B29" s="175">
        <f>'4b. OEB_Adjustment_Input_Sheet'!B29</f>
        <v>18</v>
      </c>
      <c r="C29" s="296" t="s">
        <v>156</v>
      </c>
      <c r="D29" s="308">
        <f>'4b. OEB_Adjustment_Input_Sheet'!E29</f>
        <v>-0.41261299070419943</v>
      </c>
      <c r="E29" s="403">
        <f>'4b. OEB_Adjustment_Input_Sheet'!F29</f>
        <v>0</v>
      </c>
      <c r="F29" s="309">
        <f>'4b. OEB_Adjustment_Input_Sheet'!G29</f>
        <v>-0.41261299070419943</v>
      </c>
      <c r="G29" s="308">
        <f>'4b. OEB_Adjustment_Input_Sheet'!H29</f>
        <v>-0.41261299070419943</v>
      </c>
      <c r="H29" s="403">
        <f>'4b. OEB_Adjustment_Input_Sheet'!I29</f>
        <v>0</v>
      </c>
      <c r="I29" s="309">
        <f>'4b. OEB_Adjustment_Input_Sheet'!J29</f>
        <v>-0.41261299070419943</v>
      </c>
      <c r="J29" s="308">
        <f>'4b. OEB_Adjustment_Input_Sheet'!K29</f>
        <v>-0.41261299070419943</v>
      </c>
      <c r="K29" s="403">
        <f>'4b. OEB_Adjustment_Input_Sheet'!L29</f>
        <v>0</v>
      </c>
      <c r="L29" s="309">
        <f>'4b. OEB_Adjustment_Input_Sheet'!M29</f>
        <v>-0.41261299070419943</v>
      </c>
      <c r="M29" s="308">
        <f>'4b. OEB_Adjustment_Input_Sheet'!N29</f>
        <v>0</v>
      </c>
      <c r="N29" s="403">
        <f>'4b. OEB_Adjustment_Input_Sheet'!O29</f>
        <v>0</v>
      </c>
      <c r="O29" s="309">
        <f>'4b. OEB_Adjustment_Input_Sheet'!P29</f>
        <v>0</v>
      </c>
      <c r="P29" s="308">
        <f>'4b. OEB_Adjustment_Input_Sheet'!Q29</f>
        <v>0</v>
      </c>
      <c r="Q29" s="403">
        <f>'4b. OEB_Adjustment_Input_Sheet'!R29</f>
        <v>0</v>
      </c>
      <c r="R29" s="309">
        <f>'4b. OEB_Adjustment_Input_Sheet'!S29</f>
        <v>0</v>
      </c>
      <c r="S29" s="130"/>
      <c r="T29" s="290"/>
    </row>
    <row r="30" spans="2:20" ht="16" thickBot="1">
      <c r="B30" s="175">
        <f>'4b. OEB_Adjustment_Input_Sheet'!B30</f>
        <v>19</v>
      </c>
      <c r="C30" s="408" t="s">
        <v>157</v>
      </c>
      <c r="D30" s="127">
        <f>'4b. OEB_Adjustment_Input_Sheet'!E30</f>
        <v>-37.936018347453299</v>
      </c>
      <c r="E30" s="388">
        <f>'4b. OEB_Adjustment_Input_Sheet'!F30</f>
        <v>0</v>
      </c>
      <c r="F30" s="128">
        <f>'4b. OEB_Adjustment_Input_Sheet'!G30</f>
        <v>-37.936018347453299</v>
      </c>
      <c r="G30" s="127">
        <f>'4b. OEB_Adjustment_Input_Sheet'!H30</f>
        <v>-37.936018347453299</v>
      </c>
      <c r="H30" s="388">
        <f>'4b. OEB_Adjustment_Input_Sheet'!I30</f>
        <v>0</v>
      </c>
      <c r="I30" s="128">
        <f>'4b. OEB_Adjustment_Input_Sheet'!J30</f>
        <v>-37.936018347453299</v>
      </c>
      <c r="J30" s="127">
        <f>'4b. OEB_Adjustment_Input_Sheet'!K30</f>
        <v>-37.936018347453299</v>
      </c>
      <c r="K30" s="388">
        <f>'4b. OEB_Adjustment_Input_Sheet'!L30</f>
        <v>0</v>
      </c>
      <c r="L30" s="128">
        <f>'4b. OEB_Adjustment_Input_Sheet'!M30</f>
        <v>-37.936018347453299</v>
      </c>
      <c r="M30" s="127">
        <f>'4b. OEB_Adjustment_Input_Sheet'!N30</f>
        <v>0</v>
      </c>
      <c r="N30" s="388">
        <f>'4b. OEB_Adjustment_Input_Sheet'!O30</f>
        <v>0</v>
      </c>
      <c r="O30" s="128">
        <f>'4b. OEB_Adjustment_Input_Sheet'!P30</f>
        <v>0</v>
      </c>
      <c r="P30" s="127">
        <f>'4b. OEB_Adjustment_Input_Sheet'!Q30</f>
        <v>0</v>
      </c>
      <c r="Q30" s="388">
        <f>'4b. OEB_Adjustment_Input_Sheet'!R30</f>
        <v>0</v>
      </c>
      <c r="R30" s="128">
        <f>'4b. OEB_Adjustment_Input_Sheet'!S30</f>
        <v>0</v>
      </c>
      <c r="S30" s="130"/>
      <c r="T30" s="290"/>
    </row>
    <row r="31" spans="2:20" ht="16" thickBot="1">
      <c r="B31" s="45"/>
      <c r="D31" s="132"/>
      <c r="E31" s="130"/>
      <c r="F31" s="131"/>
      <c r="G31" s="132"/>
      <c r="H31" s="130"/>
      <c r="I31" s="131"/>
      <c r="J31" s="132"/>
      <c r="K31" s="130"/>
      <c r="L31" s="131"/>
      <c r="M31" s="132"/>
      <c r="N31" s="130"/>
      <c r="O31" s="131"/>
      <c r="P31" s="132"/>
      <c r="Q31" s="130"/>
      <c r="R31" s="131"/>
      <c r="S31" s="130"/>
      <c r="T31" s="130"/>
    </row>
    <row r="32" spans="2:20" ht="21.75" customHeight="1" thickBot="1">
      <c r="B32" s="35">
        <f>B30+1</f>
        <v>20</v>
      </c>
      <c r="C32" s="12" t="s">
        <v>265</v>
      </c>
      <c r="D32" s="125">
        <v>32.462043958650476</v>
      </c>
      <c r="E32" s="134"/>
      <c r="F32" s="126">
        <f>D32+E32</f>
        <v>32.462043958650476</v>
      </c>
      <c r="G32" s="125">
        <v>32.462043958650476</v>
      </c>
      <c r="H32" s="134"/>
      <c r="I32" s="126">
        <f>G32+H32</f>
        <v>32.462043958650476</v>
      </c>
      <c r="J32" s="125">
        <v>32.462043958650476</v>
      </c>
      <c r="K32" s="134"/>
      <c r="L32" s="126">
        <f>J32+K32</f>
        <v>32.462043958650476</v>
      </c>
      <c r="M32" s="125">
        <v>0</v>
      </c>
      <c r="N32" s="134"/>
      <c r="O32" s="126">
        <f>M32+N32</f>
        <v>0</v>
      </c>
      <c r="P32" s="125">
        <v>0</v>
      </c>
      <c r="Q32" s="134"/>
      <c r="R32" s="126">
        <f>P32+Q32</f>
        <v>0</v>
      </c>
      <c r="S32" s="27"/>
      <c r="T32" s="291"/>
    </row>
    <row r="33" spans="2:20" ht="16" thickBot="1">
      <c r="B33" s="45"/>
      <c r="D33" s="66"/>
      <c r="E33" s="51"/>
      <c r="F33" s="65"/>
      <c r="G33" s="66"/>
      <c r="H33" s="51"/>
      <c r="I33" s="65"/>
      <c r="J33" s="66"/>
      <c r="K33" s="51"/>
      <c r="L33" s="65"/>
      <c r="M33" s="66"/>
      <c r="N33" s="51"/>
      <c r="O33" s="65"/>
      <c r="P33" s="66"/>
      <c r="Q33" s="51"/>
      <c r="R33" s="65"/>
      <c r="S33" s="51"/>
      <c r="T33" s="51"/>
    </row>
    <row r="34" spans="2:20" ht="16" thickBot="1">
      <c r="B34" s="36">
        <f>B32+1</f>
        <v>21</v>
      </c>
      <c r="C34" s="69" t="s">
        <v>266</v>
      </c>
      <c r="D34" s="56">
        <f>ROUND(D30/D32,2)</f>
        <v>-1.17</v>
      </c>
      <c r="E34" s="134">
        <f>F34-D34</f>
        <v>0</v>
      </c>
      <c r="F34" s="57">
        <f>ROUND(F30/F32,2)</f>
        <v>-1.17</v>
      </c>
      <c r="G34" s="56">
        <f>ROUND(G30/G32,2)</f>
        <v>-1.17</v>
      </c>
      <c r="H34" s="134">
        <f>I34-G34</f>
        <v>0</v>
      </c>
      <c r="I34" s="57">
        <f>ROUND(I30/I32,2)</f>
        <v>-1.17</v>
      </c>
      <c r="J34" s="56">
        <f>J30/J32</f>
        <v>-1.1686269168933252</v>
      </c>
      <c r="K34" s="134">
        <f>L34-J34</f>
        <v>-1.3730831066747218E-3</v>
      </c>
      <c r="L34" s="57">
        <f>ROUND(L30/L32,2)</f>
        <v>-1.17</v>
      </c>
      <c r="M34" s="56" t="str">
        <f>IFERROR("-",M30/M32)</f>
        <v>-</v>
      </c>
      <c r="N34" s="266" t="str">
        <f>IFERROR("-",O34-M34)</f>
        <v>-</v>
      </c>
      <c r="O34" s="57" t="str">
        <f>IFERROR("-",ROUND(O30/O32,2))</f>
        <v>-</v>
      </c>
      <c r="P34" s="56" t="str">
        <f>IFERROR("-",P30/P32)</f>
        <v>-</v>
      </c>
      <c r="Q34" s="266" t="str">
        <f>IFERROR("-",R34-P34)</f>
        <v>-</v>
      </c>
      <c r="R34" s="57" t="str">
        <f>IFERROR("-",ROUND(R30/R32,2))</f>
        <v>-</v>
      </c>
      <c r="S34" s="74"/>
      <c r="T34" s="292"/>
    </row>
    <row r="35" spans="2:20" ht="16" thickBot="1"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2:20" ht="15.75" customHeight="1" thickBot="1">
      <c r="B36" s="64"/>
      <c r="C36" s="2"/>
      <c r="D36" s="504" t="s">
        <v>108</v>
      </c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05"/>
      <c r="Q36" s="505"/>
      <c r="R36" s="506"/>
      <c r="S36" s="409"/>
      <c r="T36" s="288"/>
    </row>
    <row r="37" spans="2:20" ht="15.5">
      <c r="B37" s="82"/>
      <c r="C37" s="81"/>
      <c r="D37" s="516" t="s">
        <v>259</v>
      </c>
      <c r="E37" s="508"/>
      <c r="F37" s="509"/>
      <c r="G37" s="516" t="s">
        <v>260</v>
      </c>
      <c r="H37" s="508"/>
      <c r="I37" s="509"/>
      <c r="J37" s="516" t="s">
        <v>261</v>
      </c>
      <c r="K37" s="508"/>
      <c r="L37" s="509"/>
      <c r="M37" s="516" t="s">
        <v>262</v>
      </c>
      <c r="N37" s="508"/>
      <c r="O37" s="509"/>
      <c r="P37" s="516" t="s">
        <v>263</v>
      </c>
      <c r="Q37" s="508"/>
      <c r="R37" s="509"/>
      <c r="S37" s="410"/>
      <c r="T37" s="289"/>
    </row>
    <row r="38" spans="2:20" ht="15.5">
      <c r="B38" s="40" t="s">
        <v>24</v>
      </c>
      <c r="C38" s="140"/>
      <c r="D38" s="166" t="s">
        <v>25</v>
      </c>
      <c r="E38" s="338" t="s">
        <v>26</v>
      </c>
      <c r="F38" s="382" t="s">
        <v>26</v>
      </c>
      <c r="G38" s="166" t="s">
        <v>25</v>
      </c>
      <c r="H38" s="338" t="s">
        <v>26</v>
      </c>
      <c r="I38" s="382" t="s">
        <v>26</v>
      </c>
      <c r="J38" s="166" t="s">
        <v>25</v>
      </c>
      <c r="K38" s="338" t="s">
        <v>26</v>
      </c>
      <c r="L38" s="382" t="s">
        <v>26</v>
      </c>
      <c r="M38" s="166" t="s">
        <v>25</v>
      </c>
      <c r="N38" s="338" t="s">
        <v>26</v>
      </c>
      <c r="O38" s="382" t="s">
        <v>26</v>
      </c>
      <c r="P38" s="166" t="s">
        <v>25</v>
      </c>
      <c r="Q38" s="338" t="s">
        <v>26</v>
      </c>
      <c r="R38" s="382" t="s">
        <v>26</v>
      </c>
      <c r="S38" s="410"/>
      <c r="T38" s="289"/>
    </row>
    <row r="39" spans="2:20" ht="16" thickBot="1">
      <c r="B39" s="41" t="s">
        <v>9</v>
      </c>
      <c r="C39" s="141" t="s">
        <v>27</v>
      </c>
      <c r="D39" s="212">
        <f>'4a. OEB_Adjustment_Input_Sheet'!$E$9</f>
        <v>46003</v>
      </c>
      <c r="E39" s="147" t="s">
        <v>29</v>
      </c>
      <c r="F39" s="10" t="s">
        <v>30</v>
      </c>
      <c r="G39" s="212">
        <f>'4a. OEB_Adjustment_Input_Sheet'!$E$9</f>
        <v>46003</v>
      </c>
      <c r="H39" s="147" t="s">
        <v>29</v>
      </c>
      <c r="I39" s="10" t="s">
        <v>30</v>
      </c>
      <c r="J39" s="212">
        <f>'4a. OEB_Adjustment_Input_Sheet'!$E$9</f>
        <v>46003</v>
      </c>
      <c r="K39" s="147" t="s">
        <v>29</v>
      </c>
      <c r="L39" s="10" t="s">
        <v>30</v>
      </c>
      <c r="M39" s="212">
        <f>'4a. OEB_Adjustment_Input_Sheet'!$E$9</f>
        <v>46003</v>
      </c>
      <c r="N39" s="147" t="s">
        <v>29</v>
      </c>
      <c r="O39" s="10" t="s">
        <v>30</v>
      </c>
      <c r="P39" s="212">
        <f>'4a. OEB_Adjustment_Input_Sheet'!$E$9</f>
        <v>46003</v>
      </c>
      <c r="Q39" s="147" t="s">
        <v>29</v>
      </c>
      <c r="R39" s="10" t="s">
        <v>30</v>
      </c>
      <c r="S39" s="410"/>
      <c r="T39" s="289"/>
    </row>
    <row r="40" spans="2:20" ht="15.5">
      <c r="B40" s="39"/>
      <c r="C40" s="70"/>
      <c r="D40" s="165" t="s">
        <v>31</v>
      </c>
      <c r="E40" s="144" t="s">
        <v>32</v>
      </c>
      <c r="F40" s="145" t="s">
        <v>33</v>
      </c>
      <c r="G40" s="165" t="s">
        <v>34</v>
      </c>
      <c r="H40" s="144" t="s">
        <v>35</v>
      </c>
      <c r="I40" s="145" t="s">
        <v>36</v>
      </c>
      <c r="J40" s="165" t="s">
        <v>37</v>
      </c>
      <c r="K40" s="144" t="s">
        <v>38</v>
      </c>
      <c r="L40" s="145" t="s">
        <v>39</v>
      </c>
      <c r="M40" s="165" t="s">
        <v>40</v>
      </c>
      <c r="N40" s="144" t="s">
        <v>41</v>
      </c>
      <c r="O40" s="145" t="s">
        <v>42</v>
      </c>
      <c r="P40" s="165" t="s">
        <v>43</v>
      </c>
      <c r="Q40" s="144" t="s">
        <v>44</v>
      </c>
      <c r="R40" s="145" t="s">
        <v>45</v>
      </c>
      <c r="S40" s="204"/>
      <c r="T40" s="143"/>
    </row>
    <row r="41" spans="2:20" ht="16" thickBot="1">
      <c r="B41" s="54" t="s">
        <v>264</v>
      </c>
      <c r="C41" s="2"/>
      <c r="D41" s="67"/>
      <c r="F41" s="46"/>
      <c r="G41" s="67"/>
      <c r="I41" s="46"/>
      <c r="J41" s="67"/>
      <c r="L41" s="46"/>
      <c r="M41" s="67"/>
      <c r="O41" s="46"/>
      <c r="P41" s="67"/>
      <c r="R41" s="46"/>
    </row>
    <row r="42" spans="2:20" ht="15.5">
      <c r="B42" s="35">
        <f>B34+1</f>
        <v>22</v>
      </c>
      <c r="C42" s="176" t="s">
        <v>159</v>
      </c>
      <c r="D42" s="306">
        <f>'4b. OEB_Adjustment_Input_Sheet'!E33</f>
        <v>125.53605736392899</v>
      </c>
      <c r="E42" s="402">
        <f>'4b. OEB_Adjustment_Input_Sheet'!F33</f>
        <v>0</v>
      </c>
      <c r="F42" s="307">
        <f>D42+E42</f>
        <v>125.53605736392899</v>
      </c>
      <c r="G42" s="306">
        <f>'4b. OEB_Adjustment_Input_Sheet'!H33</f>
        <v>125.53605736392899</v>
      </c>
      <c r="H42" s="402">
        <f>'4b. OEB_Adjustment_Input_Sheet'!I33</f>
        <v>0</v>
      </c>
      <c r="I42" s="307">
        <f>G42+H42</f>
        <v>125.53605736392899</v>
      </c>
      <c r="J42" s="306">
        <f>'4b. OEB_Adjustment_Input_Sheet'!K33</f>
        <v>125.53605736392899</v>
      </c>
      <c r="K42" s="402">
        <f>'4b. OEB_Adjustment_Input_Sheet'!L33</f>
        <v>0</v>
      </c>
      <c r="L42" s="307">
        <f>J42+K42</f>
        <v>125.53605736392899</v>
      </c>
      <c r="M42" s="306">
        <f>'4b. OEB_Adjustment_Input_Sheet'!N33</f>
        <v>0</v>
      </c>
      <c r="N42" s="402">
        <f>'4b. OEB_Adjustment_Input_Sheet'!O33</f>
        <v>0</v>
      </c>
      <c r="O42" s="307">
        <f>M42+N42</f>
        <v>0</v>
      </c>
      <c r="P42" s="306">
        <f>'4b. OEB_Adjustment_Input_Sheet'!Q33</f>
        <v>0</v>
      </c>
      <c r="Q42" s="402">
        <f>'4b. OEB_Adjustment_Input_Sheet'!R33</f>
        <v>0</v>
      </c>
      <c r="R42" s="307">
        <f>P42+Q42</f>
        <v>0</v>
      </c>
      <c r="S42" s="130"/>
      <c r="T42" s="290"/>
    </row>
    <row r="43" spans="2:20" ht="15.5">
      <c r="B43" s="35">
        <f>B42+1</f>
        <v>23</v>
      </c>
      <c r="C43" s="176" t="s">
        <v>161</v>
      </c>
      <c r="D43" s="308">
        <f>'4b. OEB_Adjustment_Input_Sheet'!E34</f>
        <v>-8.2857699988230422</v>
      </c>
      <c r="E43" s="403">
        <f>'4b. OEB_Adjustment_Input_Sheet'!F34</f>
        <v>0</v>
      </c>
      <c r="F43" s="309">
        <f t="shared" ref="F43:F72" si="0">D43+E43</f>
        <v>-8.2857699988230422</v>
      </c>
      <c r="G43" s="308">
        <f>'4b. OEB_Adjustment_Input_Sheet'!H34</f>
        <v>-8.2857699988230422</v>
      </c>
      <c r="H43" s="403">
        <f>'4b. OEB_Adjustment_Input_Sheet'!I34</f>
        <v>0</v>
      </c>
      <c r="I43" s="309">
        <f t="shared" ref="I43:I72" si="1">G43+H43</f>
        <v>-8.2857699988230422</v>
      </c>
      <c r="J43" s="308">
        <f>'4b. OEB_Adjustment_Input_Sheet'!K34</f>
        <v>-8.2857699988230422</v>
      </c>
      <c r="K43" s="403">
        <f>'4b. OEB_Adjustment_Input_Sheet'!L34</f>
        <v>0</v>
      </c>
      <c r="L43" s="309">
        <f t="shared" ref="L43:L72" si="2">J43+K43</f>
        <v>-8.2857699988230422</v>
      </c>
      <c r="M43" s="308">
        <f>'4b. OEB_Adjustment_Input_Sheet'!N34</f>
        <v>0</v>
      </c>
      <c r="N43" s="403">
        <f>'4b. OEB_Adjustment_Input_Sheet'!O34</f>
        <v>0</v>
      </c>
      <c r="O43" s="309">
        <f t="shared" ref="O43:O72" si="3">M43+N43</f>
        <v>0</v>
      </c>
      <c r="P43" s="308">
        <f>'4b. OEB_Adjustment_Input_Sheet'!Q34</f>
        <v>0</v>
      </c>
      <c r="Q43" s="403">
        <f>'4b. OEB_Adjustment_Input_Sheet'!R34</f>
        <v>0</v>
      </c>
      <c r="R43" s="309">
        <f t="shared" ref="R43:R72" si="4">P43+Q43</f>
        <v>0</v>
      </c>
      <c r="S43" s="130"/>
      <c r="T43" s="290"/>
    </row>
    <row r="44" spans="2:20" ht="15.5">
      <c r="B44" s="35">
        <f t="shared" ref="B44:B73" si="5">B43+1</f>
        <v>24</v>
      </c>
      <c r="C44" s="177" t="s">
        <v>162</v>
      </c>
      <c r="D44" s="308">
        <f>'4b. OEB_Adjustment_Input_Sheet'!E35</f>
        <v>0</v>
      </c>
      <c r="E44" s="403">
        <f>'4b. OEB_Adjustment_Input_Sheet'!F35</f>
        <v>0</v>
      </c>
      <c r="F44" s="309">
        <f t="shared" si="0"/>
        <v>0</v>
      </c>
      <c r="G44" s="308">
        <f>'4b. OEB_Adjustment_Input_Sheet'!H35</f>
        <v>0</v>
      </c>
      <c r="H44" s="403">
        <f>'4b. OEB_Adjustment_Input_Sheet'!I35</f>
        <v>0</v>
      </c>
      <c r="I44" s="309">
        <f t="shared" si="1"/>
        <v>0</v>
      </c>
      <c r="J44" s="308">
        <f>'4b. OEB_Adjustment_Input_Sheet'!K35</f>
        <v>0</v>
      </c>
      <c r="K44" s="403">
        <f>'4b. OEB_Adjustment_Input_Sheet'!L35</f>
        <v>0</v>
      </c>
      <c r="L44" s="309">
        <f t="shared" si="2"/>
        <v>0</v>
      </c>
      <c r="M44" s="308">
        <f>'4b. OEB_Adjustment_Input_Sheet'!N35</f>
        <v>0</v>
      </c>
      <c r="N44" s="403">
        <f>'4b. OEB_Adjustment_Input_Sheet'!O35</f>
        <v>0</v>
      </c>
      <c r="O44" s="309">
        <f t="shared" si="3"/>
        <v>0</v>
      </c>
      <c r="P44" s="308">
        <f>'4b. OEB_Adjustment_Input_Sheet'!Q35</f>
        <v>0</v>
      </c>
      <c r="Q44" s="403">
        <f>'4b. OEB_Adjustment_Input_Sheet'!R35</f>
        <v>0</v>
      </c>
      <c r="R44" s="309">
        <f t="shared" si="4"/>
        <v>0</v>
      </c>
      <c r="S44" s="130"/>
      <c r="T44" s="290"/>
    </row>
    <row r="45" spans="2:20" ht="15.5">
      <c r="B45" s="35">
        <f t="shared" si="5"/>
        <v>25</v>
      </c>
      <c r="C45" s="177" t="s">
        <v>163</v>
      </c>
      <c r="D45" s="308">
        <f>'4b. OEB_Adjustment_Input_Sheet'!E36</f>
        <v>-1.5128725878984699</v>
      </c>
      <c r="E45" s="403">
        <f>'4b. OEB_Adjustment_Input_Sheet'!F36</f>
        <v>0</v>
      </c>
      <c r="F45" s="309">
        <f t="shared" si="0"/>
        <v>-1.5128725878984699</v>
      </c>
      <c r="G45" s="308">
        <f>'4b. OEB_Adjustment_Input_Sheet'!H36</f>
        <v>-1.5128725878984699</v>
      </c>
      <c r="H45" s="403">
        <f>'4b. OEB_Adjustment_Input_Sheet'!I36</f>
        <v>0</v>
      </c>
      <c r="I45" s="309">
        <f t="shared" si="1"/>
        <v>-1.5128725878984699</v>
      </c>
      <c r="J45" s="308">
        <f>'4b. OEB_Adjustment_Input_Sheet'!K36</f>
        <v>-1.5128725878984699</v>
      </c>
      <c r="K45" s="403">
        <f>'4b. OEB_Adjustment_Input_Sheet'!L36</f>
        <v>0</v>
      </c>
      <c r="L45" s="309">
        <f t="shared" si="2"/>
        <v>-1.5128725878984699</v>
      </c>
      <c r="M45" s="308">
        <f>'4b. OEB_Adjustment_Input_Sheet'!N36</f>
        <v>0</v>
      </c>
      <c r="N45" s="403">
        <f>'4b. OEB_Adjustment_Input_Sheet'!O36</f>
        <v>0</v>
      </c>
      <c r="O45" s="309">
        <f t="shared" si="3"/>
        <v>0</v>
      </c>
      <c r="P45" s="308">
        <f>'4b. OEB_Adjustment_Input_Sheet'!Q36</f>
        <v>0</v>
      </c>
      <c r="Q45" s="403">
        <f>'4b. OEB_Adjustment_Input_Sheet'!R36</f>
        <v>0</v>
      </c>
      <c r="R45" s="309">
        <f t="shared" si="4"/>
        <v>0</v>
      </c>
      <c r="S45" s="130"/>
      <c r="T45" s="290"/>
    </row>
    <row r="46" spans="2:20" ht="31">
      <c r="B46" s="35">
        <f t="shared" si="5"/>
        <v>26</v>
      </c>
      <c r="C46" s="177" t="s">
        <v>164</v>
      </c>
      <c r="D46" s="308">
        <f>'4b. OEB_Adjustment_Input_Sheet'!E37</f>
        <v>56.739234043888573</v>
      </c>
      <c r="E46" s="403">
        <f>'4b. OEB_Adjustment_Input_Sheet'!F37</f>
        <v>0</v>
      </c>
      <c r="F46" s="309">
        <f t="shared" si="0"/>
        <v>56.739234043888573</v>
      </c>
      <c r="G46" s="308">
        <f>'4b. OEB_Adjustment_Input_Sheet'!H37</f>
        <v>56.739234043888573</v>
      </c>
      <c r="H46" s="403">
        <f>'4b. OEB_Adjustment_Input_Sheet'!I37</f>
        <v>0</v>
      </c>
      <c r="I46" s="309">
        <f t="shared" si="1"/>
        <v>56.739234043888573</v>
      </c>
      <c r="J46" s="308">
        <f>'4b. OEB_Adjustment_Input_Sheet'!K37</f>
        <v>56.739234043888573</v>
      </c>
      <c r="K46" s="403">
        <f>'4b. OEB_Adjustment_Input_Sheet'!L37</f>
        <v>0</v>
      </c>
      <c r="L46" s="309">
        <f t="shared" si="2"/>
        <v>56.739234043888573</v>
      </c>
      <c r="M46" s="308">
        <f>'4b. OEB_Adjustment_Input_Sheet'!N37</f>
        <v>0</v>
      </c>
      <c r="N46" s="403">
        <f>'4b. OEB_Adjustment_Input_Sheet'!O37</f>
        <v>0</v>
      </c>
      <c r="O46" s="309">
        <f t="shared" si="3"/>
        <v>0</v>
      </c>
      <c r="P46" s="308">
        <f>'4b. OEB_Adjustment_Input_Sheet'!Q37</f>
        <v>0</v>
      </c>
      <c r="Q46" s="403">
        <f>'4b. OEB_Adjustment_Input_Sheet'!R37</f>
        <v>0</v>
      </c>
      <c r="R46" s="309">
        <f t="shared" si="4"/>
        <v>0</v>
      </c>
      <c r="S46" s="130"/>
      <c r="T46" s="290"/>
    </row>
    <row r="47" spans="2:20" ht="15.5">
      <c r="B47" s="35">
        <f t="shared" si="5"/>
        <v>27</v>
      </c>
      <c r="C47" s="177" t="s">
        <v>165</v>
      </c>
      <c r="D47" s="308">
        <f>'4b. OEB_Adjustment_Input_Sheet'!E38</f>
        <v>28.091197037509851</v>
      </c>
      <c r="E47" s="403">
        <f>'4b. OEB_Adjustment_Input_Sheet'!F38</f>
        <v>0</v>
      </c>
      <c r="F47" s="309">
        <f t="shared" si="0"/>
        <v>28.091197037509851</v>
      </c>
      <c r="G47" s="308">
        <f>'4b. OEB_Adjustment_Input_Sheet'!H38</f>
        <v>28.091197037509851</v>
      </c>
      <c r="H47" s="403">
        <f>'4b. OEB_Adjustment_Input_Sheet'!I38</f>
        <v>0</v>
      </c>
      <c r="I47" s="309">
        <f t="shared" si="1"/>
        <v>28.091197037509851</v>
      </c>
      <c r="J47" s="308">
        <f>'4b. OEB_Adjustment_Input_Sheet'!K38</f>
        <v>28.091197037509851</v>
      </c>
      <c r="K47" s="403">
        <f>'4b. OEB_Adjustment_Input_Sheet'!L38</f>
        <v>0</v>
      </c>
      <c r="L47" s="309">
        <f t="shared" si="2"/>
        <v>28.091197037509851</v>
      </c>
      <c r="M47" s="308">
        <f>'4b. OEB_Adjustment_Input_Sheet'!N38</f>
        <v>0</v>
      </c>
      <c r="N47" s="403">
        <f>'4b. OEB_Adjustment_Input_Sheet'!O38</f>
        <v>0</v>
      </c>
      <c r="O47" s="309">
        <f t="shared" si="3"/>
        <v>0</v>
      </c>
      <c r="P47" s="308">
        <f>'4b. OEB_Adjustment_Input_Sheet'!Q38</f>
        <v>0</v>
      </c>
      <c r="Q47" s="403">
        <f>'4b. OEB_Adjustment_Input_Sheet'!R38</f>
        <v>0</v>
      </c>
      <c r="R47" s="309">
        <f t="shared" si="4"/>
        <v>0</v>
      </c>
      <c r="S47" s="130"/>
      <c r="T47" s="290"/>
    </row>
    <row r="48" spans="2:20" ht="31">
      <c r="B48" s="35">
        <f t="shared" si="5"/>
        <v>28</v>
      </c>
      <c r="C48" s="177" t="s">
        <v>166</v>
      </c>
      <c r="D48" s="308">
        <f>'4b. OEB_Adjustment_Input_Sheet'!E39</f>
        <v>-0.77899639887941174</v>
      </c>
      <c r="E48" s="403">
        <f>'4b. OEB_Adjustment_Input_Sheet'!F39</f>
        <v>0</v>
      </c>
      <c r="F48" s="309">
        <f t="shared" si="0"/>
        <v>-0.77899639887941174</v>
      </c>
      <c r="G48" s="308">
        <f>'4b. OEB_Adjustment_Input_Sheet'!H39</f>
        <v>-0.77899639887941174</v>
      </c>
      <c r="H48" s="403">
        <f>'4b. OEB_Adjustment_Input_Sheet'!I39</f>
        <v>0</v>
      </c>
      <c r="I48" s="309">
        <f t="shared" si="1"/>
        <v>-0.77899639887941174</v>
      </c>
      <c r="J48" s="308">
        <f>'4b. OEB_Adjustment_Input_Sheet'!K39</f>
        <v>-0.77899639887941174</v>
      </c>
      <c r="K48" s="403">
        <f>'4b. OEB_Adjustment_Input_Sheet'!L39</f>
        <v>0</v>
      </c>
      <c r="L48" s="309">
        <f t="shared" si="2"/>
        <v>-0.77899639887941174</v>
      </c>
      <c r="M48" s="308">
        <f>'4b. OEB_Adjustment_Input_Sheet'!N39</f>
        <v>0</v>
      </c>
      <c r="N48" s="403">
        <f>'4b. OEB_Adjustment_Input_Sheet'!O39</f>
        <v>0</v>
      </c>
      <c r="O48" s="309">
        <f t="shared" si="3"/>
        <v>0</v>
      </c>
      <c r="P48" s="308">
        <f>'4b. OEB_Adjustment_Input_Sheet'!Q39</f>
        <v>0</v>
      </c>
      <c r="Q48" s="403">
        <f>'4b. OEB_Adjustment_Input_Sheet'!R39</f>
        <v>0</v>
      </c>
      <c r="R48" s="309">
        <f t="shared" si="4"/>
        <v>0</v>
      </c>
      <c r="S48" s="130"/>
      <c r="T48" s="290"/>
    </row>
    <row r="49" spans="2:20" ht="31">
      <c r="B49" s="35">
        <f t="shared" si="5"/>
        <v>29</v>
      </c>
      <c r="C49" s="177" t="s">
        <v>167</v>
      </c>
      <c r="D49" s="308">
        <f>'4b. OEB_Adjustment_Input_Sheet'!E40</f>
        <v>2.2234642324198624</v>
      </c>
      <c r="E49" s="403">
        <f>'4b. OEB_Adjustment_Input_Sheet'!F40</f>
        <v>0</v>
      </c>
      <c r="F49" s="309">
        <f t="shared" si="0"/>
        <v>2.2234642324198624</v>
      </c>
      <c r="G49" s="308">
        <f>'4b. OEB_Adjustment_Input_Sheet'!H40</f>
        <v>2.2234642324198624</v>
      </c>
      <c r="H49" s="403">
        <f>'4b. OEB_Adjustment_Input_Sheet'!I40</f>
        <v>0</v>
      </c>
      <c r="I49" s="309">
        <f t="shared" si="1"/>
        <v>2.2234642324198624</v>
      </c>
      <c r="J49" s="308">
        <f>'4b. OEB_Adjustment_Input_Sheet'!K40</f>
        <v>2.2234642324198624</v>
      </c>
      <c r="K49" s="403">
        <f>'4b. OEB_Adjustment_Input_Sheet'!L40</f>
        <v>0</v>
      </c>
      <c r="L49" s="309">
        <f t="shared" si="2"/>
        <v>2.2234642324198624</v>
      </c>
      <c r="M49" s="308">
        <f>'4b. OEB_Adjustment_Input_Sheet'!N40</f>
        <v>0</v>
      </c>
      <c r="N49" s="403">
        <f>'4b. OEB_Adjustment_Input_Sheet'!O40</f>
        <v>0</v>
      </c>
      <c r="O49" s="309">
        <f t="shared" si="3"/>
        <v>0</v>
      </c>
      <c r="P49" s="308">
        <f>'4b. OEB_Adjustment_Input_Sheet'!Q40</f>
        <v>0</v>
      </c>
      <c r="Q49" s="403">
        <f>'4b. OEB_Adjustment_Input_Sheet'!R40</f>
        <v>0</v>
      </c>
      <c r="R49" s="309">
        <f t="shared" si="4"/>
        <v>0</v>
      </c>
      <c r="S49" s="130"/>
      <c r="T49" s="290"/>
    </row>
    <row r="50" spans="2:20" ht="15.5">
      <c r="B50" s="35">
        <f t="shared" si="5"/>
        <v>30</v>
      </c>
      <c r="C50" s="177" t="s">
        <v>168</v>
      </c>
      <c r="D50" s="308">
        <f>'4b. OEB_Adjustment_Input_Sheet'!E41</f>
        <v>0</v>
      </c>
      <c r="E50" s="403">
        <f>'4b. OEB_Adjustment_Input_Sheet'!F41</f>
        <v>0</v>
      </c>
      <c r="F50" s="309">
        <f t="shared" si="0"/>
        <v>0</v>
      </c>
      <c r="G50" s="308">
        <f>'4b. OEB_Adjustment_Input_Sheet'!H41</f>
        <v>0</v>
      </c>
      <c r="H50" s="403">
        <f>'4b. OEB_Adjustment_Input_Sheet'!I41</f>
        <v>0</v>
      </c>
      <c r="I50" s="309">
        <f t="shared" si="1"/>
        <v>0</v>
      </c>
      <c r="J50" s="308">
        <f>'4b. OEB_Adjustment_Input_Sheet'!K41</f>
        <v>0</v>
      </c>
      <c r="K50" s="403">
        <f>'4b. OEB_Adjustment_Input_Sheet'!L41</f>
        <v>0</v>
      </c>
      <c r="L50" s="309">
        <f t="shared" si="2"/>
        <v>0</v>
      </c>
      <c r="M50" s="308">
        <f>'4b. OEB_Adjustment_Input_Sheet'!N41</f>
        <v>0</v>
      </c>
      <c r="N50" s="403">
        <f>'4b. OEB_Adjustment_Input_Sheet'!O41</f>
        <v>0</v>
      </c>
      <c r="O50" s="309">
        <f t="shared" si="3"/>
        <v>0</v>
      </c>
      <c r="P50" s="308">
        <f>'4b. OEB_Adjustment_Input_Sheet'!Q41</f>
        <v>0</v>
      </c>
      <c r="Q50" s="403">
        <f>'4b. OEB_Adjustment_Input_Sheet'!R41</f>
        <v>0</v>
      </c>
      <c r="R50" s="309">
        <f t="shared" si="4"/>
        <v>0</v>
      </c>
      <c r="S50" s="130"/>
      <c r="T50" s="290"/>
    </row>
    <row r="51" spans="2:20" ht="15.5">
      <c r="B51" s="35">
        <f t="shared" si="5"/>
        <v>31</v>
      </c>
      <c r="C51" s="177" t="s">
        <v>169</v>
      </c>
      <c r="D51" s="308">
        <f>'4b. OEB_Adjustment_Input_Sheet'!E42</f>
        <v>-34.460684554277179</v>
      </c>
      <c r="E51" s="403">
        <f>'4b. OEB_Adjustment_Input_Sheet'!F42</f>
        <v>0</v>
      </c>
      <c r="F51" s="309">
        <f t="shared" si="0"/>
        <v>-34.460684554277179</v>
      </c>
      <c r="G51" s="308">
        <f>'4b. OEB_Adjustment_Input_Sheet'!H42</f>
        <v>-34.460684554277179</v>
      </c>
      <c r="H51" s="403">
        <f>'4b. OEB_Adjustment_Input_Sheet'!I42</f>
        <v>0</v>
      </c>
      <c r="I51" s="309">
        <f t="shared" si="1"/>
        <v>-34.460684554277179</v>
      </c>
      <c r="J51" s="308">
        <f>'4b. OEB_Adjustment_Input_Sheet'!K42</f>
        <v>-34.460684554277179</v>
      </c>
      <c r="K51" s="403">
        <f>'4b. OEB_Adjustment_Input_Sheet'!L42</f>
        <v>0</v>
      </c>
      <c r="L51" s="309">
        <f t="shared" si="2"/>
        <v>-34.460684554277179</v>
      </c>
      <c r="M51" s="308">
        <f>'4b. OEB_Adjustment_Input_Sheet'!N42</f>
        <v>0</v>
      </c>
      <c r="N51" s="403">
        <f>'4b. OEB_Adjustment_Input_Sheet'!O42</f>
        <v>0</v>
      </c>
      <c r="O51" s="309">
        <f t="shared" si="3"/>
        <v>0</v>
      </c>
      <c r="P51" s="308">
        <f>'4b. OEB_Adjustment_Input_Sheet'!Q42</f>
        <v>0</v>
      </c>
      <c r="Q51" s="403">
        <f>'4b. OEB_Adjustment_Input_Sheet'!R42</f>
        <v>0</v>
      </c>
      <c r="R51" s="309">
        <f t="shared" si="4"/>
        <v>0</v>
      </c>
      <c r="S51" s="130"/>
      <c r="T51" s="290"/>
    </row>
    <row r="52" spans="2:20" ht="15.5">
      <c r="B52" s="35">
        <f t="shared" si="5"/>
        <v>32</v>
      </c>
      <c r="C52" s="177" t="s">
        <v>170</v>
      </c>
      <c r="D52" s="308">
        <f>'4b. OEB_Adjustment_Input_Sheet'!E43</f>
        <v>-0.71664034811052468</v>
      </c>
      <c r="E52" s="403">
        <f>'4b. OEB_Adjustment_Input_Sheet'!F43</f>
        <v>0</v>
      </c>
      <c r="F52" s="309">
        <f t="shared" si="0"/>
        <v>-0.71664034811052468</v>
      </c>
      <c r="G52" s="308">
        <f>'4b. OEB_Adjustment_Input_Sheet'!H43</f>
        <v>-0.71664034811052468</v>
      </c>
      <c r="H52" s="403">
        <f>'4b. OEB_Adjustment_Input_Sheet'!I43</f>
        <v>0</v>
      </c>
      <c r="I52" s="309">
        <f t="shared" si="1"/>
        <v>-0.71664034811052468</v>
      </c>
      <c r="J52" s="308">
        <f>'4b. OEB_Adjustment_Input_Sheet'!K43</f>
        <v>-0.71664034811052468</v>
      </c>
      <c r="K52" s="403">
        <f>'4b. OEB_Adjustment_Input_Sheet'!L43</f>
        <v>0</v>
      </c>
      <c r="L52" s="309">
        <f t="shared" si="2"/>
        <v>-0.71664034811052468</v>
      </c>
      <c r="M52" s="308">
        <f>'4b. OEB_Adjustment_Input_Sheet'!N43</f>
        <v>0</v>
      </c>
      <c r="N52" s="403">
        <f>'4b. OEB_Adjustment_Input_Sheet'!O43</f>
        <v>0</v>
      </c>
      <c r="O52" s="309">
        <f t="shared" si="3"/>
        <v>0</v>
      </c>
      <c r="P52" s="308">
        <f>'4b. OEB_Adjustment_Input_Sheet'!Q43</f>
        <v>0</v>
      </c>
      <c r="Q52" s="403">
        <f>'4b. OEB_Adjustment_Input_Sheet'!R43</f>
        <v>0</v>
      </c>
      <c r="R52" s="309">
        <f t="shared" si="4"/>
        <v>0</v>
      </c>
      <c r="S52" s="130"/>
      <c r="T52" s="290"/>
    </row>
    <row r="53" spans="2:20" ht="31">
      <c r="B53" s="35">
        <f t="shared" si="5"/>
        <v>33</v>
      </c>
      <c r="C53" s="177" t="s">
        <v>171</v>
      </c>
      <c r="D53" s="308">
        <f>'4b. OEB_Adjustment_Input_Sheet'!E44</f>
        <v>0</v>
      </c>
      <c r="E53" s="403">
        <f>'4b. OEB_Adjustment_Input_Sheet'!F44</f>
        <v>0</v>
      </c>
      <c r="F53" s="309">
        <f t="shared" si="0"/>
        <v>0</v>
      </c>
      <c r="G53" s="308">
        <f>'4b. OEB_Adjustment_Input_Sheet'!H44</f>
        <v>0</v>
      </c>
      <c r="H53" s="403">
        <f>'4b. OEB_Adjustment_Input_Sheet'!I44</f>
        <v>0</v>
      </c>
      <c r="I53" s="309">
        <f t="shared" si="1"/>
        <v>0</v>
      </c>
      <c r="J53" s="308">
        <f>'4b. OEB_Adjustment_Input_Sheet'!K44</f>
        <v>0</v>
      </c>
      <c r="K53" s="403">
        <f>'4b. OEB_Adjustment_Input_Sheet'!L44</f>
        <v>0</v>
      </c>
      <c r="L53" s="309">
        <f t="shared" si="2"/>
        <v>0</v>
      </c>
      <c r="M53" s="308">
        <f>'4b. OEB_Adjustment_Input_Sheet'!N44</f>
        <v>0</v>
      </c>
      <c r="N53" s="403">
        <f>'4b. OEB_Adjustment_Input_Sheet'!O44</f>
        <v>0</v>
      </c>
      <c r="O53" s="309">
        <f t="shared" si="3"/>
        <v>0</v>
      </c>
      <c r="P53" s="308">
        <f>'4b. OEB_Adjustment_Input_Sheet'!Q44</f>
        <v>0</v>
      </c>
      <c r="Q53" s="403">
        <f>'4b. OEB_Adjustment_Input_Sheet'!R44</f>
        <v>0</v>
      </c>
      <c r="R53" s="309">
        <f t="shared" si="4"/>
        <v>0</v>
      </c>
      <c r="S53" s="130"/>
      <c r="T53" s="290"/>
    </row>
    <row r="54" spans="2:20" ht="15.5">
      <c r="B54" s="35">
        <f t="shared" si="5"/>
        <v>34</v>
      </c>
      <c r="C54" s="177" t="s">
        <v>172</v>
      </c>
      <c r="D54" s="308">
        <f>'4b. OEB_Adjustment_Input_Sheet'!E45</f>
        <v>-104.36323221008851</v>
      </c>
      <c r="E54" s="403">
        <f>'4b. OEB_Adjustment_Input_Sheet'!F45</f>
        <v>0</v>
      </c>
      <c r="F54" s="309">
        <f t="shared" si="0"/>
        <v>-104.36323221008851</v>
      </c>
      <c r="G54" s="308">
        <f>'4b. OEB_Adjustment_Input_Sheet'!H45</f>
        <v>-104.36323221008851</v>
      </c>
      <c r="H54" s="403">
        <f>'4b. OEB_Adjustment_Input_Sheet'!I45</f>
        <v>0</v>
      </c>
      <c r="I54" s="309">
        <f t="shared" si="1"/>
        <v>-104.36323221008851</v>
      </c>
      <c r="J54" s="308">
        <f>'4b. OEB_Adjustment_Input_Sheet'!K45</f>
        <v>-104.36323221008851</v>
      </c>
      <c r="K54" s="403">
        <f>'4b. OEB_Adjustment_Input_Sheet'!L45</f>
        <v>0</v>
      </c>
      <c r="L54" s="309">
        <f t="shared" si="2"/>
        <v>-104.36323221008851</v>
      </c>
      <c r="M54" s="308">
        <f>'4b. OEB_Adjustment_Input_Sheet'!N45</f>
        <v>0</v>
      </c>
      <c r="N54" s="403">
        <f>'4b. OEB_Adjustment_Input_Sheet'!O45</f>
        <v>0</v>
      </c>
      <c r="O54" s="309">
        <f t="shared" si="3"/>
        <v>0</v>
      </c>
      <c r="P54" s="308">
        <f>'4b. OEB_Adjustment_Input_Sheet'!Q45</f>
        <v>0</v>
      </c>
      <c r="Q54" s="403">
        <f>'4b. OEB_Adjustment_Input_Sheet'!R45</f>
        <v>0</v>
      </c>
      <c r="R54" s="309">
        <f t="shared" si="4"/>
        <v>0</v>
      </c>
      <c r="S54" s="130"/>
      <c r="T54" s="290"/>
    </row>
    <row r="55" spans="2:20" ht="46.5">
      <c r="B55" s="35">
        <f t="shared" si="5"/>
        <v>35</v>
      </c>
      <c r="C55" s="177" t="s">
        <v>173</v>
      </c>
      <c r="D55" s="308">
        <f>'4b. OEB_Adjustment_Input_Sheet'!E46</f>
        <v>0</v>
      </c>
      <c r="E55" s="403">
        <f>'4b. OEB_Adjustment_Input_Sheet'!F46</f>
        <v>0</v>
      </c>
      <c r="F55" s="309">
        <f t="shared" si="0"/>
        <v>0</v>
      </c>
      <c r="G55" s="308">
        <f>'4b. OEB_Adjustment_Input_Sheet'!H46</f>
        <v>0</v>
      </c>
      <c r="H55" s="403">
        <f>'4b. OEB_Adjustment_Input_Sheet'!I46</f>
        <v>0</v>
      </c>
      <c r="I55" s="309">
        <f t="shared" si="1"/>
        <v>0</v>
      </c>
      <c r="J55" s="308">
        <f>'4b. OEB_Adjustment_Input_Sheet'!K46</f>
        <v>0</v>
      </c>
      <c r="K55" s="403">
        <f>'4b. OEB_Adjustment_Input_Sheet'!L46</f>
        <v>0</v>
      </c>
      <c r="L55" s="309">
        <f t="shared" si="2"/>
        <v>0</v>
      </c>
      <c r="M55" s="308">
        <f>'4b. OEB_Adjustment_Input_Sheet'!N46</f>
        <v>0</v>
      </c>
      <c r="N55" s="403">
        <f>'4b. OEB_Adjustment_Input_Sheet'!O46</f>
        <v>0</v>
      </c>
      <c r="O55" s="309">
        <f t="shared" si="3"/>
        <v>0</v>
      </c>
      <c r="P55" s="308">
        <f>'4b. OEB_Adjustment_Input_Sheet'!Q46</f>
        <v>0</v>
      </c>
      <c r="Q55" s="403">
        <f>'4b. OEB_Adjustment_Input_Sheet'!R46</f>
        <v>0</v>
      </c>
      <c r="R55" s="309">
        <f t="shared" si="4"/>
        <v>0</v>
      </c>
      <c r="S55" s="130"/>
      <c r="T55" s="290"/>
    </row>
    <row r="56" spans="2:20" ht="31">
      <c r="B56" s="35">
        <f t="shared" si="5"/>
        <v>36</v>
      </c>
      <c r="C56" s="177" t="s">
        <v>174</v>
      </c>
      <c r="D56" s="308">
        <f>'4b. OEB_Adjustment_Input_Sheet'!E47</f>
        <v>0</v>
      </c>
      <c r="E56" s="403">
        <f>'4b. OEB_Adjustment_Input_Sheet'!F47</f>
        <v>0</v>
      </c>
      <c r="F56" s="309">
        <f t="shared" si="0"/>
        <v>0</v>
      </c>
      <c r="G56" s="308">
        <f>'4b. OEB_Adjustment_Input_Sheet'!H47</f>
        <v>0</v>
      </c>
      <c r="H56" s="403">
        <f>'4b. OEB_Adjustment_Input_Sheet'!I47</f>
        <v>0</v>
      </c>
      <c r="I56" s="309">
        <f t="shared" si="1"/>
        <v>0</v>
      </c>
      <c r="J56" s="308">
        <f>'4b. OEB_Adjustment_Input_Sheet'!K47</f>
        <v>0</v>
      </c>
      <c r="K56" s="403">
        <f>'4b. OEB_Adjustment_Input_Sheet'!L47</f>
        <v>0</v>
      </c>
      <c r="L56" s="309">
        <f t="shared" si="2"/>
        <v>0</v>
      </c>
      <c r="M56" s="308">
        <f>'4b. OEB_Adjustment_Input_Sheet'!N47</f>
        <v>0</v>
      </c>
      <c r="N56" s="403">
        <f>'4b. OEB_Adjustment_Input_Sheet'!O47</f>
        <v>0</v>
      </c>
      <c r="O56" s="309">
        <f t="shared" si="3"/>
        <v>0</v>
      </c>
      <c r="P56" s="308">
        <f>'4b. OEB_Adjustment_Input_Sheet'!Q47</f>
        <v>0</v>
      </c>
      <c r="Q56" s="403">
        <f>'4b. OEB_Adjustment_Input_Sheet'!R47</f>
        <v>0</v>
      </c>
      <c r="R56" s="309">
        <f t="shared" si="4"/>
        <v>0</v>
      </c>
      <c r="S56" s="130"/>
      <c r="T56" s="290"/>
    </row>
    <row r="57" spans="2:20" ht="31">
      <c r="B57" s="35">
        <f t="shared" si="5"/>
        <v>37</v>
      </c>
      <c r="C57" s="177" t="s">
        <v>175</v>
      </c>
      <c r="D57" s="308">
        <f>'4b. OEB_Adjustment_Input_Sheet'!E48</f>
        <v>0</v>
      </c>
      <c r="E57" s="403">
        <f>'4b. OEB_Adjustment_Input_Sheet'!F48</f>
        <v>0</v>
      </c>
      <c r="F57" s="309">
        <f t="shared" si="0"/>
        <v>0</v>
      </c>
      <c r="G57" s="308">
        <f>'4b. OEB_Adjustment_Input_Sheet'!H48</f>
        <v>0</v>
      </c>
      <c r="H57" s="403">
        <f>'4b. OEB_Adjustment_Input_Sheet'!I48</f>
        <v>0</v>
      </c>
      <c r="I57" s="309">
        <f t="shared" si="1"/>
        <v>0</v>
      </c>
      <c r="J57" s="308">
        <f>'4b. OEB_Adjustment_Input_Sheet'!K48</f>
        <v>0</v>
      </c>
      <c r="K57" s="403">
        <f>'4b. OEB_Adjustment_Input_Sheet'!L48</f>
        <v>0</v>
      </c>
      <c r="L57" s="309">
        <f t="shared" si="2"/>
        <v>0</v>
      </c>
      <c r="M57" s="308">
        <f>'4b. OEB_Adjustment_Input_Sheet'!N48</f>
        <v>0</v>
      </c>
      <c r="N57" s="403">
        <f>'4b. OEB_Adjustment_Input_Sheet'!O48</f>
        <v>0</v>
      </c>
      <c r="O57" s="309">
        <f t="shared" si="3"/>
        <v>0</v>
      </c>
      <c r="P57" s="308">
        <f>'4b. OEB_Adjustment_Input_Sheet'!Q48</f>
        <v>0</v>
      </c>
      <c r="Q57" s="403">
        <f>'4b. OEB_Adjustment_Input_Sheet'!R48</f>
        <v>0</v>
      </c>
      <c r="R57" s="309">
        <f t="shared" si="4"/>
        <v>0</v>
      </c>
      <c r="S57" s="130"/>
      <c r="T57" s="290"/>
    </row>
    <row r="58" spans="2:20" ht="31">
      <c r="B58" s="35">
        <f t="shared" si="5"/>
        <v>38</v>
      </c>
      <c r="C58" s="177" t="s">
        <v>176</v>
      </c>
      <c r="D58" s="308">
        <f>'4b. OEB_Adjustment_Input_Sheet'!E49</f>
        <v>0</v>
      </c>
      <c r="E58" s="403">
        <f>'4b. OEB_Adjustment_Input_Sheet'!F49</f>
        <v>0</v>
      </c>
      <c r="F58" s="309">
        <f t="shared" si="0"/>
        <v>0</v>
      </c>
      <c r="G58" s="308">
        <f>'4b. OEB_Adjustment_Input_Sheet'!H49</f>
        <v>0</v>
      </c>
      <c r="H58" s="403">
        <f>'4b. OEB_Adjustment_Input_Sheet'!I49</f>
        <v>0</v>
      </c>
      <c r="I58" s="309">
        <f t="shared" si="1"/>
        <v>0</v>
      </c>
      <c r="J58" s="308">
        <f>'4b. OEB_Adjustment_Input_Sheet'!K49</f>
        <v>0</v>
      </c>
      <c r="K58" s="403">
        <f>'4b. OEB_Adjustment_Input_Sheet'!L49</f>
        <v>0</v>
      </c>
      <c r="L58" s="309">
        <f t="shared" si="2"/>
        <v>0</v>
      </c>
      <c r="M58" s="308">
        <f>'4b. OEB_Adjustment_Input_Sheet'!N49</f>
        <v>0</v>
      </c>
      <c r="N58" s="403">
        <f>'4b. OEB_Adjustment_Input_Sheet'!O49</f>
        <v>0</v>
      </c>
      <c r="O58" s="309">
        <f t="shared" si="3"/>
        <v>0</v>
      </c>
      <c r="P58" s="308">
        <f>'4b. OEB_Adjustment_Input_Sheet'!Q49</f>
        <v>0</v>
      </c>
      <c r="Q58" s="403">
        <f>'4b. OEB_Adjustment_Input_Sheet'!R49</f>
        <v>0</v>
      </c>
      <c r="R58" s="309">
        <f t="shared" si="4"/>
        <v>0</v>
      </c>
      <c r="S58" s="130"/>
      <c r="T58" s="290"/>
    </row>
    <row r="59" spans="2:20" ht="31">
      <c r="B59" s="35">
        <f t="shared" si="5"/>
        <v>39</v>
      </c>
      <c r="C59" s="177" t="s">
        <v>177</v>
      </c>
      <c r="D59" s="308">
        <f>'4b. OEB_Adjustment_Input_Sheet'!E50</f>
        <v>-10.196644517276306</v>
      </c>
      <c r="E59" s="403">
        <f>'4b. OEB_Adjustment_Input_Sheet'!F50</f>
        <v>0</v>
      </c>
      <c r="F59" s="309">
        <f t="shared" si="0"/>
        <v>-10.196644517276306</v>
      </c>
      <c r="G59" s="308">
        <f>'4b. OEB_Adjustment_Input_Sheet'!H50</f>
        <v>-10.196644517276306</v>
      </c>
      <c r="H59" s="403">
        <f>'4b. OEB_Adjustment_Input_Sheet'!I50</f>
        <v>0</v>
      </c>
      <c r="I59" s="309">
        <f t="shared" si="1"/>
        <v>-10.196644517276306</v>
      </c>
      <c r="J59" s="308">
        <f>'4b. OEB_Adjustment_Input_Sheet'!K50</f>
        <v>-10.196644517276306</v>
      </c>
      <c r="K59" s="403">
        <f>'4b. OEB_Adjustment_Input_Sheet'!L50</f>
        <v>0</v>
      </c>
      <c r="L59" s="309">
        <f t="shared" si="2"/>
        <v>-10.196644517276306</v>
      </c>
      <c r="M59" s="308">
        <f>'4b. OEB_Adjustment_Input_Sheet'!N50</f>
        <v>0</v>
      </c>
      <c r="N59" s="403">
        <f>'4b. OEB_Adjustment_Input_Sheet'!O50</f>
        <v>0</v>
      </c>
      <c r="O59" s="309">
        <f t="shared" si="3"/>
        <v>0</v>
      </c>
      <c r="P59" s="308">
        <f>'4b. OEB_Adjustment_Input_Sheet'!Q50</f>
        <v>0</v>
      </c>
      <c r="Q59" s="403">
        <f>'4b. OEB_Adjustment_Input_Sheet'!R50</f>
        <v>0</v>
      </c>
      <c r="R59" s="309">
        <f t="shared" si="4"/>
        <v>0</v>
      </c>
      <c r="S59" s="130"/>
      <c r="T59" s="290"/>
    </row>
    <row r="60" spans="2:20" ht="31">
      <c r="B60" s="35">
        <f t="shared" si="5"/>
        <v>40</v>
      </c>
      <c r="C60" s="177" t="s">
        <v>178</v>
      </c>
      <c r="D60" s="308">
        <f>'4b. OEB_Adjustment_Input_Sheet'!E51</f>
        <v>-10.863071261103791</v>
      </c>
      <c r="E60" s="403">
        <f>'4b. OEB_Adjustment_Input_Sheet'!F51</f>
        <v>0</v>
      </c>
      <c r="F60" s="309">
        <f t="shared" si="0"/>
        <v>-10.863071261103791</v>
      </c>
      <c r="G60" s="308">
        <f>'4b. OEB_Adjustment_Input_Sheet'!H51</f>
        <v>-10.863071261103791</v>
      </c>
      <c r="H60" s="403">
        <f>'4b. OEB_Adjustment_Input_Sheet'!I51</f>
        <v>0</v>
      </c>
      <c r="I60" s="309">
        <f t="shared" si="1"/>
        <v>-10.863071261103791</v>
      </c>
      <c r="J60" s="308">
        <f>'4b. OEB_Adjustment_Input_Sheet'!K51</f>
        <v>-10.863071261103791</v>
      </c>
      <c r="K60" s="403">
        <f>'4b. OEB_Adjustment_Input_Sheet'!L51</f>
        <v>0</v>
      </c>
      <c r="L60" s="309">
        <f t="shared" si="2"/>
        <v>-10.863071261103791</v>
      </c>
      <c r="M60" s="308">
        <f>'4b. OEB_Adjustment_Input_Sheet'!N51</f>
        <v>0</v>
      </c>
      <c r="N60" s="403">
        <f>'4b. OEB_Adjustment_Input_Sheet'!O51</f>
        <v>0</v>
      </c>
      <c r="O60" s="309">
        <f t="shared" si="3"/>
        <v>0</v>
      </c>
      <c r="P60" s="308">
        <f>'4b. OEB_Adjustment_Input_Sheet'!Q51</f>
        <v>0</v>
      </c>
      <c r="Q60" s="403">
        <f>'4b. OEB_Adjustment_Input_Sheet'!R51</f>
        <v>0</v>
      </c>
      <c r="R60" s="309">
        <f t="shared" si="4"/>
        <v>0</v>
      </c>
      <c r="S60" s="130"/>
      <c r="T60" s="290"/>
    </row>
    <row r="61" spans="2:20" ht="15.5">
      <c r="B61" s="35">
        <f t="shared" si="5"/>
        <v>41</v>
      </c>
      <c r="C61" s="177" t="s">
        <v>179</v>
      </c>
      <c r="D61" s="308">
        <f>'4b. OEB_Adjustment_Input_Sheet'!E52</f>
        <v>-5.0331881561754699</v>
      </c>
      <c r="E61" s="403">
        <f>'4b. OEB_Adjustment_Input_Sheet'!F52</f>
        <v>0</v>
      </c>
      <c r="F61" s="309">
        <f t="shared" si="0"/>
        <v>-5.0331881561754699</v>
      </c>
      <c r="G61" s="308">
        <f>'4b. OEB_Adjustment_Input_Sheet'!H52</f>
        <v>-5.0331881561754699</v>
      </c>
      <c r="H61" s="403">
        <f>'4b. OEB_Adjustment_Input_Sheet'!I52</f>
        <v>0</v>
      </c>
      <c r="I61" s="309">
        <f t="shared" si="1"/>
        <v>-5.0331881561754699</v>
      </c>
      <c r="J61" s="308">
        <f>'4b. OEB_Adjustment_Input_Sheet'!K52</f>
        <v>-5.0331881561754699</v>
      </c>
      <c r="K61" s="403">
        <f>'4b. OEB_Adjustment_Input_Sheet'!L52</f>
        <v>0</v>
      </c>
      <c r="L61" s="309">
        <f t="shared" si="2"/>
        <v>-5.0331881561754699</v>
      </c>
      <c r="M61" s="308">
        <f>'4b. OEB_Adjustment_Input_Sheet'!N52</f>
        <v>0</v>
      </c>
      <c r="N61" s="403">
        <f>'4b. OEB_Adjustment_Input_Sheet'!O52</f>
        <v>0</v>
      </c>
      <c r="O61" s="309">
        <f t="shared" si="3"/>
        <v>0</v>
      </c>
      <c r="P61" s="308">
        <f>'4b. OEB_Adjustment_Input_Sheet'!Q52</f>
        <v>0</v>
      </c>
      <c r="Q61" s="403">
        <f>'4b. OEB_Adjustment_Input_Sheet'!R52</f>
        <v>0</v>
      </c>
      <c r="R61" s="309">
        <f t="shared" si="4"/>
        <v>0</v>
      </c>
      <c r="S61" s="130"/>
      <c r="T61" s="290"/>
    </row>
    <row r="62" spans="2:20" ht="15.5">
      <c r="B62" s="35">
        <f t="shared" si="5"/>
        <v>42</v>
      </c>
      <c r="C62" s="177" t="s">
        <v>180</v>
      </c>
      <c r="D62" s="308">
        <f>'4b. OEB_Adjustment_Input_Sheet'!E53</f>
        <v>0.83377946567613881</v>
      </c>
      <c r="E62" s="403">
        <f>'4b. OEB_Adjustment_Input_Sheet'!F53</f>
        <v>0</v>
      </c>
      <c r="F62" s="309">
        <f t="shared" si="0"/>
        <v>0.83377946567613881</v>
      </c>
      <c r="G62" s="308">
        <f>'4b. OEB_Adjustment_Input_Sheet'!H53</f>
        <v>0.83377946567613881</v>
      </c>
      <c r="H62" s="403">
        <f>'4b. OEB_Adjustment_Input_Sheet'!I53</f>
        <v>0</v>
      </c>
      <c r="I62" s="309">
        <f t="shared" si="1"/>
        <v>0.83377946567613881</v>
      </c>
      <c r="J62" s="308">
        <f>'4b. OEB_Adjustment_Input_Sheet'!K53</f>
        <v>0.83377946567613881</v>
      </c>
      <c r="K62" s="403">
        <f>'4b. OEB_Adjustment_Input_Sheet'!L53</f>
        <v>0</v>
      </c>
      <c r="L62" s="309">
        <f t="shared" si="2"/>
        <v>0.83377946567613881</v>
      </c>
      <c r="M62" s="308">
        <f>'4b. OEB_Adjustment_Input_Sheet'!N53</f>
        <v>0</v>
      </c>
      <c r="N62" s="403">
        <f>'4b. OEB_Adjustment_Input_Sheet'!O53</f>
        <v>0</v>
      </c>
      <c r="O62" s="309">
        <f t="shared" si="3"/>
        <v>0</v>
      </c>
      <c r="P62" s="308">
        <f>'4b. OEB_Adjustment_Input_Sheet'!Q53</f>
        <v>0</v>
      </c>
      <c r="Q62" s="403">
        <f>'4b. OEB_Adjustment_Input_Sheet'!R53</f>
        <v>0</v>
      </c>
      <c r="R62" s="309">
        <f t="shared" si="4"/>
        <v>0</v>
      </c>
      <c r="S62" s="130"/>
      <c r="T62" s="290"/>
    </row>
    <row r="63" spans="2:20" ht="15.5">
      <c r="B63" s="35">
        <f t="shared" si="5"/>
        <v>43</v>
      </c>
      <c r="C63" s="305" t="s">
        <v>181</v>
      </c>
      <c r="D63" s="308">
        <f>'4b. OEB_Adjustment_Input_Sheet'!E54</f>
        <v>-8.4075572218843497</v>
      </c>
      <c r="E63" s="403">
        <f>'4b. OEB_Adjustment_Input_Sheet'!F54</f>
        <v>0</v>
      </c>
      <c r="F63" s="309">
        <f t="shared" si="0"/>
        <v>-8.4075572218843497</v>
      </c>
      <c r="G63" s="308">
        <f>'4b. OEB_Adjustment_Input_Sheet'!H54</f>
        <v>-8.4075572218843497</v>
      </c>
      <c r="H63" s="403">
        <f>'4b. OEB_Adjustment_Input_Sheet'!I54</f>
        <v>0</v>
      </c>
      <c r="I63" s="309">
        <f t="shared" si="1"/>
        <v>-8.4075572218843497</v>
      </c>
      <c r="J63" s="308">
        <f>'4b. OEB_Adjustment_Input_Sheet'!K54</f>
        <v>-8.4075572218843497</v>
      </c>
      <c r="K63" s="403">
        <f>'4b. OEB_Adjustment_Input_Sheet'!L54</f>
        <v>0</v>
      </c>
      <c r="L63" s="309">
        <f t="shared" si="2"/>
        <v>-8.4075572218843497</v>
      </c>
      <c r="M63" s="308">
        <f>'4b. OEB_Adjustment_Input_Sheet'!N54</f>
        <v>0</v>
      </c>
      <c r="N63" s="403">
        <f>'4b. OEB_Adjustment_Input_Sheet'!O54</f>
        <v>0</v>
      </c>
      <c r="O63" s="309">
        <f t="shared" si="3"/>
        <v>0</v>
      </c>
      <c r="P63" s="308">
        <f>'4b. OEB_Adjustment_Input_Sheet'!Q54</f>
        <v>0</v>
      </c>
      <c r="Q63" s="403">
        <f>'4b. OEB_Adjustment_Input_Sheet'!R54</f>
        <v>0</v>
      </c>
      <c r="R63" s="309">
        <f t="shared" si="4"/>
        <v>0</v>
      </c>
      <c r="S63" s="130"/>
      <c r="T63" s="290"/>
    </row>
    <row r="64" spans="2:20" ht="15.5">
      <c r="B64" s="35">
        <f t="shared" si="5"/>
        <v>44</v>
      </c>
      <c r="C64" s="296" t="s">
        <v>182</v>
      </c>
      <c r="D64" s="308">
        <f>'4b. OEB_Adjustment_Input_Sheet'!E55</f>
        <v>67.735600276570111</v>
      </c>
      <c r="E64" s="403">
        <f>'4b. OEB_Adjustment_Input_Sheet'!F55</f>
        <v>0</v>
      </c>
      <c r="F64" s="309">
        <f t="shared" si="0"/>
        <v>67.735600276570111</v>
      </c>
      <c r="G64" s="308">
        <f>'4b. OEB_Adjustment_Input_Sheet'!H55</f>
        <v>67.735600276570111</v>
      </c>
      <c r="H64" s="403">
        <f>'4b. OEB_Adjustment_Input_Sheet'!I55</f>
        <v>0</v>
      </c>
      <c r="I64" s="309">
        <f t="shared" si="1"/>
        <v>67.735600276570111</v>
      </c>
      <c r="J64" s="308">
        <f>'4b. OEB_Adjustment_Input_Sheet'!K55</f>
        <v>67.735600276570111</v>
      </c>
      <c r="K64" s="403">
        <f>'4b. OEB_Adjustment_Input_Sheet'!L55</f>
        <v>0</v>
      </c>
      <c r="L64" s="309">
        <f t="shared" si="2"/>
        <v>67.735600276570111</v>
      </c>
      <c r="M64" s="308">
        <f>'4b. OEB_Adjustment_Input_Sheet'!N55</f>
        <v>67.735600276570111</v>
      </c>
      <c r="N64" s="403">
        <f>'4b. OEB_Adjustment_Input_Sheet'!O55</f>
        <v>0</v>
      </c>
      <c r="O64" s="309">
        <f t="shared" si="3"/>
        <v>67.735600276570111</v>
      </c>
      <c r="P64" s="308">
        <f>'4b. OEB_Adjustment_Input_Sheet'!Q55</f>
        <v>67.735600276570111</v>
      </c>
      <c r="Q64" s="403">
        <f>'4b. OEB_Adjustment_Input_Sheet'!R55</f>
        <v>0</v>
      </c>
      <c r="R64" s="309">
        <f t="shared" si="4"/>
        <v>67.735600276570111</v>
      </c>
      <c r="S64" s="130"/>
      <c r="T64" s="290"/>
    </row>
    <row r="65" spans="2:20" ht="31">
      <c r="B65" s="35">
        <f t="shared" si="5"/>
        <v>45</v>
      </c>
      <c r="C65" s="296" t="s">
        <v>183</v>
      </c>
      <c r="D65" s="308">
        <f>'4b. OEB_Adjustment_Input_Sheet'!E56</f>
        <v>0</v>
      </c>
      <c r="E65" s="403">
        <f>'4b. OEB_Adjustment_Input_Sheet'!F56</f>
        <v>0</v>
      </c>
      <c r="F65" s="309">
        <f t="shared" si="0"/>
        <v>0</v>
      </c>
      <c r="G65" s="308">
        <f>'4b. OEB_Adjustment_Input_Sheet'!H56</f>
        <v>0</v>
      </c>
      <c r="H65" s="403">
        <f>'4b. OEB_Adjustment_Input_Sheet'!I56</f>
        <v>0</v>
      </c>
      <c r="I65" s="309">
        <f t="shared" si="1"/>
        <v>0</v>
      </c>
      <c r="J65" s="308">
        <f>'4b. OEB_Adjustment_Input_Sheet'!K56</f>
        <v>0</v>
      </c>
      <c r="K65" s="403">
        <f>'4b. OEB_Adjustment_Input_Sheet'!L56</f>
        <v>0</v>
      </c>
      <c r="L65" s="309">
        <f t="shared" si="2"/>
        <v>0</v>
      </c>
      <c r="M65" s="308">
        <f>'4b. OEB_Adjustment_Input_Sheet'!N56</f>
        <v>0</v>
      </c>
      <c r="N65" s="403">
        <f>'4b. OEB_Adjustment_Input_Sheet'!O56</f>
        <v>0</v>
      </c>
      <c r="O65" s="309">
        <f t="shared" si="3"/>
        <v>0</v>
      </c>
      <c r="P65" s="308">
        <f>'4b. OEB_Adjustment_Input_Sheet'!Q56</f>
        <v>0</v>
      </c>
      <c r="Q65" s="403">
        <f>'4b. OEB_Adjustment_Input_Sheet'!R56</f>
        <v>0</v>
      </c>
      <c r="R65" s="309">
        <f t="shared" si="4"/>
        <v>0</v>
      </c>
      <c r="S65" s="130"/>
      <c r="T65" s="290"/>
    </row>
    <row r="66" spans="2:20" ht="31">
      <c r="B66" s="35">
        <f t="shared" si="5"/>
        <v>46</v>
      </c>
      <c r="C66" s="296" t="s">
        <v>184</v>
      </c>
      <c r="D66" s="308">
        <f>'4b. OEB_Adjustment_Input_Sheet'!E57</f>
        <v>34.018738196312455</v>
      </c>
      <c r="E66" s="403">
        <f>'4b. OEB_Adjustment_Input_Sheet'!F57</f>
        <v>0</v>
      </c>
      <c r="F66" s="309">
        <f t="shared" si="0"/>
        <v>34.018738196312455</v>
      </c>
      <c r="G66" s="308">
        <f>'4b. OEB_Adjustment_Input_Sheet'!H57</f>
        <v>34.018738196312455</v>
      </c>
      <c r="H66" s="403">
        <f>'4b. OEB_Adjustment_Input_Sheet'!I57</f>
        <v>0</v>
      </c>
      <c r="I66" s="309">
        <f t="shared" si="1"/>
        <v>34.018738196312455</v>
      </c>
      <c r="J66" s="308">
        <f>'4b. OEB_Adjustment_Input_Sheet'!K57</f>
        <v>34.018738196312455</v>
      </c>
      <c r="K66" s="403">
        <f>'4b. OEB_Adjustment_Input_Sheet'!L57</f>
        <v>0</v>
      </c>
      <c r="L66" s="309">
        <f t="shared" si="2"/>
        <v>34.018738196312455</v>
      </c>
      <c r="M66" s="308">
        <f>'4b. OEB_Adjustment_Input_Sheet'!N57</f>
        <v>0</v>
      </c>
      <c r="N66" s="403">
        <f>'4b. OEB_Adjustment_Input_Sheet'!O57</f>
        <v>0</v>
      </c>
      <c r="O66" s="309">
        <f t="shared" si="3"/>
        <v>0</v>
      </c>
      <c r="P66" s="308">
        <f>'4b. OEB_Adjustment_Input_Sheet'!Q57</f>
        <v>0</v>
      </c>
      <c r="Q66" s="403">
        <f>'4b. OEB_Adjustment_Input_Sheet'!R57</f>
        <v>0</v>
      </c>
      <c r="R66" s="309">
        <f t="shared" si="4"/>
        <v>0</v>
      </c>
      <c r="S66" s="130"/>
      <c r="T66" s="290"/>
    </row>
    <row r="67" spans="2:20" ht="31">
      <c r="B67" s="35">
        <f t="shared" si="5"/>
        <v>47</v>
      </c>
      <c r="C67" s="296" t="s">
        <v>185</v>
      </c>
      <c r="D67" s="308">
        <f>'4b. OEB_Adjustment_Input_Sheet'!E58</f>
        <v>-0.7730628526674177</v>
      </c>
      <c r="E67" s="403">
        <f>'4b. OEB_Adjustment_Input_Sheet'!F58</f>
        <v>0</v>
      </c>
      <c r="F67" s="309">
        <f t="shared" si="0"/>
        <v>-0.7730628526674177</v>
      </c>
      <c r="G67" s="308">
        <f>'4b. OEB_Adjustment_Input_Sheet'!H58</f>
        <v>-0.7730628526674177</v>
      </c>
      <c r="H67" s="403">
        <f>'4b. OEB_Adjustment_Input_Sheet'!I58</f>
        <v>0</v>
      </c>
      <c r="I67" s="309">
        <f t="shared" si="1"/>
        <v>-0.7730628526674177</v>
      </c>
      <c r="J67" s="308">
        <f>'4b. OEB_Adjustment_Input_Sheet'!K58</f>
        <v>-0.7730628526674177</v>
      </c>
      <c r="K67" s="403">
        <f>'4b. OEB_Adjustment_Input_Sheet'!L58</f>
        <v>0</v>
      </c>
      <c r="L67" s="309">
        <f t="shared" si="2"/>
        <v>-0.7730628526674177</v>
      </c>
      <c r="M67" s="308">
        <f>'4b. OEB_Adjustment_Input_Sheet'!N58</f>
        <v>0</v>
      </c>
      <c r="N67" s="403">
        <f>'4b. OEB_Adjustment_Input_Sheet'!O58</f>
        <v>0</v>
      </c>
      <c r="O67" s="309">
        <f t="shared" si="3"/>
        <v>0</v>
      </c>
      <c r="P67" s="308">
        <f>'4b. OEB_Adjustment_Input_Sheet'!Q58</f>
        <v>0</v>
      </c>
      <c r="Q67" s="403">
        <f>'4b. OEB_Adjustment_Input_Sheet'!R58</f>
        <v>0</v>
      </c>
      <c r="R67" s="309">
        <f t="shared" si="4"/>
        <v>0</v>
      </c>
      <c r="S67" s="130"/>
      <c r="T67" s="290"/>
    </row>
    <row r="68" spans="2:20" ht="31">
      <c r="B68" s="35">
        <f t="shared" si="5"/>
        <v>48</v>
      </c>
      <c r="C68" s="296" t="s">
        <v>186</v>
      </c>
      <c r="D68" s="308">
        <f>'4b. OEB_Adjustment_Input_Sheet'!E59</f>
        <v>2.5449043381409169</v>
      </c>
      <c r="E68" s="403">
        <f>'4b. OEB_Adjustment_Input_Sheet'!F59</f>
        <v>0</v>
      </c>
      <c r="F68" s="309">
        <f t="shared" si="0"/>
        <v>2.5449043381409169</v>
      </c>
      <c r="G68" s="308">
        <f>'4b. OEB_Adjustment_Input_Sheet'!H59</f>
        <v>2.5449043381409169</v>
      </c>
      <c r="H68" s="403">
        <f>'4b. OEB_Adjustment_Input_Sheet'!I59</f>
        <v>0</v>
      </c>
      <c r="I68" s="309">
        <f t="shared" si="1"/>
        <v>2.5449043381409169</v>
      </c>
      <c r="J68" s="308">
        <f>'4b. OEB_Adjustment_Input_Sheet'!K59</f>
        <v>2.5449043381409169</v>
      </c>
      <c r="K68" s="403">
        <f>'4b. OEB_Adjustment_Input_Sheet'!L59</f>
        <v>0</v>
      </c>
      <c r="L68" s="309">
        <f t="shared" si="2"/>
        <v>2.5449043381409169</v>
      </c>
      <c r="M68" s="308">
        <f>'4b. OEB_Adjustment_Input_Sheet'!N59</f>
        <v>0</v>
      </c>
      <c r="N68" s="403">
        <f>'4b. OEB_Adjustment_Input_Sheet'!O59</f>
        <v>0</v>
      </c>
      <c r="O68" s="309">
        <f t="shared" si="3"/>
        <v>0</v>
      </c>
      <c r="P68" s="308">
        <f>'4b. OEB_Adjustment_Input_Sheet'!Q59</f>
        <v>0</v>
      </c>
      <c r="Q68" s="403">
        <f>'4b. OEB_Adjustment_Input_Sheet'!R59</f>
        <v>0</v>
      </c>
      <c r="R68" s="309">
        <f t="shared" si="4"/>
        <v>0</v>
      </c>
      <c r="S68" s="130"/>
      <c r="T68" s="290"/>
    </row>
    <row r="69" spans="2:20" ht="15.5">
      <c r="B69" s="35">
        <f t="shared" si="5"/>
        <v>49</v>
      </c>
      <c r="C69" s="296" t="s">
        <v>187</v>
      </c>
      <c r="D69" s="308">
        <f>'4b. OEB_Adjustment_Input_Sheet'!E60</f>
        <v>2.5529775609782503</v>
      </c>
      <c r="E69" s="403">
        <f>'4b. OEB_Adjustment_Input_Sheet'!F60</f>
        <v>0</v>
      </c>
      <c r="F69" s="309">
        <f t="shared" si="0"/>
        <v>2.5529775609782503</v>
      </c>
      <c r="G69" s="308">
        <f>'4b. OEB_Adjustment_Input_Sheet'!H60</f>
        <v>2.5529775609782503</v>
      </c>
      <c r="H69" s="403">
        <f>'4b. OEB_Adjustment_Input_Sheet'!I60</f>
        <v>0</v>
      </c>
      <c r="I69" s="309">
        <f t="shared" si="1"/>
        <v>2.5529775609782503</v>
      </c>
      <c r="J69" s="308">
        <f>'4b. OEB_Adjustment_Input_Sheet'!K60</f>
        <v>2.5529775609782503</v>
      </c>
      <c r="K69" s="403">
        <f>'4b. OEB_Adjustment_Input_Sheet'!L60</f>
        <v>0</v>
      </c>
      <c r="L69" s="309">
        <f t="shared" si="2"/>
        <v>2.5529775609782503</v>
      </c>
      <c r="M69" s="308">
        <f>'4b. OEB_Adjustment_Input_Sheet'!N60</f>
        <v>0</v>
      </c>
      <c r="N69" s="403">
        <f>'4b. OEB_Adjustment_Input_Sheet'!O60</f>
        <v>0</v>
      </c>
      <c r="O69" s="309">
        <f t="shared" si="3"/>
        <v>0</v>
      </c>
      <c r="P69" s="308">
        <f>'4b. OEB_Adjustment_Input_Sheet'!Q60</f>
        <v>0</v>
      </c>
      <c r="Q69" s="403">
        <f>'4b. OEB_Adjustment_Input_Sheet'!R60</f>
        <v>0</v>
      </c>
      <c r="R69" s="309">
        <f t="shared" si="4"/>
        <v>0</v>
      </c>
      <c r="S69" s="130"/>
      <c r="T69" s="290"/>
    </row>
    <row r="70" spans="2:20" ht="15.5">
      <c r="B70" s="35">
        <f t="shared" si="5"/>
        <v>50</v>
      </c>
      <c r="C70" s="296" t="s">
        <v>188</v>
      </c>
      <c r="D70" s="313">
        <f>'4b. OEB_Adjustment_Input_Sheet'!E61</f>
        <v>0</v>
      </c>
      <c r="E70" s="404">
        <f>'4b. OEB_Adjustment_Input_Sheet'!F61</f>
        <v>0</v>
      </c>
      <c r="F70" s="314">
        <f t="shared" si="0"/>
        <v>0</v>
      </c>
      <c r="G70" s="313">
        <f>'4b. OEB_Adjustment_Input_Sheet'!H61</f>
        <v>0</v>
      </c>
      <c r="H70" s="404">
        <f>'4b. OEB_Adjustment_Input_Sheet'!I61</f>
        <v>0</v>
      </c>
      <c r="I70" s="314">
        <f t="shared" si="1"/>
        <v>0</v>
      </c>
      <c r="J70" s="313">
        <f>'4b. OEB_Adjustment_Input_Sheet'!K61</f>
        <v>0</v>
      </c>
      <c r="K70" s="404">
        <f>'4b. OEB_Adjustment_Input_Sheet'!L61</f>
        <v>0</v>
      </c>
      <c r="L70" s="314">
        <f t="shared" si="2"/>
        <v>0</v>
      </c>
      <c r="M70" s="313">
        <f>'4b. OEB_Adjustment_Input_Sheet'!N61</f>
        <v>0</v>
      </c>
      <c r="N70" s="404">
        <f>'4b. OEB_Adjustment_Input_Sheet'!O61</f>
        <v>0</v>
      </c>
      <c r="O70" s="314">
        <f t="shared" si="3"/>
        <v>0</v>
      </c>
      <c r="P70" s="313">
        <f>'4b. OEB_Adjustment_Input_Sheet'!Q61</f>
        <v>0</v>
      </c>
      <c r="Q70" s="404">
        <f>'4b. OEB_Adjustment_Input_Sheet'!R61</f>
        <v>0</v>
      </c>
      <c r="R70" s="314">
        <f t="shared" si="4"/>
        <v>0</v>
      </c>
      <c r="S70" s="130"/>
      <c r="T70" s="290"/>
    </row>
    <row r="71" spans="2:20" ht="15.5">
      <c r="B71" s="35">
        <f t="shared" si="5"/>
        <v>51</v>
      </c>
      <c r="C71" s="297" t="s">
        <v>74</v>
      </c>
      <c r="D71" s="310">
        <f>'4b. OEB_Adjustment_Input_Sheet'!E62</f>
        <v>134.88423240824071</v>
      </c>
      <c r="E71" s="311">
        <f>'4b. OEB_Adjustment_Input_Sheet'!F57</f>
        <v>0</v>
      </c>
      <c r="F71" s="312">
        <f t="shared" si="0"/>
        <v>134.88423240824071</v>
      </c>
      <c r="G71" s="310">
        <f>'4b. OEB_Adjustment_Input_Sheet'!H62</f>
        <v>134.88423240824071</v>
      </c>
      <c r="H71" s="311">
        <f>'4b. OEB_Adjustment_Input_Sheet'!I57</f>
        <v>0</v>
      </c>
      <c r="I71" s="312">
        <f t="shared" si="1"/>
        <v>134.88423240824071</v>
      </c>
      <c r="J71" s="310">
        <f>'4b. OEB_Adjustment_Input_Sheet'!K62</f>
        <v>134.88423240824071</v>
      </c>
      <c r="K71" s="311">
        <f>'4b. OEB_Adjustment_Input_Sheet'!L57</f>
        <v>0</v>
      </c>
      <c r="L71" s="312">
        <f t="shared" si="2"/>
        <v>134.88423240824071</v>
      </c>
      <c r="M71" s="310">
        <f>'4b. OEB_Adjustment_Input_Sheet'!N62</f>
        <v>67.735600276570111</v>
      </c>
      <c r="N71" s="311">
        <f>'4b. OEB_Adjustment_Input_Sheet'!O57</f>
        <v>0</v>
      </c>
      <c r="O71" s="312">
        <f t="shared" si="3"/>
        <v>67.735600276570111</v>
      </c>
      <c r="P71" s="310">
        <f>'4b. OEB_Adjustment_Input_Sheet'!Q62</f>
        <v>67.735600276570111</v>
      </c>
      <c r="Q71" s="311">
        <f>'4b. OEB_Adjustment_Input_Sheet'!R57</f>
        <v>0</v>
      </c>
      <c r="R71" s="312">
        <f t="shared" si="4"/>
        <v>67.735600276570111</v>
      </c>
      <c r="S71" s="130"/>
      <c r="T71" s="290"/>
    </row>
    <row r="72" spans="2:20" ht="15.5">
      <c r="B72" s="35">
        <f t="shared" si="5"/>
        <v>52</v>
      </c>
      <c r="C72" s="296" t="s">
        <v>189</v>
      </c>
      <c r="D72" s="308">
        <f>'4b. OEB_Adjustment_Input_Sheet'!E63</f>
        <v>-0.41261299070419943</v>
      </c>
      <c r="E72" s="403">
        <f>'4b. OEB_Adjustment_Input_Sheet'!F58</f>
        <v>0</v>
      </c>
      <c r="F72" s="309">
        <f t="shared" si="0"/>
        <v>-0.41261299070419943</v>
      </c>
      <c r="G72" s="308">
        <f>'4b. OEB_Adjustment_Input_Sheet'!H63</f>
        <v>-0.41261299070419943</v>
      </c>
      <c r="H72" s="403">
        <f>'4b. OEB_Adjustment_Input_Sheet'!I58</f>
        <v>0</v>
      </c>
      <c r="I72" s="309">
        <f t="shared" si="1"/>
        <v>-0.41261299070419943</v>
      </c>
      <c r="J72" s="308">
        <f>'4b. OEB_Adjustment_Input_Sheet'!K63</f>
        <v>-0.41261299070419943</v>
      </c>
      <c r="K72" s="403">
        <f>'4b. OEB_Adjustment_Input_Sheet'!L58</f>
        <v>0</v>
      </c>
      <c r="L72" s="309">
        <f t="shared" si="2"/>
        <v>-0.41261299070419943</v>
      </c>
      <c r="M72" s="308">
        <f>'4b. OEB_Adjustment_Input_Sheet'!N63</f>
        <v>0</v>
      </c>
      <c r="N72" s="403">
        <f>'4b. OEB_Adjustment_Input_Sheet'!O58</f>
        <v>0</v>
      </c>
      <c r="O72" s="309">
        <f t="shared" si="3"/>
        <v>0</v>
      </c>
      <c r="P72" s="308">
        <f>'4b. OEB_Adjustment_Input_Sheet'!Q63</f>
        <v>0</v>
      </c>
      <c r="Q72" s="403">
        <f>'4b. OEB_Adjustment_Input_Sheet'!R58</f>
        <v>0</v>
      </c>
      <c r="R72" s="309">
        <f t="shared" si="4"/>
        <v>0</v>
      </c>
      <c r="S72" s="130"/>
      <c r="T72" s="290"/>
    </row>
    <row r="73" spans="2:20" ht="16" thickBot="1">
      <c r="B73" s="35">
        <f t="shared" si="5"/>
        <v>53</v>
      </c>
      <c r="C73" s="12" t="s">
        <v>157</v>
      </c>
      <c r="D73" s="293">
        <f t="shared" ref="D73:F73" si="6">SUM(D71:D72)</f>
        <v>134.47161941753652</v>
      </c>
      <c r="E73" s="405">
        <f t="shared" si="6"/>
        <v>0</v>
      </c>
      <c r="F73" s="294">
        <f t="shared" si="6"/>
        <v>134.47161941753652</v>
      </c>
      <c r="G73" s="293">
        <f t="shared" ref="G73" si="7">SUM(G71:G72)</f>
        <v>134.47161941753652</v>
      </c>
      <c r="H73" s="405">
        <f t="shared" ref="H73" si="8">SUM(H71:H72)</f>
        <v>0</v>
      </c>
      <c r="I73" s="294">
        <f t="shared" ref="I73" si="9">SUM(I71:I72)</f>
        <v>134.47161941753652</v>
      </c>
      <c r="J73" s="293">
        <f t="shared" ref="J73" si="10">SUM(J71:J72)</f>
        <v>134.47161941753652</v>
      </c>
      <c r="K73" s="405">
        <f t="shared" ref="K73" si="11">SUM(K71:K72)</f>
        <v>0</v>
      </c>
      <c r="L73" s="294">
        <f t="shared" ref="L73" si="12">SUM(L71:L72)</f>
        <v>134.47161941753652</v>
      </c>
      <c r="M73" s="293">
        <f t="shared" ref="M73" si="13">SUM(M71:M72)</f>
        <v>67.735600276570111</v>
      </c>
      <c r="N73" s="405">
        <f t="shared" ref="N73" si="14">SUM(N71:N72)</f>
        <v>0</v>
      </c>
      <c r="O73" s="294">
        <f t="shared" ref="O73" si="15">SUM(O71:O72)</f>
        <v>67.735600276570111</v>
      </c>
      <c r="P73" s="293">
        <f t="shared" ref="P73" si="16">SUM(P71:P72)</f>
        <v>67.735600276570111</v>
      </c>
      <c r="Q73" s="405">
        <f t="shared" ref="Q73" si="17">SUM(Q71:Q72)</f>
        <v>0</v>
      </c>
      <c r="R73" s="294">
        <f t="shared" ref="R73" si="18">SUM(R71:R72)</f>
        <v>67.735600276570111</v>
      </c>
      <c r="S73" s="27"/>
      <c r="T73" s="291"/>
    </row>
    <row r="74" spans="2:20" ht="16" thickBot="1">
      <c r="B74" s="45"/>
      <c r="D74" s="132"/>
      <c r="E74" s="130"/>
      <c r="F74" s="131"/>
      <c r="G74" s="132"/>
      <c r="H74" s="130"/>
      <c r="I74" s="131"/>
      <c r="J74" s="132"/>
      <c r="K74" s="130"/>
      <c r="L74" s="131"/>
      <c r="M74" s="132"/>
      <c r="N74" s="130"/>
      <c r="O74" s="131"/>
      <c r="P74" s="132"/>
      <c r="Q74" s="130"/>
      <c r="R74" s="131"/>
      <c r="S74" s="130"/>
      <c r="T74" s="130"/>
    </row>
    <row r="75" spans="2:20" ht="16" thickBot="1">
      <c r="B75" s="35">
        <f>B73+1</f>
        <v>54</v>
      </c>
      <c r="C75" s="12" t="s">
        <v>267</v>
      </c>
      <c r="D75" s="125">
        <f>'4a. OEB_Adjustment_Input_Sheet'!E118+'4a. OEB_Adjustment_Input_Sheet'!E188</f>
        <v>18.692595725284299</v>
      </c>
      <c r="E75" s="134">
        <f>F75-D75</f>
        <v>0</v>
      </c>
      <c r="F75" s="126">
        <f>'4a. OEB_Adjustment_Input_Sheet'!G118+'4a. OEB_Adjustment_Input_Sheet'!G188</f>
        <v>18.692595725284299</v>
      </c>
      <c r="G75" s="125">
        <f>'4a. OEB_Adjustment_Input_Sheet'!H118+'4a. OEB_Adjustment_Input_Sheet'!H188</f>
        <v>26.692001432921099</v>
      </c>
      <c r="H75" s="134">
        <f>I75-G75</f>
        <v>0</v>
      </c>
      <c r="I75" s="126">
        <f>'4a. OEB_Adjustment_Input_Sheet'!J118+'4a. OEB_Adjustment_Input_Sheet'!J188</f>
        <v>26.692001432921099</v>
      </c>
      <c r="J75" s="125">
        <f>'4a. OEB_Adjustment_Input_Sheet'!K118+'4a. OEB_Adjustment_Input_Sheet'!K188</f>
        <v>25.066396326558898</v>
      </c>
      <c r="K75" s="134">
        <f>L75-J75</f>
        <v>0</v>
      </c>
      <c r="L75" s="126">
        <f>'4a. OEB_Adjustment_Input_Sheet'!M118+'4a. OEB_Adjustment_Input_Sheet'!M188</f>
        <v>25.066396326558898</v>
      </c>
      <c r="M75" s="125">
        <f>'4a. OEB_Adjustment_Input_Sheet'!N118+'4a. OEB_Adjustment_Input_Sheet'!N188</f>
        <v>27.323262069403278</v>
      </c>
      <c r="N75" s="134">
        <f>O75-M75</f>
        <v>0</v>
      </c>
      <c r="O75" s="126">
        <f>'4a. OEB_Adjustment_Input_Sheet'!P118+'4a. OEB_Adjustment_Input_Sheet'!P188</f>
        <v>27.323262069403278</v>
      </c>
      <c r="P75" s="125">
        <f>'4a. OEB_Adjustment_Input_Sheet'!Q118+'4a. OEB_Adjustment_Input_Sheet'!Q188</f>
        <v>30.873285710204289</v>
      </c>
      <c r="Q75" s="134">
        <f>R75-P75</f>
        <v>0</v>
      </c>
      <c r="R75" s="126">
        <f>'4a. OEB_Adjustment_Input_Sheet'!S118+'4a. OEB_Adjustment_Input_Sheet'!S188</f>
        <v>30.873285710204289</v>
      </c>
      <c r="S75" s="27"/>
      <c r="T75" s="291"/>
    </row>
    <row r="76" spans="2:20" ht="16" thickBot="1">
      <c r="B76" s="45"/>
      <c r="D76" s="66"/>
      <c r="E76" s="51"/>
      <c r="F76" s="65"/>
      <c r="G76" s="66"/>
      <c r="H76" s="51"/>
      <c r="I76" s="65"/>
      <c r="J76" s="66"/>
      <c r="K76" s="51"/>
      <c r="L76" s="65"/>
      <c r="M76" s="66"/>
      <c r="N76" s="51"/>
      <c r="O76" s="65"/>
      <c r="P76" s="66"/>
      <c r="Q76" s="51"/>
      <c r="R76" s="65"/>
      <c r="S76" s="51"/>
      <c r="T76" s="51"/>
    </row>
    <row r="77" spans="2:20" ht="16" thickBot="1">
      <c r="B77" s="36">
        <f>B75+1</f>
        <v>55</v>
      </c>
      <c r="C77" s="69" t="s">
        <v>268</v>
      </c>
      <c r="D77" s="56">
        <f>ROUND(D73/D75,2)</f>
        <v>7.19</v>
      </c>
      <c r="E77" s="134">
        <f>F77-D77</f>
        <v>0</v>
      </c>
      <c r="F77" s="57">
        <f>ROUND(F73/F75,2)</f>
        <v>7.19</v>
      </c>
      <c r="G77" s="56">
        <f>ROUND(G73/G75,2)</f>
        <v>5.04</v>
      </c>
      <c r="H77" s="134">
        <f>I77-G77</f>
        <v>0</v>
      </c>
      <c r="I77" s="57">
        <f>ROUND(I73/I75,2)</f>
        <v>5.04</v>
      </c>
      <c r="J77" s="56">
        <f>ROUND(J73/J75,2)</f>
        <v>5.36</v>
      </c>
      <c r="K77" s="134">
        <f>L77-J77</f>
        <v>0</v>
      </c>
      <c r="L77" s="57">
        <f>ROUND(L73/L75,2)</f>
        <v>5.36</v>
      </c>
      <c r="M77" s="56">
        <f>ROUND(M73/M75,2)</f>
        <v>2.48</v>
      </c>
      <c r="N77" s="134">
        <f>O77-M77</f>
        <v>0</v>
      </c>
      <c r="O77" s="57">
        <f>ROUND(O73/O75,2)</f>
        <v>2.48</v>
      </c>
      <c r="P77" s="56">
        <f>ROUND(P73/P75,2)</f>
        <v>2.19</v>
      </c>
      <c r="Q77" s="134">
        <f>R77-P77</f>
        <v>0</v>
      </c>
      <c r="R77" s="57">
        <f>ROUND(R73/R75,2)</f>
        <v>2.19</v>
      </c>
      <c r="S77" s="74"/>
      <c r="T77" s="292"/>
    </row>
    <row r="78" spans="2:20"/>
    <row r="79" spans="2:20" ht="15.5">
      <c r="B79" s="276" t="s">
        <v>205</v>
      </c>
    </row>
    <row r="80" spans="2:20" hidden="1">
      <c r="B80" s="210"/>
    </row>
    <row r="81"/>
    <row r="82"/>
    <row r="83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</sheetData>
  <mergeCells count="13">
    <mergeCell ref="P7:R7"/>
    <mergeCell ref="D6:R6"/>
    <mergeCell ref="J37:L37"/>
    <mergeCell ref="M37:O37"/>
    <mergeCell ref="P37:R37"/>
    <mergeCell ref="D36:R36"/>
    <mergeCell ref="J7:L7"/>
    <mergeCell ref="M7:O7"/>
    <mergeCell ref="B1:F1"/>
    <mergeCell ref="D7:F7"/>
    <mergeCell ref="D37:F37"/>
    <mergeCell ref="G37:I37"/>
    <mergeCell ref="G7:I7"/>
  </mergeCells>
  <pageMargins left="1" right="1" top="1" bottom="1" header="0.5" footer="0.5"/>
  <pageSetup paperSize="17" scale="40" orientation="landscape" r:id="rId1"/>
  <headerFooter>
    <oddHeader>&amp;COPG Recovery of Deferral and Variance Accounts and Riders</oddHeader>
  </headerFooter>
  <ignoredErrors>
    <ignoredError sqref="E77:Q77 E34:O3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B2:S317"/>
  <sheetViews>
    <sheetView showGridLines="0" view="pageBreakPreview" topLeftCell="E1" zoomScale="90" zoomScaleNormal="55" zoomScaleSheetLayoutView="90" workbookViewId="0">
      <selection activeCell="M14" sqref="M14"/>
    </sheetView>
  </sheetViews>
  <sheetFormatPr defaultColWidth="9.26953125" defaultRowHeight="12.5"/>
  <cols>
    <col min="1" max="1" width="2.7265625" style="213" customWidth="1"/>
    <col min="2" max="2" width="6.26953125" style="213" customWidth="1"/>
    <col min="3" max="3" width="80.7265625" style="213" customWidth="1"/>
    <col min="4" max="4" width="20.7265625" style="213" customWidth="1"/>
    <col min="5" max="19" width="19.7265625" style="213" customWidth="1"/>
    <col min="20" max="16384" width="9.26953125" style="213"/>
  </cols>
  <sheetData>
    <row r="2" spans="2:19" ht="18">
      <c r="B2" s="512" t="s">
        <v>269</v>
      </c>
      <c r="C2" s="512"/>
      <c r="D2" s="512"/>
      <c r="E2" s="512"/>
      <c r="F2" s="512"/>
      <c r="S2" s="323" t="str">
        <f>'1. Cover'!M1</f>
        <v>Updated: 2026-03-10</v>
      </c>
    </row>
    <row r="3" spans="2:19" ht="18">
      <c r="B3" s="321"/>
      <c r="C3" s="321"/>
      <c r="D3" s="321"/>
      <c r="E3" s="321"/>
      <c r="F3" s="321"/>
      <c r="S3" s="323" t="str">
        <f>'1. Cover'!M2</f>
        <v>EB-2025-0297</v>
      </c>
    </row>
    <row r="4" spans="2:19" ht="18">
      <c r="B4" s="321"/>
      <c r="C4" s="321"/>
      <c r="D4" s="321"/>
      <c r="E4" s="321"/>
      <c r="F4" s="321"/>
      <c r="S4" s="323" t="str">
        <f>'1. Cover'!M3</f>
        <v>Exhibit I1-1-1</v>
      </c>
    </row>
    <row r="5" spans="2:19" ht="18">
      <c r="B5" s="321"/>
      <c r="C5" s="321"/>
      <c r="D5" s="321"/>
      <c r="E5" s="321"/>
      <c r="F5" s="321"/>
      <c r="S5" s="323" t="str">
        <f>'1. Cover'!M4</f>
        <v>Attachment 1</v>
      </c>
    </row>
    <row r="6" spans="2:19" ht="18.5" thickBot="1">
      <c r="B6" s="321"/>
      <c r="C6" s="321"/>
      <c r="D6" s="321"/>
      <c r="E6" s="321"/>
      <c r="F6" s="321"/>
    </row>
    <row r="7" spans="2:19" ht="18.5" thickBot="1">
      <c r="B7" s="214"/>
      <c r="E7" s="518" t="s">
        <v>270</v>
      </c>
      <c r="F7" s="519"/>
      <c r="G7" s="519"/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19"/>
      <c r="S7" s="520"/>
    </row>
    <row r="8" spans="2:19" s="215" customFormat="1" ht="16" thickBot="1">
      <c r="C8" s="216"/>
      <c r="E8" s="518" t="s">
        <v>271</v>
      </c>
      <c r="F8" s="519"/>
      <c r="G8" s="520"/>
      <c r="H8" s="518" t="str">
        <f>S3</f>
        <v>EB-2025-0297</v>
      </c>
      <c r="I8" s="519"/>
      <c r="J8" s="520"/>
      <c r="K8" s="518" t="str">
        <f>S3</f>
        <v>EB-2025-0297</v>
      </c>
      <c r="L8" s="519"/>
      <c r="M8" s="520"/>
      <c r="N8" s="518" t="str">
        <f>H8</f>
        <v>EB-2025-0297</v>
      </c>
      <c r="O8" s="519"/>
      <c r="P8" s="520"/>
      <c r="Q8" s="518" t="str">
        <f>H8</f>
        <v>EB-2025-0297</v>
      </c>
      <c r="R8" s="519"/>
      <c r="S8" s="520"/>
    </row>
    <row r="9" spans="2:19" ht="15.5">
      <c r="B9" s="217"/>
      <c r="C9" s="218"/>
      <c r="D9" s="218"/>
      <c r="E9" s="521">
        <v>2027</v>
      </c>
      <c r="F9" s="522"/>
      <c r="G9" s="523"/>
      <c r="H9" s="521">
        <v>2028</v>
      </c>
      <c r="I9" s="522"/>
      <c r="J9" s="523"/>
      <c r="K9" s="521">
        <v>2029</v>
      </c>
      <c r="L9" s="522"/>
      <c r="M9" s="523"/>
      <c r="N9" s="521">
        <v>2030</v>
      </c>
      <c r="O9" s="522"/>
      <c r="P9" s="523"/>
      <c r="Q9" s="521">
        <v>2031</v>
      </c>
      <c r="R9" s="522"/>
      <c r="S9" s="523"/>
    </row>
    <row r="10" spans="2:19" ht="15.5">
      <c r="B10" s="219" t="s">
        <v>24</v>
      </c>
      <c r="C10" s="331"/>
      <c r="D10" s="331"/>
      <c r="E10" s="270" t="s">
        <v>25</v>
      </c>
      <c r="F10" s="220" t="s">
        <v>26</v>
      </c>
      <c r="G10" s="221" t="s">
        <v>26</v>
      </c>
      <c r="H10" s="270" t="s">
        <v>25</v>
      </c>
      <c r="I10" s="220" t="s">
        <v>26</v>
      </c>
      <c r="J10" s="221" t="s">
        <v>26</v>
      </c>
      <c r="K10" s="270" t="s">
        <v>25</v>
      </c>
      <c r="L10" s="220" t="s">
        <v>26</v>
      </c>
      <c r="M10" s="221" t="s">
        <v>26</v>
      </c>
      <c r="N10" s="270" t="s">
        <v>25</v>
      </c>
      <c r="O10" s="220" t="s">
        <v>26</v>
      </c>
      <c r="P10" s="221" t="s">
        <v>26</v>
      </c>
      <c r="Q10" s="270" t="s">
        <v>25</v>
      </c>
      <c r="R10" s="220" t="s">
        <v>26</v>
      </c>
      <c r="S10" s="221" t="s">
        <v>26</v>
      </c>
    </row>
    <row r="11" spans="2:19" ht="16" thickBot="1">
      <c r="B11" s="222" t="s">
        <v>9</v>
      </c>
      <c r="C11" s="332" t="s">
        <v>27</v>
      </c>
      <c r="D11" s="332"/>
      <c r="E11" s="212">
        <f>'4a. OEB_Adjustment_Input_Sheet'!$E$9</f>
        <v>46003</v>
      </c>
      <c r="F11" s="271" t="s">
        <v>29</v>
      </c>
      <c r="G11" s="272" t="s">
        <v>30</v>
      </c>
      <c r="H11" s="212">
        <f>'4a. OEB_Adjustment_Input_Sheet'!$E$9</f>
        <v>46003</v>
      </c>
      <c r="I11" s="271" t="s">
        <v>29</v>
      </c>
      <c r="J11" s="272" t="s">
        <v>30</v>
      </c>
      <c r="K11" s="212">
        <f>'4a. OEB_Adjustment_Input_Sheet'!$E$9</f>
        <v>46003</v>
      </c>
      <c r="L11" s="271" t="s">
        <v>29</v>
      </c>
      <c r="M11" s="272" t="s">
        <v>30</v>
      </c>
      <c r="N11" s="212">
        <f>'4a. OEB_Adjustment_Input_Sheet'!$E$9</f>
        <v>46003</v>
      </c>
      <c r="O11" s="271" t="s">
        <v>29</v>
      </c>
      <c r="P11" s="272" t="s">
        <v>30</v>
      </c>
      <c r="Q11" s="212">
        <f>'4a. OEB_Adjustment_Input_Sheet'!$E$9</f>
        <v>46003</v>
      </c>
      <c r="R11" s="271" t="s">
        <v>29</v>
      </c>
      <c r="S11" s="272" t="s">
        <v>30</v>
      </c>
    </row>
    <row r="12" spans="2:19" ht="15.5">
      <c r="B12" s="223"/>
      <c r="E12" s="165" t="s">
        <v>31</v>
      </c>
      <c r="F12" s="144" t="s">
        <v>32</v>
      </c>
      <c r="G12" s="145" t="s">
        <v>33</v>
      </c>
      <c r="H12" s="263" t="s">
        <v>34</v>
      </c>
      <c r="I12" s="264" t="s">
        <v>35</v>
      </c>
      <c r="J12" s="265" t="s">
        <v>36</v>
      </c>
      <c r="K12" s="263" t="s">
        <v>37</v>
      </c>
      <c r="L12" s="264" t="s">
        <v>38</v>
      </c>
      <c r="M12" s="265" t="s">
        <v>39</v>
      </c>
      <c r="N12" s="263" t="s">
        <v>40</v>
      </c>
      <c r="O12" s="264" t="s">
        <v>41</v>
      </c>
      <c r="P12" s="265" t="s">
        <v>42</v>
      </c>
      <c r="Q12" s="263" t="s">
        <v>43</v>
      </c>
      <c r="R12" s="264" t="s">
        <v>44</v>
      </c>
      <c r="S12" s="265" t="s">
        <v>45</v>
      </c>
    </row>
    <row r="13" spans="2:19" ht="16" thickBot="1">
      <c r="B13" s="228" t="s">
        <v>272</v>
      </c>
      <c r="E13" s="47"/>
      <c r="F13" s="42"/>
      <c r="G13" s="43"/>
      <c r="H13" s="47"/>
      <c r="I13" s="42"/>
      <c r="J13" s="43"/>
      <c r="K13" s="47"/>
      <c r="L13" s="42"/>
      <c r="M13" s="43"/>
      <c r="N13" s="47"/>
      <c r="O13" s="42"/>
      <c r="P13" s="43"/>
      <c r="Q13" s="47"/>
      <c r="R13" s="42"/>
      <c r="S13" s="43"/>
    </row>
    <row r="14" spans="2:19" ht="18.5">
      <c r="B14" s="229">
        <v>1</v>
      </c>
      <c r="C14" s="215" t="s">
        <v>273</v>
      </c>
      <c r="E14" s="298">
        <v>787.47020547945192</v>
      </c>
      <c r="F14" s="299" t="s">
        <v>274</v>
      </c>
      <c r="G14" s="300">
        <f>E14</f>
        <v>787.47020547945192</v>
      </c>
      <c r="H14" s="298">
        <f>E14</f>
        <v>787.47020547945192</v>
      </c>
      <c r="I14" s="299" t="s">
        <v>274</v>
      </c>
      <c r="J14" s="300">
        <f>H14</f>
        <v>787.47020547945192</v>
      </c>
      <c r="K14" s="298">
        <f>H14</f>
        <v>787.47020547945192</v>
      </c>
      <c r="L14" s="299" t="s">
        <v>274</v>
      </c>
      <c r="M14" s="300">
        <f>K14</f>
        <v>787.47020547945192</v>
      </c>
      <c r="N14" s="298">
        <f>K14</f>
        <v>787.47020547945192</v>
      </c>
      <c r="O14" s="299" t="s">
        <v>274</v>
      </c>
      <c r="P14" s="300">
        <f>N14</f>
        <v>787.47020547945192</v>
      </c>
      <c r="Q14" s="298">
        <f>N14</f>
        <v>787.47020547945192</v>
      </c>
      <c r="R14" s="299" t="s">
        <v>274</v>
      </c>
      <c r="S14" s="300">
        <f>Q14</f>
        <v>787.47020547945192</v>
      </c>
    </row>
    <row r="15" spans="2:19" ht="15.5">
      <c r="B15" s="229">
        <v>2</v>
      </c>
      <c r="C15" s="215" t="s">
        <v>246</v>
      </c>
      <c r="E15" s="138">
        <f>E78+E79</f>
        <v>51.154639683934775</v>
      </c>
      <c r="F15" s="139">
        <f>G15-E15</f>
        <v>0</v>
      </c>
      <c r="G15" s="103">
        <f>E15</f>
        <v>51.154639683934775</v>
      </c>
      <c r="H15" s="138">
        <f>H78+H79</f>
        <v>59.154045391571572</v>
      </c>
      <c r="I15" s="139">
        <f>J15-H15</f>
        <v>0</v>
      </c>
      <c r="J15" s="103">
        <f>H15</f>
        <v>59.154045391571572</v>
      </c>
      <c r="K15" s="138">
        <f>K78+K79</f>
        <v>57.528440285209371</v>
      </c>
      <c r="L15" s="139">
        <f>M15-K15</f>
        <v>0</v>
      </c>
      <c r="M15" s="103">
        <f>K15</f>
        <v>57.528440285209371</v>
      </c>
      <c r="N15" s="138">
        <f>N78+N79</f>
        <v>59.785306028053753</v>
      </c>
      <c r="O15" s="139">
        <f>P15-N15</f>
        <v>0</v>
      </c>
      <c r="P15" s="103">
        <f>N15</f>
        <v>59.785306028053753</v>
      </c>
      <c r="Q15" s="138">
        <f>Q78+Q79</f>
        <v>63.335329668854769</v>
      </c>
      <c r="R15" s="139">
        <f>S15-Q15</f>
        <v>0</v>
      </c>
      <c r="S15" s="103">
        <f>Q15</f>
        <v>63.335329668854769</v>
      </c>
    </row>
    <row r="16" spans="2:19" ht="18.5">
      <c r="B16" s="229">
        <v>3</v>
      </c>
      <c r="C16" s="215" t="s">
        <v>275</v>
      </c>
      <c r="E16" s="138">
        <v>163.93</v>
      </c>
      <c r="F16" s="230" t="s">
        <v>274</v>
      </c>
      <c r="G16" s="103">
        <f>E16</f>
        <v>163.93</v>
      </c>
      <c r="H16" s="138">
        <f>E16</f>
        <v>163.93</v>
      </c>
      <c r="I16" s="230" t="s">
        <v>274</v>
      </c>
      <c r="J16" s="103">
        <f>H16</f>
        <v>163.93</v>
      </c>
      <c r="K16" s="138">
        <f>H16</f>
        <v>163.93</v>
      </c>
      <c r="L16" s="230" t="s">
        <v>274</v>
      </c>
      <c r="M16" s="103">
        <f>K16</f>
        <v>163.93</v>
      </c>
      <c r="N16" s="138">
        <f>K16</f>
        <v>163.93</v>
      </c>
      <c r="O16" s="230" t="s">
        <v>274</v>
      </c>
      <c r="P16" s="103">
        <f>N16</f>
        <v>163.93</v>
      </c>
      <c r="Q16" s="138">
        <f>N16</f>
        <v>163.93</v>
      </c>
      <c r="R16" s="230" t="s">
        <v>274</v>
      </c>
      <c r="S16" s="103">
        <f>Q16</f>
        <v>163.93</v>
      </c>
    </row>
    <row r="17" spans="2:19" ht="15.5">
      <c r="B17" s="229">
        <v>4</v>
      </c>
      <c r="C17" s="215" t="s">
        <v>276</v>
      </c>
      <c r="E17" s="277">
        <f>E15/E16</f>
        <v>0.31205172746864379</v>
      </c>
      <c r="F17" s="278">
        <f>G17-E17</f>
        <v>0</v>
      </c>
      <c r="G17" s="279">
        <f>G15/G16</f>
        <v>0.31205172746864379</v>
      </c>
      <c r="H17" s="277">
        <f>H15/H16</f>
        <v>0.36084941982292179</v>
      </c>
      <c r="I17" s="278">
        <f>J17-H17</f>
        <v>0</v>
      </c>
      <c r="J17" s="279">
        <f>J15/J16</f>
        <v>0.36084941982292179</v>
      </c>
      <c r="K17" s="277">
        <f>K15/K16</f>
        <v>0.35093296092972226</v>
      </c>
      <c r="L17" s="278">
        <f>M17-K17</f>
        <v>0</v>
      </c>
      <c r="M17" s="279">
        <f>M15/M16</f>
        <v>0.35093296092972226</v>
      </c>
      <c r="N17" s="277">
        <f>N15/N16</f>
        <v>0.36470021367689714</v>
      </c>
      <c r="O17" s="278">
        <f>P17-N17</f>
        <v>0</v>
      </c>
      <c r="P17" s="279">
        <f>P15/P16</f>
        <v>0.36470021367689714</v>
      </c>
      <c r="Q17" s="277">
        <f>Q15/Q16</f>
        <v>0.38635594259046402</v>
      </c>
      <c r="R17" s="278">
        <f>S17-Q17</f>
        <v>0</v>
      </c>
      <c r="S17" s="279">
        <f>S15/S16</f>
        <v>0.38635594259046402</v>
      </c>
    </row>
    <row r="18" spans="2:19" ht="15.5">
      <c r="B18" s="229">
        <v>5</v>
      </c>
      <c r="C18" s="215" t="s">
        <v>277</v>
      </c>
      <c r="E18" s="280">
        <f>E14*E17</f>
        <v>245.73143794995084</v>
      </c>
      <c r="F18" s="281">
        <f>G18-E18</f>
        <v>0</v>
      </c>
      <c r="G18" s="282">
        <f>G14*G17</f>
        <v>245.73143794995084</v>
      </c>
      <c r="H18" s="280">
        <f>H14*H17</f>
        <v>284.15816677509724</v>
      </c>
      <c r="I18" s="281">
        <f>J18-H18</f>
        <v>0</v>
      </c>
      <c r="J18" s="282">
        <f>J14*J17</f>
        <v>284.15816677509724</v>
      </c>
      <c r="K18" s="280">
        <f>K14*K17</f>
        <v>276.34925085284084</v>
      </c>
      <c r="L18" s="281">
        <f>M18-K18</f>
        <v>0</v>
      </c>
      <c r="M18" s="282">
        <f>M14*M17</f>
        <v>276.34925085284084</v>
      </c>
      <c r="N18" s="280">
        <f>N14*N17</f>
        <v>287.1905522025462</v>
      </c>
      <c r="O18" s="281">
        <f>P18-N18</f>
        <v>0</v>
      </c>
      <c r="P18" s="282">
        <f>P14*P17</f>
        <v>287.1905522025462</v>
      </c>
      <c r="Q18" s="280">
        <f>Q14*Q17</f>
        <v>304.24379349992</v>
      </c>
      <c r="R18" s="281">
        <f>S18-Q18</f>
        <v>0</v>
      </c>
      <c r="S18" s="282">
        <f>S14*S17</f>
        <v>304.24379349992</v>
      </c>
    </row>
    <row r="19" spans="2:19" ht="18" thickBot="1">
      <c r="B19" s="229">
        <v>6</v>
      </c>
      <c r="C19" s="231" t="s">
        <v>278</v>
      </c>
      <c r="E19" s="232">
        <v>142.10479452054793</v>
      </c>
      <c r="F19" s="233" t="s">
        <v>274</v>
      </c>
      <c r="G19" s="234">
        <f>E19</f>
        <v>142.10479452054793</v>
      </c>
      <c r="H19" s="232">
        <f>E19</f>
        <v>142.10479452054793</v>
      </c>
      <c r="I19" s="233" t="s">
        <v>274</v>
      </c>
      <c r="J19" s="234">
        <f>H19</f>
        <v>142.10479452054793</v>
      </c>
      <c r="K19" s="232">
        <f>H19</f>
        <v>142.10479452054793</v>
      </c>
      <c r="L19" s="233" t="s">
        <v>274</v>
      </c>
      <c r="M19" s="234">
        <f>K19</f>
        <v>142.10479452054793</v>
      </c>
      <c r="N19" s="232">
        <f>K19</f>
        <v>142.10479452054793</v>
      </c>
      <c r="O19" s="233" t="s">
        <v>274</v>
      </c>
      <c r="P19" s="234">
        <f>N19</f>
        <v>142.10479452054793</v>
      </c>
      <c r="Q19" s="232">
        <f>N19</f>
        <v>142.10479452054793</v>
      </c>
      <c r="R19" s="233" t="s">
        <v>274</v>
      </c>
      <c r="S19" s="234">
        <f>Q19</f>
        <v>142.10479452054793</v>
      </c>
    </row>
    <row r="20" spans="2:19" ht="15.5">
      <c r="B20" s="229"/>
      <c r="C20" s="215"/>
      <c r="E20" s="73"/>
      <c r="F20" s="62"/>
      <c r="G20" s="53"/>
      <c r="H20" s="73"/>
      <c r="I20" s="62"/>
      <c r="J20" s="53"/>
      <c r="K20" s="73"/>
      <c r="L20" s="62"/>
      <c r="M20" s="53"/>
      <c r="N20" s="73"/>
      <c r="O20" s="62"/>
      <c r="P20" s="53"/>
      <c r="Q20" s="73"/>
      <c r="R20" s="62"/>
      <c r="S20" s="53"/>
    </row>
    <row r="21" spans="2:19" ht="16" thickBot="1">
      <c r="B21" s="228" t="s">
        <v>279</v>
      </c>
      <c r="C21" s="215"/>
      <c r="E21" s="73"/>
      <c r="F21" s="62"/>
      <c r="G21" s="53"/>
      <c r="H21" s="73"/>
      <c r="I21" s="62"/>
      <c r="J21" s="53"/>
      <c r="K21" s="73"/>
      <c r="L21" s="62"/>
      <c r="M21" s="53"/>
      <c r="N21" s="73"/>
      <c r="O21" s="62"/>
      <c r="P21" s="53"/>
      <c r="Q21" s="73"/>
      <c r="R21" s="62"/>
      <c r="S21" s="53"/>
    </row>
    <row r="22" spans="2:19" ht="15.5">
      <c r="B22" s="229">
        <v>7</v>
      </c>
      <c r="C22" s="215" t="s">
        <v>280</v>
      </c>
      <c r="E22" s="235">
        <f>E57</f>
        <v>77.750912917722701</v>
      </c>
      <c r="F22" s="236">
        <f t="shared" ref="F22:F23" si="0">G22-E22</f>
        <v>0</v>
      </c>
      <c r="G22" s="237">
        <f>G57</f>
        <v>77.750912917722701</v>
      </c>
      <c r="H22" s="235">
        <f>E23</f>
        <v>110.03</v>
      </c>
      <c r="I22" s="236">
        <f t="shared" ref="I22:I23" si="1">J22-H22</f>
        <v>0</v>
      </c>
      <c r="J22" s="237">
        <f>G23</f>
        <v>110.03</v>
      </c>
      <c r="K22" s="235">
        <f>H23</f>
        <v>118.61999999999999</v>
      </c>
      <c r="L22" s="236">
        <f t="shared" ref="L22:L23" si="2">M22-K22</f>
        <v>0</v>
      </c>
      <c r="M22" s="237">
        <f>J23</f>
        <v>118.61999999999999</v>
      </c>
      <c r="N22" s="235">
        <f>K23</f>
        <v>123.42</v>
      </c>
      <c r="O22" s="236">
        <f t="shared" ref="O22:O23" si="3">P22-N22</f>
        <v>0</v>
      </c>
      <c r="P22" s="237">
        <f>M23</f>
        <v>123.42</v>
      </c>
      <c r="Q22" s="235">
        <f>N23</f>
        <v>125.83000000000001</v>
      </c>
      <c r="R22" s="236">
        <f t="shared" ref="R22:R23" si="4">S22-Q22</f>
        <v>0</v>
      </c>
      <c r="S22" s="237">
        <f>P23</f>
        <v>125.83000000000001</v>
      </c>
    </row>
    <row r="23" spans="2:19" ht="16" thickBot="1">
      <c r="B23" s="229">
        <v>8</v>
      </c>
      <c r="C23" s="215" t="s">
        <v>281</v>
      </c>
      <c r="E23" s="238">
        <f>E87</f>
        <v>110.03</v>
      </c>
      <c r="F23" s="239">
        <f t="shared" si="0"/>
        <v>0</v>
      </c>
      <c r="G23" s="240">
        <f>G87</f>
        <v>110.03</v>
      </c>
      <c r="H23" s="238">
        <f>H87</f>
        <v>118.61999999999999</v>
      </c>
      <c r="I23" s="239">
        <f t="shared" si="1"/>
        <v>0</v>
      </c>
      <c r="J23" s="240">
        <f>J87</f>
        <v>118.61999999999999</v>
      </c>
      <c r="K23" s="238">
        <f>K87</f>
        <v>123.42</v>
      </c>
      <c r="L23" s="239">
        <f t="shared" si="2"/>
        <v>0</v>
      </c>
      <c r="M23" s="240">
        <f>M87</f>
        <v>123.42</v>
      </c>
      <c r="N23" s="238">
        <f>N87</f>
        <v>125.83000000000001</v>
      </c>
      <c r="O23" s="239">
        <f t="shared" si="3"/>
        <v>0</v>
      </c>
      <c r="P23" s="240">
        <f>P87</f>
        <v>125.83000000000001</v>
      </c>
      <c r="Q23" s="238">
        <f>Q87</f>
        <v>141.01999999999998</v>
      </c>
      <c r="R23" s="239">
        <f t="shared" si="4"/>
        <v>0</v>
      </c>
      <c r="S23" s="240">
        <f>S87</f>
        <v>141.01999999999998</v>
      </c>
    </row>
    <row r="24" spans="2:19" ht="15.5">
      <c r="B24" s="229"/>
      <c r="C24" s="215"/>
      <c r="E24" s="73"/>
      <c r="F24" s="62"/>
      <c r="G24" s="53"/>
      <c r="H24" s="73"/>
      <c r="I24" s="62"/>
      <c r="J24" s="53"/>
      <c r="K24" s="73"/>
      <c r="L24" s="62"/>
      <c r="M24" s="53"/>
      <c r="N24" s="73"/>
      <c r="O24" s="62"/>
      <c r="P24" s="53"/>
      <c r="Q24" s="73"/>
      <c r="R24" s="62"/>
      <c r="S24" s="53"/>
    </row>
    <row r="25" spans="2:19" ht="16" thickBot="1">
      <c r="B25" s="228" t="s">
        <v>282</v>
      </c>
      <c r="C25" s="215"/>
      <c r="E25" s="73"/>
      <c r="F25" s="62"/>
      <c r="G25" s="53"/>
      <c r="H25" s="73"/>
      <c r="I25" s="62"/>
      <c r="J25" s="53"/>
      <c r="K25" s="73"/>
      <c r="L25" s="62"/>
      <c r="M25" s="53"/>
      <c r="N25" s="73"/>
      <c r="O25" s="62"/>
      <c r="P25" s="53"/>
      <c r="Q25" s="73"/>
      <c r="R25" s="62"/>
      <c r="S25" s="53"/>
    </row>
    <row r="26" spans="2:19" ht="15.5">
      <c r="B26" s="229">
        <v>9</v>
      </c>
      <c r="C26" s="231" t="s">
        <v>283</v>
      </c>
      <c r="E26" s="241">
        <f>E18*(E23-E22)/1000</f>
        <v>7.9319864844396841</v>
      </c>
      <c r="F26" s="242">
        <f t="shared" ref="F26:F27" si="5">G26-E26</f>
        <v>0</v>
      </c>
      <c r="G26" s="243">
        <f>G18*(G23-G22)/1000</f>
        <v>7.9319864844396841</v>
      </c>
      <c r="H26" s="241">
        <f>H18*(H23-H22)/1000</f>
        <v>2.4409186525980822</v>
      </c>
      <c r="I26" s="242">
        <f t="shared" ref="I26:I27" si="6">J26-H26</f>
        <v>0</v>
      </c>
      <c r="J26" s="243">
        <f>J18*(J23-J22)/1000</f>
        <v>2.4409186525980822</v>
      </c>
      <c r="K26" s="241">
        <f>K18*(K23-K22)/1000</f>
        <v>1.326476404093639</v>
      </c>
      <c r="L26" s="242">
        <f t="shared" ref="L26:L27" si="7">M26-K26</f>
        <v>0</v>
      </c>
      <c r="M26" s="243">
        <f>M18*(M23-M22)/1000</f>
        <v>1.326476404093639</v>
      </c>
      <c r="N26" s="241">
        <f>N18*(N23-N22)/1000</f>
        <v>0.69212923080813948</v>
      </c>
      <c r="O26" s="242">
        <f t="shared" ref="O26:O27" si="8">P26-N26</f>
        <v>0</v>
      </c>
      <c r="P26" s="243">
        <f>P18*(P23-P22)/1000</f>
        <v>0.69212923080813948</v>
      </c>
      <c r="Q26" s="241">
        <f>Q18*(Q23-Q22)/1000</f>
        <v>4.6214632232637758</v>
      </c>
      <c r="R26" s="242">
        <f t="shared" ref="R26:R27" si="9">S26-Q26</f>
        <v>0</v>
      </c>
      <c r="S26" s="243">
        <f>S18*(S23-S22)/1000</f>
        <v>4.6214632232637758</v>
      </c>
    </row>
    <row r="27" spans="2:19" ht="16" thickBot="1">
      <c r="B27" s="244">
        <v>10</v>
      </c>
      <c r="C27" s="245" t="s">
        <v>284</v>
      </c>
      <c r="D27" s="246"/>
      <c r="E27" s="247">
        <f>E26/E19</f>
        <v>5.5817866745465385E-2</v>
      </c>
      <c r="F27" s="248">
        <f t="shared" si="5"/>
        <v>0</v>
      </c>
      <c r="G27" s="249">
        <f>G26/G19</f>
        <v>5.5817866745465385E-2</v>
      </c>
      <c r="H27" s="247">
        <f>H26/H19</f>
        <v>1.7176891608995871E-2</v>
      </c>
      <c r="I27" s="248">
        <f t="shared" si="6"/>
        <v>0</v>
      </c>
      <c r="J27" s="249">
        <f>J26/J19</f>
        <v>1.7176891608995871E-2</v>
      </c>
      <c r="K27" s="247">
        <f>K26/K19</f>
        <v>9.3344943678296127E-3</v>
      </c>
      <c r="L27" s="248">
        <f t="shared" si="7"/>
        <v>0</v>
      </c>
      <c r="M27" s="249">
        <f>M26/M19</f>
        <v>9.3344943678296127E-3</v>
      </c>
      <c r="N27" s="247">
        <f>N26/N19</f>
        <v>4.8705550938188766E-3</v>
      </c>
      <c r="O27" s="248">
        <f t="shared" si="8"/>
        <v>0</v>
      </c>
      <c r="P27" s="249">
        <f>P26/P19</f>
        <v>4.8705550938188766E-3</v>
      </c>
      <c r="Q27" s="247">
        <f>Q26/Q19</f>
        <v>3.2521515117461618E-2</v>
      </c>
      <c r="R27" s="248">
        <f t="shared" si="9"/>
        <v>0</v>
      </c>
      <c r="S27" s="249">
        <f>S26/S19</f>
        <v>3.2521515117461618E-2</v>
      </c>
    </row>
    <row r="28" spans="2:19" ht="18.5" thickBot="1"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</row>
    <row r="29" spans="2:19" ht="16" thickBot="1">
      <c r="B29" s="251"/>
      <c r="E29" s="518"/>
      <c r="F29" s="519"/>
      <c r="G29" s="520"/>
    </row>
    <row r="30" spans="2:19" ht="16" thickBot="1">
      <c r="B30" s="215"/>
      <c r="C30" s="215"/>
      <c r="E30" s="524" t="s">
        <v>285</v>
      </c>
      <c r="F30" s="525"/>
      <c r="G30" s="526"/>
    </row>
    <row r="31" spans="2:19" ht="15.5">
      <c r="B31" s="217"/>
      <c r="C31" s="527" t="s">
        <v>27</v>
      </c>
      <c r="D31" s="528"/>
      <c r="E31" s="533"/>
      <c r="F31" s="534"/>
      <c r="G31" s="535"/>
    </row>
    <row r="32" spans="2:19" ht="15.5">
      <c r="B32" s="219" t="s">
        <v>24</v>
      </c>
      <c r="C32" s="529"/>
      <c r="D32" s="530"/>
      <c r="E32" s="270" t="s">
        <v>25</v>
      </c>
      <c r="F32" s="220" t="s">
        <v>26</v>
      </c>
      <c r="G32" s="221" t="s">
        <v>26</v>
      </c>
    </row>
    <row r="33" spans="2:7" ht="16" thickBot="1">
      <c r="B33" s="222" t="s">
        <v>9</v>
      </c>
      <c r="C33" s="531"/>
      <c r="D33" s="532"/>
      <c r="E33" s="212"/>
      <c r="F33" s="220" t="s">
        <v>29</v>
      </c>
      <c r="G33" s="221" t="s">
        <v>30</v>
      </c>
    </row>
    <row r="34" spans="2:7" ht="15.5">
      <c r="B34" s="252"/>
      <c r="E34" s="224" t="s">
        <v>31</v>
      </c>
      <c r="F34" s="225" t="s">
        <v>32</v>
      </c>
      <c r="G34" s="226" t="s">
        <v>33</v>
      </c>
    </row>
    <row r="35" spans="2:7" ht="16" thickBot="1">
      <c r="B35" s="228" t="s">
        <v>286</v>
      </c>
      <c r="E35" s="47"/>
      <c r="F35" s="42"/>
      <c r="G35" s="43"/>
    </row>
    <row r="36" spans="2:7" ht="15.5">
      <c r="B36" s="229">
        <v>11</v>
      </c>
      <c r="C36" s="215" t="s">
        <v>287</v>
      </c>
      <c r="E36" s="235">
        <f>'8. Revenue_Def_Suff'!D12</f>
        <v>43.88</v>
      </c>
      <c r="F36" s="253" t="s">
        <v>274</v>
      </c>
      <c r="G36" s="237">
        <f>'8. Revenue_Def_Suff'!F12</f>
        <v>43.88</v>
      </c>
    </row>
    <row r="37" spans="2:7" ht="16" thickBot="1">
      <c r="B37" s="229">
        <v>12</v>
      </c>
      <c r="C37" s="215" t="s">
        <v>108</v>
      </c>
      <c r="E37" s="238">
        <f>'8. Revenue_Def_Suff'!D26</f>
        <v>111.33</v>
      </c>
      <c r="F37" s="233" t="s">
        <v>274</v>
      </c>
      <c r="G37" s="240">
        <f>'8. Revenue_Def_Suff'!F26</f>
        <v>111.33</v>
      </c>
    </row>
    <row r="38" spans="2:7" ht="15.5">
      <c r="B38" s="229"/>
      <c r="C38" s="215"/>
      <c r="E38" s="73"/>
      <c r="F38" s="52"/>
      <c r="G38" s="53"/>
    </row>
    <row r="39" spans="2:7" ht="16" thickBot="1">
      <c r="B39" s="228" t="s">
        <v>288</v>
      </c>
      <c r="E39" s="73"/>
      <c r="F39" s="52"/>
      <c r="G39" s="53"/>
    </row>
    <row r="40" spans="2:7" ht="15.5">
      <c r="B40" s="229">
        <v>13</v>
      </c>
      <c r="C40" s="215" t="s">
        <v>287</v>
      </c>
      <c r="E40" s="235">
        <v>3.3</v>
      </c>
      <c r="F40" s="253" t="s">
        <v>274</v>
      </c>
      <c r="G40" s="237">
        <f>E40</f>
        <v>3.3</v>
      </c>
    </row>
    <row r="41" spans="2:7" ht="16" thickBot="1">
      <c r="B41" s="229">
        <v>14</v>
      </c>
      <c r="C41" s="215" t="s">
        <v>108</v>
      </c>
      <c r="E41" s="238">
        <f>7.58+4.85</f>
        <v>12.43</v>
      </c>
      <c r="F41" s="233" t="s">
        <v>274</v>
      </c>
      <c r="G41" s="240">
        <f>E41</f>
        <v>12.43</v>
      </c>
    </row>
    <row r="42" spans="2:7" ht="15.5">
      <c r="B42" s="229"/>
      <c r="E42" s="73"/>
      <c r="F42" s="52"/>
      <c r="G42" s="53"/>
    </row>
    <row r="43" spans="2:7" ht="16" thickBot="1">
      <c r="B43" s="228" t="s">
        <v>289</v>
      </c>
      <c r="E43" s="73"/>
      <c r="F43" s="52"/>
      <c r="G43" s="53"/>
    </row>
    <row r="44" spans="2:7" ht="15.5">
      <c r="B44" s="229">
        <v>15</v>
      </c>
      <c r="C44" s="215" t="s">
        <v>287</v>
      </c>
      <c r="E44" s="235">
        <f t="shared" ref="E44:G45" si="10">E36+E40</f>
        <v>47.18</v>
      </c>
      <c r="F44" s="253" t="s">
        <v>274</v>
      </c>
      <c r="G44" s="237">
        <f t="shared" si="10"/>
        <v>47.18</v>
      </c>
    </row>
    <row r="45" spans="2:7" ht="16" thickBot="1">
      <c r="B45" s="229">
        <v>16</v>
      </c>
      <c r="C45" s="215" t="s">
        <v>108</v>
      </c>
      <c r="E45" s="238">
        <f t="shared" si="10"/>
        <v>123.75999999999999</v>
      </c>
      <c r="F45" s="233" t="s">
        <v>274</v>
      </c>
      <c r="G45" s="240">
        <f t="shared" si="10"/>
        <v>123.75999999999999</v>
      </c>
    </row>
    <row r="46" spans="2:7" ht="15.5">
      <c r="B46" s="229"/>
      <c r="C46" s="215"/>
      <c r="E46" s="73"/>
      <c r="F46" s="52"/>
      <c r="G46" s="53"/>
    </row>
    <row r="47" spans="2:7" ht="16" thickBot="1">
      <c r="B47" s="228" t="s">
        <v>290</v>
      </c>
      <c r="C47" s="215"/>
      <c r="E47" s="73"/>
      <c r="F47" s="52"/>
      <c r="G47" s="53"/>
    </row>
    <row r="48" spans="2:7" ht="15.5">
      <c r="B48" s="229">
        <v>17</v>
      </c>
      <c r="C48" s="215" t="s">
        <v>287</v>
      </c>
      <c r="E48" s="235">
        <v>32.976264842202667</v>
      </c>
      <c r="F48" s="253" t="s">
        <v>274</v>
      </c>
      <c r="G48" s="237">
        <f>E48</f>
        <v>32.976264842202667</v>
      </c>
    </row>
    <row r="49" spans="2:19" ht="15.5">
      <c r="B49" s="229">
        <v>18</v>
      </c>
      <c r="C49" s="215" t="s">
        <v>108</v>
      </c>
      <c r="E49" s="138">
        <v>21.911204607036517</v>
      </c>
      <c r="F49" s="62" t="s">
        <v>274</v>
      </c>
      <c r="G49" s="103">
        <f>E49</f>
        <v>21.911204607036517</v>
      </c>
    </row>
    <row r="50" spans="2:19" ht="16" thickBot="1">
      <c r="B50" s="229">
        <v>19</v>
      </c>
      <c r="C50" s="231" t="s">
        <v>74</v>
      </c>
      <c r="E50" s="148">
        <f>SUM(E48:E49)</f>
        <v>54.887469449239184</v>
      </c>
      <c r="F50" s="150">
        <f t="shared" ref="F50" si="11">G50-E50</f>
        <v>0</v>
      </c>
      <c r="G50" s="151">
        <f>SUM(G48:G49)</f>
        <v>54.887469449239184</v>
      </c>
    </row>
    <row r="51" spans="2:19" ht="15.5">
      <c r="B51" s="223"/>
      <c r="E51" s="73"/>
      <c r="F51" s="52"/>
      <c r="G51" s="53"/>
    </row>
    <row r="52" spans="2:19" ht="16" thickBot="1">
      <c r="B52" s="228" t="s">
        <v>291</v>
      </c>
      <c r="E52" s="73"/>
      <c r="F52" s="52"/>
      <c r="G52" s="53"/>
    </row>
    <row r="53" spans="2:19" ht="15.5">
      <c r="B53" s="229">
        <v>20</v>
      </c>
      <c r="C53" s="215" t="s">
        <v>287</v>
      </c>
      <c r="E53" s="235">
        <f>E44*(E48)/(E50)</f>
        <v>28.345635003158041</v>
      </c>
      <c r="F53" s="253" t="s">
        <v>274</v>
      </c>
      <c r="G53" s="237">
        <f>G44*(G48)/(G50)</f>
        <v>28.345635003158041</v>
      </c>
    </row>
    <row r="54" spans="2:19" ht="15.5">
      <c r="B54" s="229">
        <v>21</v>
      </c>
      <c r="C54" s="215" t="s">
        <v>108</v>
      </c>
      <c r="E54" s="254">
        <f>E45*(E49)/(E50)</f>
        <v>49.405277914564657</v>
      </c>
      <c r="F54" s="255">
        <f t="shared" ref="F54:F55" si="12">G54-E54</f>
        <v>0</v>
      </c>
      <c r="G54" s="256">
        <f>G45*(G49)/(G50)</f>
        <v>49.405277914564657</v>
      </c>
    </row>
    <row r="55" spans="2:19" ht="16" thickBot="1">
      <c r="B55" s="229">
        <v>22</v>
      </c>
      <c r="C55" s="231" t="s">
        <v>292</v>
      </c>
      <c r="E55" s="257">
        <f>SUM(E53:E54)</f>
        <v>77.750912917722701</v>
      </c>
      <c r="F55" s="258">
        <f t="shared" si="12"/>
        <v>0</v>
      </c>
      <c r="G55" s="259">
        <f>SUM(G53:G54)</f>
        <v>77.750912917722701</v>
      </c>
    </row>
    <row r="56" spans="2:19" ht="16" thickBot="1">
      <c r="B56" s="229"/>
      <c r="C56" s="231"/>
      <c r="E56" s="73"/>
      <c r="F56" s="52"/>
      <c r="G56" s="53"/>
    </row>
    <row r="57" spans="2:19" ht="16" thickBot="1">
      <c r="B57" s="244">
        <v>23</v>
      </c>
      <c r="C57" s="245" t="s">
        <v>293</v>
      </c>
      <c r="D57" s="246"/>
      <c r="E57" s="260">
        <f>E55</f>
        <v>77.750912917722701</v>
      </c>
      <c r="F57" s="261">
        <f>G57-E57</f>
        <v>0</v>
      </c>
      <c r="G57" s="262">
        <f>G55</f>
        <v>77.750912917722701</v>
      </c>
    </row>
    <row r="58" spans="2:19" ht="16" thickBot="1">
      <c r="B58" s="227"/>
      <c r="C58" s="231"/>
      <c r="G58" s="251"/>
      <c r="J58" s="251"/>
      <c r="M58" s="251"/>
      <c r="P58" s="251"/>
      <c r="S58" s="251"/>
    </row>
    <row r="59" spans="2:19" ht="16" thickBot="1">
      <c r="B59" s="251"/>
      <c r="E59" s="518" t="str">
        <f>S3</f>
        <v>EB-2025-0297</v>
      </c>
      <c r="F59" s="519"/>
      <c r="G59" s="520"/>
      <c r="H59" s="518" t="str">
        <f>E59</f>
        <v>EB-2025-0297</v>
      </c>
      <c r="I59" s="519"/>
      <c r="J59" s="520"/>
      <c r="K59" s="518" t="str">
        <f>H59</f>
        <v>EB-2025-0297</v>
      </c>
      <c r="L59" s="519"/>
      <c r="M59" s="520"/>
      <c r="N59" s="518" t="str">
        <f>K59</f>
        <v>EB-2025-0297</v>
      </c>
      <c r="O59" s="519"/>
      <c r="P59" s="520"/>
      <c r="Q59" s="518" t="str">
        <f>N59</f>
        <v>EB-2025-0297</v>
      </c>
      <c r="R59" s="519"/>
      <c r="S59" s="520"/>
    </row>
    <row r="60" spans="2:19" ht="16" thickBot="1">
      <c r="B60" s="215"/>
      <c r="C60" s="215"/>
      <c r="E60" s="524" t="s">
        <v>294</v>
      </c>
      <c r="F60" s="525"/>
      <c r="G60" s="526"/>
      <c r="H60" s="524" t="s">
        <v>294</v>
      </c>
      <c r="I60" s="525"/>
      <c r="J60" s="526"/>
      <c r="K60" s="524" t="s">
        <v>294</v>
      </c>
      <c r="L60" s="525"/>
      <c r="M60" s="526"/>
      <c r="N60" s="524" t="s">
        <v>294</v>
      </c>
      <c r="O60" s="525"/>
      <c r="P60" s="526"/>
      <c r="Q60" s="524" t="s">
        <v>294</v>
      </c>
      <c r="R60" s="525"/>
      <c r="S60" s="526"/>
    </row>
    <row r="61" spans="2:19" s="215" customFormat="1" ht="15.5">
      <c r="B61" s="217"/>
      <c r="C61" s="527" t="s">
        <v>27</v>
      </c>
      <c r="D61" s="528"/>
      <c r="E61" s="521">
        <v>2027</v>
      </c>
      <c r="F61" s="522"/>
      <c r="G61" s="523"/>
      <c r="H61" s="521">
        <v>2028</v>
      </c>
      <c r="I61" s="522"/>
      <c r="J61" s="523"/>
      <c r="K61" s="521">
        <v>2029</v>
      </c>
      <c r="L61" s="522"/>
      <c r="M61" s="523"/>
      <c r="N61" s="521">
        <v>2030</v>
      </c>
      <c r="O61" s="522"/>
      <c r="P61" s="523"/>
      <c r="Q61" s="521">
        <v>2031</v>
      </c>
      <c r="R61" s="522"/>
      <c r="S61" s="523"/>
    </row>
    <row r="62" spans="2:19" ht="15.5">
      <c r="B62" s="219" t="s">
        <v>24</v>
      </c>
      <c r="C62" s="529"/>
      <c r="D62" s="530"/>
      <c r="E62" s="270" t="s">
        <v>25</v>
      </c>
      <c r="F62" s="220" t="s">
        <v>26</v>
      </c>
      <c r="G62" s="221" t="s">
        <v>26</v>
      </c>
      <c r="H62" s="270" t="s">
        <v>25</v>
      </c>
      <c r="I62" s="220" t="s">
        <v>26</v>
      </c>
      <c r="J62" s="221" t="s">
        <v>26</v>
      </c>
      <c r="K62" s="270" t="s">
        <v>25</v>
      </c>
      <c r="L62" s="220" t="s">
        <v>26</v>
      </c>
      <c r="M62" s="221" t="s">
        <v>26</v>
      </c>
      <c r="N62" s="270" t="s">
        <v>25</v>
      </c>
      <c r="O62" s="220" t="s">
        <v>26</v>
      </c>
      <c r="P62" s="221" t="s">
        <v>26</v>
      </c>
      <c r="Q62" s="270" t="s">
        <v>25</v>
      </c>
      <c r="R62" s="220" t="s">
        <v>26</v>
      </c>
      <c r="S62" s="221" t="s">
        <v>26</v>
      </c>
    </row>
    <row r="63" spans="2:19" ht="16" thickBot="1">
      <c r="B63" s="222" t="s">
        <v>9</v>
      </c>
      <c r="C63" s="531"/>
      <c r="D63" s="532"/>
      <c r="E63" s="212">
        <f>'4a. OEB_Adjustment_Input_Sheet'!$E$9</f>
        <v>46003</v>
      </c>
      <c r="F63" s="220" t="s">
        <v>29</v>
      </c>
      <c r="G63" s="221" t="s">
        <v>30</v>
      </c>
      <c r="H63" s="212">
        <f>'4a. OEB_Adjustment_Input_Sheet'!$E$9</f>
        <v>46003</v>
      </c>
      <c r="I63" s="220" t="s">
        <v>29</v>
      </c>
      <c r="J63" s="221" t="s">
        <v>30</v>
      </c>
      <c r="K63" s="212">
        <f>'4a. OEB_Adjustment_Input_Sheet'!$E$9</f>
        <v>46003</v>
      </c>
      <c r="L63" s="220" t="s">
        <v>29</v>
      </c>
      <c r="M63" s="221" t="s">
        <v>30</v>
      </c>
      <c r="N63" s="212">
        <f>'4a. OEB_Adjustment_Input_Sheet'!$E$9</f>
        <v>46003</v>
      </c>
      <c r="O63" s="220" t="s">
        <v>29</v>
      </c>
      <c r="P63" s="221" t="s">
        <v>30</v>
      </c>
      <c r="Q63" s="212">
        <f>'4a. OEB_Adjustment_Input_Sheet'!$E$9</f>
        <v>46003</v>
      </c>
      <c r="R63" s="220" t="s">
        <v>29</v>
      </c>
      <c r="S63" s="221" t="s">
        <v>30</v>
      </c>
    </row>
    <row r="64" spans="2:19" ht="15.5">
      <c r="B64" s="252"/>
      <c r="E64" s="224" t="s">
        <v>31</v>
      </c>
      <c r="F64" s="225" t="s">
        <v>32</v>
      </c>
      <c r="G64" s="226" t="s">
        <v>33</v>
      </c>
      <c r="H64" s="224" t="s">
        <v>31</v>
      </c>
      <c r="I64" s="225" t="s">
        <v>32</v>
      </c>
      <c r="J64" s="226" t="s">
        <v>33</v>
      </c>
      <c r="K64" s="224" t="s">
        <v>31</v>
      </c>
      <c r="L64" s="225" t="s">
        <v>32</v>
      </c>
      <c r="M64" s="226" t="s">
        <v>33</v>
      </c>
      <c r="N64" s="224" t="s">
        <v>31</v>
      </c>
      <c r="O64" s="225" t="s">
        <v>32</v>
      </c>
      <c r="P64" s="226" t="s">
        <v>33</v>
      </c>
      <c r="Q64" s="224" t="s">
        <v>31</v>
      </c>
      <c r="R64" s="225" t="s">
        <v>32</v>
      </c>
      <c r="S64" s="226" t="s">
        <v>33</v>
      </c>
    </row>
    <row r="65" spans="2:19" ht="16" thickBot="1">
      <c r="B65" s="228" t="s">
        <v>286</v>
      </c>
      <c r="E65" s="47"/>
      <c r="F65" s="42"/>
      <c r="G65" s="43"/>
      <c r="H65" s="47"/>
      <c r="I65" s="42"/>
      <c r="J65" s="43"/>
      <c r="K65" s="47"/>
      <c r="L65" s="42"/>
      <c r="M65" s="43"/>
      <c r="N65" s="47"/>
      <c r="O65" s="42"/>
      <c r="P65" s="43"/>
      <c r="Q65" s="47"/>
      <c r="R65" s="42"/>
      <c r="S65" s="43"/>
    </row>
    <row r="66" spans="2:19" ht="15.5">
      <c r="B66" s="229">
        <v>24</v>
      </c>
      <c r="C66" s="215" t="s">
        <v>287</v>
      </c>
      <c r="E66" s="235">
        <f>'9. Payment_Amounts'!D16</f>
        <v>51.393668644113873</v>
      </c>
      <c r="F66" s="253">
        <f>G66-E66</f>
        <v>0</v>
      </c>
      <c r="G66" s="237">
        <f>'9. Payment_Amounts'!F16</f>
        <v>51.393668644113873</v>
      </c>
      <c r="H66" s="475">
        <v>54.97</v>
      </c>
      <c r="I66" s="253">
        <f>J66-H66</f>
        <v>0</v>
      </c>
      <c r="J66" s="237">
        <f>H66</f>
        <v>54.97</v>
      </c>
      <c r="K66" s="475">
        <v>59.2</v>
      </c>
      <c r="L66" s="253">
        <f>M66-K66</f>
        <v>0</v>
      </c>
      <c r="M66" s="237">
        <f>K66</f>
        <v>59.2</v>
      </c>
      <c r="N66" s="475">
        <v>62.02</v>
      </c>
      <c r="O66" s="253">
        <f>P66-N66</f>
        <v>0</v>
      </c>
      <c r="P66" s="237">
        <f>N66</f>
        <v>62.02</v>
      </c>
      <c r="Q66" s="475">
        <v>64.209999999999994</v>
      </c>
      <c r="R66" s="253">
        <f>S66-Q66</f>
        <v>0</v>
      </c>
      <c r="S66" s="237">
        <f>Q66</f>
        <v>64.209999999999994</v>
      </c>
    </row>
    <row r="67" spans="2:19" ht="16" thickBot="1">
      <c r="B67" s="229">
        <v>25</v>
      </c>
      <c r="C67" s="215" t="s">
        <v>295</v>
      </c>
      <c r="E67" s="238">
        <f>'9. Payment_Amounts'!D32</f>
        <v>206.70467636184443</v>
      </c>
      <c r="F67" s="233">
        <f>G67-E67</f>
        <v>0</v>
      </c>
      <c r="G67" s="240">
        <f>'9. Payment_Amounts'!F32</f>
        <v>206.70467636184443</v>
      </c>
      <c r="H67" s="238">
        <f>'9. Payment_Amounts'!G32</f>
        <v>192.4241749667986</v>
      </c>
      <c r="I67" s="233">
        <f>J67-H67</f>
        <v>0</v>
      </c>
      <c r="J67" s="240">
        <f>'9. Payment_Amounts'!I32</f>
        <v>192.4241749667986</v>
      </c>
      <c r="K67" s="238">
        <f>'9. Payment_Amounts'!J32</f>
        <v>202.73607983770708</v>
      </c>
      <c r="L67" s="233">
        <f>M67-K67</f>
        <v>0</v>
      </c>
      <c r="M67" s="240">
        <f>'9. Payment_Amounts'!L32</f>
        <v>202.73607983770708</v>
      </c>
      <c r="N67" s="238">
        <f>'9. Payment_Amounts'!M32</f>
        <v>199.16038696043847</v>
      </c>
      <c r="O67" s="233">
        <f>P67-N67</f>
        <v>0</v>
      </c>
      <c r="P67" s="240">
        <f>'9. Payment_Amounts'!O32</f>
        <v>199.16038696043847</v>
      </c>
      <c r="Q67" s="238">
        <f>'9. Payment_Amounts'!P32</f>
        <v>219.59515288121176</v>
      </c>
      <c r="R67" s="233">
        <f>S67-Q67</f>
        <v>0</v>
      </c>
      <c r="S67" s="240">
        <f>'9. Payment_Amounts'!R32</f>
        <v>219.59515288121176</v>
      </c>
    </row>
    <row r="68" spans="2:19" ht="15.5">
      <c r="B68" s="229"/>
      <c r="C68" s="215"/>
      <c r="E68" s="73"/>
      <c r="F68" s="52"/>
      <c r="G68" s="53"/>
      <c r="H68" s="73"/>
      <c r="I68" s="52"/>
      <c r="J68" s="53"/>
      <c r="K68" s="73"/>
      <c r="L68" s="52"/>
      <c r="M68" s="53"/>
      <c r="N68" s="73"/>
      <c r="O68" s="52"/>
      <c r="P68" s="53"/>
      <c r="Q68" s="73"/>
      <c r="R68" s="52"/>
      <c r="S68" s="53"/>
    </row>
    <row r="69" spans="2:19" ht="16" thickBot="1">
      <c r="B69" s="228" t="s">
        <v>288</v>
      </c>
      <c r="E69" s="73"/>
      <c r="F69" s="52"/>
      <c r="G69" s="53"/>
      <c r="H69" s="73"/>
      <c r="I69" s="52"/>
      <c r="J69" s="53"/>
      <c r="K69" s="73"/>
      <c r="L69" s="52"/>
      <c r="M69" s="53"/>
      <c r="N69" s="73"/>
      <c r="O69" s="52"/>
      <c r="P69" s="53"/>
      <c r="Q69" s="73"/>
      <c r="R69" s="52"/>
      <c r="S69" s="53"/>
    </row>
    <row r="70" spans="2:19" ht="15.5">
      <c r="B70" s="229">
        <v>26</v>
      </c>
      <c r="C70" s="215" t="s">
        <v>287</v>
      </c>
      <c r="E70" s="235">
        <f>'10. Deferral_Variance_&amp;_Riders'!D34</f>
        <v>-1.17</v>
      </c>
      <c r="F70" s="253">
        <f>G70-E70</f>
        <v>0</v>
      </c>
      <c r="G70" s="237">
        <f>'10. Deferral_Variance_&amp;_Riders'!F34</f>
        <v>-1.17</v>
      </c>
      <c r="H70" s="235">
        <f>'10. Deferral_Variance_&amp;_Riders'!G34</f>
        <v>-1.17</v>
      </c>
      <c r="I70" s="253">
        <f>J70-H70</f>
        <v>0</v>
      </c>
      <c r="J70" s="237">
        <f>'10. Deferral_Variance_&amp;_Riders'!I34</f>
        <v>-1.17</v>
      </c>
      <c r="K70" s="235">
        <f>'10. Deferral_Variance_&amp;_Riders'!J34</f>
        <v>-1.1686269168933252</v>
      </c>
      <c r="L70" s="253">
        <f>M70-K70</f>
        <v>-1.3730831066747218E-3</v>
      </c>
      <c r="M70" s="237">
        <f>'10. Deferral_Variance_&amp;_Riders'!L34</f>
        <v>-1.17</v>
      </c>
      <c r="N70" s="235" t="str">
        <f>'10. Deferral_Variance_&amp;_Riders'!M34</f>
        <v>-</v>
      </c>
      <c r="O70" s="253">
        <f>IFERROR(0,P70-N70)</f>
        <v>0</v>
      </c>
      <c r="P70" s="237" t="str">
        <f>'10. Deferral_Variance_&amp;_Riders'!O34</f>
        <v>-</v>
      </c>
      <c r="Q70" s="235" t="str">
        <f>'10. Deferral_Variance_&amp;_Riders'!P34</f>
        <v>-</v>
      </c>
      <c r="R70" s="253">
        <f>IFERROR(0,S70-Q70)</f>
        <v>0</v>
      </c>
      <c r="S70" s="237" t="str">
        <f>'10. Deferral_Variance_&amp;_Riders'!R34</f>
        <v>-</v>
      </c>
    </row>
    <row r="71" spans="2:19" ht="16" thickBot="1">
      <c r="B71" s="229">
        <v>27</v>
      </c>
      <c r="C71" s="215" t="s">
        <v>108</v>
      </c>
      <c r="E71" s="238">
        <f>'10. Deferral_Variance_&amp;_Riders'!D77</f>
        <v>7.19</v>
      </c>
      <c r="F71" s="233">
        <f>G71-E71</f>
        <v>0</v>
      </c>
      <c r="G71" s="240">
        <f>'10. Deferral_Variance_&amp;_Riders'!F77</f>
        <v>7.19</v>
      </c>
      <c r="H71" s="238">
        <f>'10. Deferral_Variance_&amp;_Riders'!G77</f>
        <v>5.04</v>
      </c>
      <c r="I71" s="233">
        <f>J71-H71</f>
        <v>0</v>
      </c>
      <c r="J71" s="240">
        <f>'10. Deferral_Variance_&amp;_Riders'!I77</f>
        <v>5.04</v>
      </c>
      <c r="K71" s="238">
        <f>'10. Deferral_Variance_&amp;_Riders'!J77</f>
        <v>5.36</v>
      </c>
      <c r="L71" s="233">
        <f>M71-K71</f>
        <v>0</v>
      </c>
      <c r="M71" s="240">
        <f>'10. Deferral_Variance_&amp;_Riders'!L77</f>
        <v>5.36</v>
      </c>
      <c r="N71" s="238">
        <f>'10. Deferral_Variance_&amp;_Riders'!M77</f>
        <v>2.48</v>
      </c>
      <c r="O71" s="233">
        <f>P71-N71</f>
        <v>0</v>
      </c>
      <c r="P71" s="240">
        <f>'10. Deferral_Variance_&amp;_Riders'!O77</f>
        <v>2.48</v>
      </c>
      <c r="Q71" s="238">
        <f>'10. Deferral_Variance_&amp;_Riders'!P77</f>
        <v>2.19</v>
      </c>
      <c r="R71" s="233">
        <f>S71-Q71</f>
        <v>0</v>
      </c>
      <c r="S71" s="240">
        <f>'10. Deferral_Variance_&amp;_Riders'!R77</f>
        <v>2.19</v>
      </c>
    </row>
    <row r="72" spans="2:19" ht="15.5">
      <c r="B72" s="229"/>
      <c r="E72" s="73"/>
      <c r="F72" s="52"/>
      <c r="G72" s="53"/>
      <c r="H72" s="73"/>
      <c r="I72" s="52"/>
      <c r="J72" s="53"/>
      <c r="K72" s="73"/>
      <c r="L72" s="52"/>
      <c r="M72" s="53"/>
      <c r="N72" s="73"/>
      <c r="O72" s="52"/>
      <c r="P72" s="53"/>
      <c r="Q72" s="73"/>
      <c r="R72" s="52"/>
      <c r="S72" s="53"/>
    </row>
    <row r="73" spans="2:19" ht="16" thickBot="1">
      <c r="B73" s="228" t="s">
        <v>289</v>
      </c>
      <c r="E73" s="73"/>
      <c r="F73" s="52"/>
      <c r="G73" s="53"/>
      <c r="H73" s="73"/>
      <c r="I73" s="52"/>
      <c r="J73" s="53"/>
      <c r="K73" s="73"/>
      <c r="L73" s="52"/>
      <c r="M73" s="53"/>
      <c r="N73" s="73"/>
      <c r="O73" s="52"/>
      <c r="P73" s="53"/>
      <c r="Q73" s="73"/>
      <c r="R73" s="52"/>
      <c r="S73" s="53"/>
    </row>
    <row r="74" spans="2:19" ht="15.5">
      <c r="B74" s="229">
        <v>28</v>
      </c>
      <c r="C74" s="215" t="s">
        <v>287</v>
      </c>
      <c r="E74" s="235">
        <f t="shared" ref="E74" si="13">E66+E70</f>
        <v>50.223668644113872</v>
      </c>
      <c r="F74" s="253">
        <f>G74-E74</f>
        <v>0</v>
      </c>
      <c r="G74" s="237">
        <f t="shared" ref="G74:H74" si="14">G66+G70</f>
        <v>50.223668644113872</v>
      </c>
      <c r="H74" s="235">
        <f t="shared" si="14"/>
        <v>53.8</v>
      </c>
      <c r="I74" s="253">
        <f>J74-H74</f>
        <v>0</v>
      </c>
      <c r="J74" s="237">
        <f t="shared" ref="J74:K74" si="15">J66+J70</f>
        <v>53.8</v>
      </c>
      <c r="K74" s="235">
        <f t="shared" si="15"/>
        <v>58.031373083106679</v>
      </c>
      <c r="L74" s="253">
        <f>M74-K74</f>
        <v>-1.3730831066780524E-3</v>
      </c>
      <c r="M74" s="237">
        <f t="shared" ref="M74" si="16">M66+M70</f>
        <v>58.03</v>
      </c>
      <c r="N74" s="235">
        <f>IFERROR(N66,N66+N70)</f>
        <v>62.02</v>
      </c>
      <c r="O74" s="253">
        <f>IFERROR(0,P74-N74)</f>
        <v>0</v>
      </c>
      <c r="P74" s="237">
        <f>IFERROR(P66,P66+P70)</f>
        <v>62.02</v>
      </c>
      <c r="Q74" s="235">
        <f>IFERROR(Q66,Q66+Q70)</f>
        <v>64.209999999999994</v>
      </c>
      <c r="R74" s="253">
        <f>IFERROR(0,S74-Q74)</f>
        <v>0</v>
      </c>
      <c r="S74" s="237">
        <f>IFERROR(S66,S66+S70)</f>
        <v>64.209999999999994</v>
      </c>
    </row>
    <row r="75" spans="2:19" ht="16" thickBot="1">
      <c r="B75" s="229">
        <v>29</v>
      </c>
      <c r="C75" s="215" t="s">
        <v>295</v>
      </c>
      <c r="E75" s="238">
        <f t="shared" ref="E75" si="17">E67+E71</f>
        <v>213.89467636184443</v>
      </c>
      <c r="F75" s="233">
        <f>G75-E75</f>
        <v>0</v>
      </c>
      <c r="G75" s="240">
        <f t="shared" ref="G75:H75" si="18">G67+G71</f>
        <v>213.89467636184443</v>
      </c>
      <c r="H75" s="238">
        <f t="shared" si="18"/>
        <v>197.46417496679859</v>
      </c>
      <c r="I75" s="233">
        <f>J75-H75</f>
        <v>0</v>
      </c>
      <c r="J75" s="240">
        <f t="shared" ref="J75:K75" si="19">J67+J71</f>
        <v>197.46417496679859</v>
      </c>
      <c r="K75" s="238">
        <f t="shared" si="19"/>
        <v>208.09607983770709</v>
      </c>
      <c r="L75" s="233">
        <f>M75-K75</f>
        <v>0</v>
      </c>
      <c r="M75" s="240">
        <f t="shared" ref="M75:N75" si="20">M67+M71</f>
        <v>208.09607983770709</v>
      </c>
      <c r="N75" s="238">
        <f t="shared" si="20"/>
        <v>201.64038696043846</v>
      </c>
      <c r="O75" s="233">
        <f>P75-N75</f>
        <v>0</v>
      </c>
      <c r="P75" s="240">
        <f t="shared" ref="P75:Q75" si="21">P67+P71</f>
        <v>201.64038696043846</v>
      </c>
      <c r="Q75" s="238">
        <f t="shared" si="21"/>
        <v>221.78515288121176</v>
      </c>
      <c r="R75" s="233">
        <f>S75-Q75</f>
        <v>0</v>
      </c>
      <c r="S75" s="240">
        <f t="shared" ref="S75" si="22">S67+S71</f>
        <v>221.78515288121176</v>
      </c>
    </row>
    <row r="76" spans="2:19" ht="15.5">
      <c r="B76" s="229"/>
      <c r="C76" s="215"/>
      <c r="E76" s="73"/>
      <c r="F76" s="52"/>
      <c r="G76" s="53"/>
      <c r="H76" s="73"/>
      <c r="I76" s="52"/>
      <c r="J76" s="53"/>
      <c r="K76" s="73"/>
      <c r="L76" s="52"/>
      <c r="M76" s="53"/>
      <c r="N76" s="73"/>
      <c r="O76" s="52"/>
      <c r="P76" s="53"/>
      <c r="Q76" s="73"/>
      <c r="R76" s="52"/>
      <c r="S76" s="53"/>
    </row>
    <row r="77" spans="2:19" ht="16" thickBot="1">
      <c r="B77" s="228" t="s">
        <v>296</v>
      </c>
      <c r="C77" s="215"/>
      <c r="E77" s="73"/>
      <c r="F77" s="52"/>
      <c r="G77" s="53"/>
      <c r="H77" s="73"/>
      <c r="I77" s="52"/>
      <c r="J77" s="53"/>
      <c r="K77" s="73"/>
      <c r="L77" s="52"/>
      <c r="M77" s="53"/>
      <c r="N77" s="73"/>
      <c r="O77" s="52"/>
      <c r="P77" s="53"/>
      <c r="Q77" s="73"/>
      <c r="R77" s="52"/>
      <c r="S77" s="53"/>
    </row>
    <row r="78" spans="2:19" ht="15.5">
      <c r="B78" s="229">
        <v>30</v>
      </c>
      <c r="C78" s="215" t="s">
        <v>287</v>
      </c>
      <c r="E78" s="136">
        <f>'4a. OEB_Adjustment_Input_Sheet'!E56</f>
        <v>32.462043958650476</v>
      </c>
      <c r="F78" s="253" t="s">
        <v>274</v>
      </c>
      <c r="G78" s="137">
        <f>E78</f>
        <v>32.462043958650476</v>
      </c>
      <c r="H78" s="136">
        <f>E78</f>
        <v>32.462043958650476</v>
      </c>
      <c r="I78" s="253" t="s">
        <v>274</v>
      </c>
      <c r="J78" s="137">
        <f>H78</f>
        <v>32.462043958650476</v>
      </c>
      <c r="K78" s="136">
        <f>H78</f>
        <v>32.462043958650476</v>
      </c>
      <c r="L78" s="474" t="s">
        <v>274</v>
      </c>
      <c r="M78" s="137">
        <f>K78</f>
        <v>32.462043958650476</v>
      </c>
      <c r="N78" s="136">
        <f>K78</f>
        <v>32.462043958650476</v>
      </c>
      <c r="O78" s="474" t="s">
        <v>274</v>
      </c>
      <c r="P78" s="137">
        <f>N78</f>
        <v>32.462043958650476</v>
      </c>
      <c r="Q78" s="136">
        <f>N78</f>
        <v>32.462043958650476</v>
      </c>
      <c r="R78" s="474" t="s">
        <v>274</v>
      </c>
      <c r="S78" s="137">
        <f>Q78</f>
        <v>32.462043958650476</v>
      </c>
    </row>
    <row r="79" spans="2:19" ht="15.5">
      <c r="B79" s="229">
        <v>31</v>
      </c>
      <c r="C79" s="215" t="s">
        <v>297</v>
      </c>
      <c r="E79" s="138">
        <f>'9. Payment_Amounts'!D30</f>
        <v>18.692595725284299</v>
      </c>
      <c r="F79" s="139">
        <f t="shared" ref="F79:F80" si="23">G79-E79</f>
        <v>0</v>
      </c>
      <c r="G79" s="103">
        <f>'9. Payment_Amounts'!F30</f>
        <v>18.692595725284299</v>
      </c>
      <c r="H79" s="138">
        <f>'9. Payment_Amounts'!G30</f>
        <v>26.692001432921099</v>
      </c>
      <c r="I79" s="139">
        <f t="shared" ref="I79:I80" si="24">J79-H79</f>
        <v>0</v>
      </c>
      <c r="J79" s="103">
        <f>'9. Payment_Amounts'!I30</f>
        <v>26.692001432921099</v>
      </c>
      <c r="K79" s="138">
        <f>'9. Payment_Amounts'!J30</f>
        <v>25.066396326558898</v>
      </c>
      <c r="L79" s="139">
        <f t="shared" ref="L79:L80" si="25">M79-K79</f>
        <v>0</v>
      </c>
      <c r="M79" s="103">
        <f>'9. Payment_Amounts'!L30</f>
        <v>25.066396326558898</v>
      </c>
      <c r="N79" s="138">
        <f>'9. Payment_Amounts'!M30</f>
        <v>27.323262069403278</v>
      </c>
      <c r="O79" s="139">
        <f t="shared" ref="O79:O80" si="26">P79-N79</f>
        <v>0</v>
      </c>
      <c r="P79" s="103">
        <f>'9. Payment_Amounts'!O30</f>
        <v>27.323262069403278</v>
      </c>
      <c r="Q79" s="138">
        <f>'9. Payment_Amounts'!P30</f>
        <v>30.873285710204289</v>
      </c>
      <c r="R79" s="139">
        <f t="shared" ref="R79:R80" si="27">S79-Q79</f>
        <v>0</v>
      </c>
      <c r="S79" s="103">
        <f>'9. Payment_Amounts'!R30</f>
        <v>30.873285710204289</v>
      </c>
    </row>
    <row r="80" spans="2:19" ht="16" thickBot="1">
      <c r="B80" s="229">
        <v>32</v>
      </c>
      <c r="C80" s="231" t="s">
        <v>74</v>
      </c>
      <c r="E80" s="148">
        <f>SUM(E78:E79)</f>
        <v>51.154639683934775</v>
      </c>
      <c r="F80" s="150">
        <f t="shared" si="23"/>
        <v>0</v>
      </c>
      <c r="G80" s="151">
        <f>SUM(G78:G79)</f>
        <v>51.154639683934775</v>
      </c>
      <c r="H80" s="148">
        <f>SUM(H78:H79)</f>
        <v>59.154045391571572</v>
      </c>
      <c r="I80" s="150">
        <f t="shared" si="24"/>
        <v>0</v>
      </c>
      <c r="J80" s="151">
        <f>SUM(J78:J79)</f>
        <v>59.154045391571572</v>
      </c>
      <c r="K80" s="148">
        <f>SUM(K78:K79)</f>
        <v>57.528440285209371</v>
      </c>
      <c r="L80" s="150">
        <f t="shared" si="25"/>
        <v>0</v>
      </c>
      <c r="M80" s="151">
        <f>SUM(M78:M79)</f>
        <v>57.528440285209371</v>
      </c>
      <c r="N80" s="148">
        <f>SUM(N78:N79)</f>
        <v>59.785306028053753</v>
      </c>
      <c r="O80" s="150">
        <f t="shared" si="26"/>
        <v>0</v>
      </c>
      <c r="P80" s="151">
        <f>SUM(P78:P79)</f>
        <v>59.785306028053753</v>
      </c>
      <c r="Q80" s="148">
        <f>SUM(Q78:Q79)</f>
        <v>63.335329668854769</v>
      </c>
      <c r="R80" s="150">
        <f t="shared" si="27"/>
        <v>0</v>
      </c>
      <c r="S80" s="151">
        <f>SUM(S78:S79)</f>
        <v>63.335329668854769</v>
      </c>
    </row>
    <row r="81" spans="2:19" ht="15.5">
      <c r="B81" s="223"/>
      <c r="E81" s="73"/>
      <c r="F81" s="52"/>
      <c r="G81" s="53"/>
      <c r="H81" s="73"/>
      <c r="I81" s="52"/>
      <c r="J81" s="53"/>
      <c r="K81" s="73"/>
      <c r="L81" s="52"/>
      <c r="M81" s="53"/>
      <c r="N81" s="73"/>
      <c r="O81" s="52"/>
      <c r="P81" s="53"/>
      <c r="Q81" s="73"/>
      <c r="R81" s="52"/>
      <c r="S81" s="53"/>
    </row>
    <row r="82" spans="2:19" ht="16" thickBot="1">
      <c r="B82" s="228" t="s">
        <v>291</v>
      </c>
      <c r="E82" s="73"/>
      <c r="F82" s="52"/>
      <c r="G82" s="53"/>
      <c r="H82" s="73"/>
      <c r="I82" s="52"/>
      <c r="J82" s="53"/>
      <c r="K82" s="73"/>
      <c r="L82" s="52"/>
      <c r="M82" s="53"/>
      <c r="N82" s="73"/>
      <c r="O82" s="52"/>
      <c r="P82" s="53"/>
      <c r="Q82" s="73"/>
      <c r="R82" s="52"/>
      <c r="S82" s="53"/>
    </row>
    <row r="83" spans="2:19" ht="15.5">
      <c r="B83" s="229">
        <v>33</v>
      </c>
      <c r="C83" s="215" t="s">
        <v>287</v>
      </c>
      <c r="E83" s="235">
        <f>ROUND(E74*(E78)/(E80),2)</f>
        <v>31.87</v>
      </c>
      <c r="F83" s="253" t="s">
        <v>274</v>
      </c>
      <c r="G83" s="237">
        <f>ROUND(G74*(G78)/(G80),2)</f>
        <v>31.87</v>
      </c>
      <c r="H83" s="235">
        <f>ROUND(H74*(H78)/(H80),2)</f>
        <v>29.52</v>
      </c>
      <c r="I83" s="253" t="s">
        <v>274</v>
      </c>
      <c r="J83" s="237">
        <f>ROUND(J74*(J78)/(J80),2)</f>
        <v>29.52</v>
      </c>
      <c r="K83" s="235">
        <f>ROUND(K74*(K78)/(K80),2)</f>
        <v>32.75</v>
      </c>
      <c r="L83" s="253" t="s">
        <v>274</v>
      </c>
      <c r="M83" s="237">
        <f>ROUND(M74*(M78)/(M80),2)</f>
        <v>32.75</v>
      </c>
      <c r="N83" s="235">
        <f>ROUND(N74*(N78)/(N80),2)</f>
        <v>33.68</v>
      </c>
      <c r="O83" s="253" t="s">
        <v>274</v>
      </c>
      <c r="P83" s="237">
        <f>ROUND(P74*(P78)/(P80),2)</f>
        <v>33.68</v>
      </c>
      <c r="Q83" s="235">
        <f>ROUND(Q74*(Q78)/(Q80),2)</f>
        <v>32.909999999999997</v>
      </c>
      <c r="R83" s="253" t="s">
        <v>274</v>
      </c>
      <c r="S83" s="237">
        <f>ROUND(S74*(S78)/(S80),2)</f>
        <v>32.909999999999997</v>
      </c>
    </row>
    <row r="84" spans="2:19" ht="15.5">
      <c r="B84" s="229">
        <v>34</v>
      </c>
      <c r="C84" s="215" t="s">
        <v>295</v>
      </c>
      <c r="E84" s="254">
        <f>ROUND(E75*(E79)/(E80),2)</f>
        <v>78.16</v>
      </c>
      <c r="F84" s="255">
        <f t="shared" ref="F84:F85" si="28">G84-E84</f>
        <v>0</v>
      </c>
      <c r="G84" s="256">
        <f>ROUND(G75*(G79)/(G80),2)</f>
        <v>78.16</v>
      </c>
      <c r="H84" s="254">
        <f>ROUND(H75*(H79)/(H80),2)</f>
        <v>89.1</v>
      </c>
      <c r="I84" s="255">
        <f t="shared" ref="I84:I85" si="29">J84-H84</f>
        <v>0</v>
      </c>
      <c r="J84" s="256">
        <f>ROUND(J75*(J79)/(J80),2)</f>
        <v>89.1</v>
      </c>
      <c r="K84" s="254">
        <f>ROUND(K75*(K79)/(K80),2)</f>
        <v>90.67</v>
      </c>
      <c r="L84" s="255">
        <f t="shared" ref="L84:L85" si="30">M84-K84</f>
        <v>0</v>
      </c>
      <c r="M84" s="256">
        <f>ROUND(M75*(M79)/(M80),2)</f>
        <v>90.67</v>
      </c>
      <c r="N84" s="254">
        <f>ROUND(N75*(N79)/(N80),2)</f>
        <v>92.15</v>
      </c>
      <c r="O84" s="255">
        <f t="shared" ref="O84:O85" si="31">P84-N84</f>
        <v>0</v>
      </c>
      <c r="P84" s="256">
        <f>ROUND(P75*(P79)/(P80),2)</f>
        <v>92.15</v>
      </c>
      <c r="Q84" s="254">
        <f>ROUND(Q75*(Q79)/(Q80),2)</f>
        <v>108.11</v>
      </c>
      <c r="R84" s="255">
        <f t="shared" ref="R84:R85" si="32">S84-Q84</f>
        <v>0</v>
      </c>
      <c r="S84" s="256">
        <f>ROUND(S75*(S79)/(S80),2)</f>
        <v>108.11</v>
      </c>
    </row>
    <row r="85" spans="2:19" ht="16" thickBot="1">
      <c r="B85" s="229">
        <v>35</v>
      </c>
      <c r="C85" s="231" t="s">
        <v>298</v>
      </c>
      <c r="E85" s="257">
        <f>SUM(E83:E84)</f>
        <v>110.03</v>
      </c>
      <c r="F85" s="258">
        <f t="shared" si="28"/>
        <v>0</v>
      </c>
      <c r="G85" s="259">
        <f>SUM(G83:G84)</f>
        <v>110.03</v>
      </c>
      <c r="H85" s="257">
        <f>SUM(H83:H84)</f>
        <v>118.61999999999999</v>
      </c>
      <c r="I85" s="258">
        <f t="shared" si="29"/>
        <v>0</v>
      </c>
      <c r="J85" s="259">
        <f>SUM(J83:J84)</f>
        <v>118.61999999999999</v>
      </c>
      <c r="K85" s="257">
        <f>SUM(K83:K84)</f>
        <v>123.42</v>
      </c>
      <c r="L85" s="258">
        <f t="shared" si="30"/>
        <v>0</v>
      </c>
      <c r="M85" s="259">
        <f>SUM(M83:M84)</f>
        <v>123.42</v>
      </c>
      <c r="N85" s="257">
        <f>SUM(N83:N84)</f>
        <v>125.83000000000001</v>
      </c>
      <c r="O85" s="258">
        <f t="shared" si="31"/>
        <v>0</v>
      </c>
      <c r="P85" s="259">
        <f>SUM(P83:P84)</f>
        <v>125.83000000000001</v>
      </c>
      <c r="Q85" s="257">
        <f>SUM(Q83:Q84)</f>
        <v>141.01999999999998</v>
      </c>
      <c r="R85" s="258">
        <f t="shared" si="32"/>
        <v>0</v>
      </c>
      <c r="S85" s="259">
        <f>SUM(S83:S84)</f>
        <v>141.01999999999998</v>
      </c>
    </row>
    <row r="86" spans="2:19" ht="16" thickBot="1">
      <c r="B86" s="229"/>
      <c r="C86" s="231"/>
      <c r="E86" s="73"/>
      <c r="F86" s="52"/>
      <c r="G86" s="53"/>
      <c r="H86" s="73"/>
      <c r="I86" s="52"/>
      <c r="J86" s="53"/>
      <c r="K86" s="73"/>
      <c r="L86" s="52"/>
      <c r="M86" s="53"/>
      <c r="N86" s="73"/>
      <c r="O86" s="52"/>
      <c r="P86" s="53"/>
      <c r="Q86" s="73"/>
      <c r="R86" s="52"/>
      <c r="S86" s="53"/>
    </row>
    <row r="87" spans="2:19" ht="16" thickBot="1">
      <c r="B87" s="244">
        <v>36</v>
      </c>
      <c r="C87" s="245" t="s">
        <v>293</v>
      </c>
      <c r="D87" s="246"/>
      <c r="E87" s="260">
        <f>E85</f>
        <v>110.03</v>
      </c>
      <c r="F87" s="261">
        <f>G87-E87</f>
        <v>0</v>
      </c>
      <c r="G87" s="262">
        <f>G85</f>
        <v>110.03</v>
      </c>
      <c r="H87" s="260">
        <f>H85</f>
        <v>118.61999999999999</v>
      </c>
      <c r="I87" s="261">
        <f>J87-H87</f>
        <v>0</v>
      </c>
      <c r="J87" s="262">
        <f>J85</f>
        <v>118.61999999999999</v>
      </c>
      <c r="K87" s="260">
        <f>K85</f>
        <v>123.42</v>
      </c>
      <c r="L87" s="261">
        <f>M87-K87</f>
        <v>0</v>
      </c>
      <c r="M87" s="262">
        <f>M85</f>
        <v>123.42</v>
      </c>
      <c r="N87" s="260">
        <f>N85</f>
        <v>125.83000000000001</v>
      </c>
      <c r="O87" s="261">
        <f>P87-N87</f>
        <v>0</v>
      </c>
      <c r="P87" s="262">
        <f>P85</f>
        <v>125.83000000000001</v>
      </c>
      <c r="Q87" s="260">
        <f>Q85</f>
        <v>141.01999999999998</v>
      </c>
      <c r="R87" s="261">
        <f>S87-Q87</f>
        <v>0</v>
      </c>
      <c r="S87" s="262">
        <f>S85</f>
        <v>141.01999999999998</v>
      </c>
    </row>
    <row r="88" spans="2:19" ht="15.5">
      <c r="B88" s="227"/>
      <c r="C88" s="23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</row>
    <row r="89" spans="2:19" ht="15.5">
      <c r="B89" s="276" t="s">
        <v>205</v>
      </c>
      <c r="C89" s="231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</row>
    <row r="90" spans="2:19" ht="15.5">
      <c r="B90" s="227" t="s">
        <v>299</v>
      </c>
      <c r="C90" s="215"/>
      <c r="D90" s="52"/>
      <c r="E90" s="52"/>
      <c r="F90" s="251"/>
      <c r="H90" s="52"/>
      <c r="I90" s="251"/>
      <c r="K90" s="52"/>
      <c r="L90" s="251"/>
      <c r="N90" s="52"/>
      <c r="O90" s="251"/>
      <c r="Q90" s="52"/>
      <c r="R90" s="251"/>
    </row>
    <row r="91" spans="2:19" ht="17.25" customHeight="1">
      <c r="B91" s="315">
        <v>1</v>
      </c>
      <c r="C91" s="536" t="s">
        <v>300</v>
      </c>
      <c r="D91" s="537"/>
      <c r="E91" s="537"/>
      <c r="F91" s="537"/>
      <c r="G91" s="537"/>
      <c r="H91" s="537"/>
      <c r="I91" s="537"/>
      <c r="J91" s="537"/>
      <c r="K91" s="537"/>
      <c r="L91" s="537"/>
      <c r="M91" s="537"/>
      <c r="N91" s="537"/>
      <c r="O91" s="537"/>
      <c r="P91" s="537"/>
      <c r="Q91" s="537"/>
      <c r="R91" s="537"/>
      <c r="S91" s="537"/>
    </row>
    <row r="92" spans="2:19">
      <c r="B92" s="315">
        <v>2</v>
      </c>
      <c r="C92" s="213" t="s">
        <v>301</v>
      </c>
      <c r="D92" s="251"/>
      <c r="E92" s="251"/>
      <c r="F92" s="251"/>
      <c r="H92" s="251"/>
      <c r="I92" s="251"/>
      <c r="K92" s="251"/>
      <c r="L92" s="251"/>
      <c r="N92" s="251"/>
      <c r="O92" s="251"/>
      <c r="Q92" s="251"/>
      <c r="R92" s="251"/>
    </row>
    <row r="93" spans="2:19">
      <c r="B93" s="251"/>
      <c r="D93" s="251"/>
      <c r="E93" s="251"/>
      <c r="F93" s="251"/>
      <c r="H93" s="251"/>
      <c r="I93" s="251"/>
      <c r="K93" s="251"/>
      <c r="L93" s="251"/>
      <c r="N93" s="251"/>
      <c r="O93" s="251"/>
      <c r="Q93" s="251"/>
      <c r="R93" s="251"/>
    </row>
    <row r="94" spans="2:19">
      <c r="B94" s="251"/>
      <c r="D94" s="251"/>
      <c r="E94" s="251"/>
      <c r="F94" s="251"/>
      <c r="H94" s="251"/>
      <c r="I94" s="251"/>
      <c r="K94" s="251"/>
      <c r="L94" s="251"/>
      <c r="N94" s="251"/>
      <c r="O94" s="251"/>
      <c r="Q94" s="251"/>
      <c r="R94" s="251"/>
    </row>
    <row r="95" spans="2:19">
      <c r="B95" s="251"/>
      <c r="D95" s="251"/>
      <c r="E95" s="251"/>
      <c r="F95" s="251"/>
      <c r="H95" s="251"/>
      <c r="I95" s="251"/>
      <c r="K95" s="251"/>
      <c r="L95" s="251"/>
      <c r="N95" s="251"/>
      <c r="O95" s="251"/>
      <c r="Q95" s="251"/>
      <c r="R95" s="251"/>
    </row>
    <row r="96" spans="2:19">
      <c r="B96" s="251"/>
      <c r="D96" s="251"/>
      <c r="E96" s="251"/>
      <c r="F96" s="251"/>
      <c r="H96" s="251"/>
      <c r="I96" s="251"/>
      <c r="K96" s="251"/>
      <c r="L96" s="251"/>
      <c r="N96" s="251"/>
      <c r="O96" s="251"/>
      <c r="Q96" s="251"/>
      <c r="R96" s="251"/>
    </row>
    <row r="97" spans="2:18">
      <c r="B97" s="251"/>
      <c r="D97" s="251"/>
      <c r="E97" s="251"/>
      <c r="F97" s="251"/>
      <c r="H97" s="251"/>
      <c r="I97" s="251"/>
      <c r="K97" s="251"/>
      <c r="L97" s="251"/>
      <c r="N97" s="251"/>
      <c r="O97" s="251"/>
      <c r="Q97" s="251"/>
      <c r="R97" s="251"/>
    </row>
    <row r="98" spans="2:18">
      <c r="B98" s="251"/>
      <c r="D98" s="251"/>
      <c r="E98" s="251"/>
      <c r="F98" s="251"/>
      <c r="H98" s="251"/>
      <c r="I98" s="251"/>
      <c r="K98" s="251"/>
      <c r="L98" s="251"/>
      <c r="N98" s="251"/>
      <c r="O98" s="251"/>
      <c r="Q98" s="251"/>
      <c r="R98" s="251"/>
    </row>
    <row r="99" spans="2:18">
      <c r="B99" s="251"/>
      <c r="D99" s="251"/>
      <c r="E99" s="251"/>
      <c r="F99" s="251"/>
      <c r="H99" s="251"/>
      <c r="I99" s="251"/>
      <c r="K99" s="251"/>
      <c r="L99" s="251"/>
      <c r="N99" s="251"/>
      <c r="O99" s="251"/>
      <c r="Q99" s="251"/>
      <c r="R99" s="251"/>
    </row>
    <row r="100" spans="2:18">
      <c r="B100" s="251"/>
      <c r="D100" s="251"/>
      <c r="E100" s="251"/>
      <c r="F100" s="251"/>
      <c r="H100" s="251"/>
      <c r="I100" s="251"/>
      <c r="K100" s="251"/>
      <c r="L100" s="251"/>
      <c r="N100" s="251"/>
      <c r="O100" s="251"/>
      <c r="Q100" s="251"/>
      <c r="R100" s="251"/>
    </row>
    <row r="101" spans="2:18">
      <c r="B101" s="251"/>
      <c r="D101" s="251"/>
      <c r="E101" s="251"/>
      <c r="F101" s="251"/>
      <c r="H101" s="251"/>
      <c r="I101" s="251"/>
      <c r="K101" s="251"/>
      <c r="L101" s="251"/>
      <c r="N101" s="251"/>
      <c r="O101" s="251"/>
      <c r="Q101" s="251"/>
      <c r="R101" s="251"/>
    </row>
    <row r="102" spans="2:18">
      <c r="B102" s="251"/>
      <c r="D102" s="251"/>
      <c r="E102" s="251"/>
      <c r="F102" s="251"/>
      <c r="H102" s="251"/>
      <c r="I102" s="251"/>
      <c r="K102" s="251"/>
      <c r="L102" s="251"/>
      <c r="N102" s="251"/>
      <c r="O102" s="251"/>
      <c r="Q102" s="251"/>
      <c r="R102" s="251"/>
    </row>
    <row r="103" spans="2:18">
      <c r="B103" s="251"/>
      <c r="D103" s="251"/>
      <c r="E103" s="251"/>
      <c r="F103" s="251"/>
      <c r="H103" s="251"/>
      <c r="I103" s="251"/>
      <c r="K103" s="251"/>
      <c r="L103" s="251"/>
      <c r="N103" s="251"/>
      <c r="O103" s="251"/>
      <c r="Q103" s="251"/>
      <c r="R103" s="251"/>
    </row>
    <row r="104" spans="2:18">
      <c r="B104" s="251"/>
      <c r="D104" s="251"/>
      <c r="E104" s="251"/>
      <c r="F104" s="251"/>
      <c r="H104" s="251"/>
      <c r="I104" s="251"/>
      <c r="K104" s="251"/>
      <c r="L104" s="251"/>
      <c r="N104" s="251"/>
      <c r="O104" s="251"/>
      <c r="Q104" s="251"/>
      <c r="R104" s="251"/>
    </row>
    <row r="105" spans="2:18">
      <c r="B105" s="251"/>
      <c r="D105" s="251"/>
      <c r="E105" s="251"/>
      <c r="F105" s="251"/>
      <c r="H105" s="251"/>
      <c r="I105" s="251"/>
      <c r="K105" s="251"/>
      <c r="L105" s="251"/>
      <c r="N105" s="251"/>
      <c r="O105" s="251"/>
      <c r="Q105" s="251"/>
      <c r="R105" s="251"/>
    </row>
    <row r="106" spans="2:18">
      <c r="B106" s="251"/>
      <c r="D106" s="251"/>
      <c r="E106" s="251"/>
      <c r="F106" s="251"/>
      <c r="H106" s="251"/>
      <c r="I106" s="251"/>
      <c r="K106" s="251"/>
      <c r="L106" s="251"/>
      <c r="N106" s="251"/>
      <c r="O106" s="251"/>
      <c r="Q106" s="251"/>
      <c r="R106" s="251"/>
    </row>
    <row r="107" spans="2:18">
      <c r="B107" s="251"/>
      <c r="D107" s="251"/>
      <c r="E107" s="251"/>
      <c r="F107" s="251"/>
      <c r="H107" s="251"/>
      <c r="I107" s="251"/>
      <c r="K107" s="251"/>
      <c r="L107" s="251"/>
      <c r="N107" s="251"/>
      <c r="O107" s="251"/>
      <c r="Q107" s="251"/>
      <c r="R107" s="251"/>
    </row>
    <row r="108" spans="2:18">
      <c r="B108" s="251"/>
      <c r="D108" s="251"/>
      <c r="E108" s="251"/>
      <c r="F108" s="251"/>
      <c r="H108" s="251"/>
      <c r="I108" s="251"/>
      <c r="K108" s="251"/>
      <c r="L108" s="251"/>
      <c r="N108" s="251"/>
      <c r="O108" s="251"/>
      <c r="Q108" s="251"/>
      <c r="R108" s="251"/>
    </row>
    <row r="109" spans="2:18">
      <c r="B109" s="251"/>
      <c r="D109" s="251"/>
      <c r="E109" s="251"/>
      <c r="F109" s="251"/>
      <c r="H109" s="251"/>
      <c r="I109" s="251"/>
      <c r="K109" s="251"/>
      <c r="L109" s="251"/>
      <c r="N109" s="251"/>
      <c r="O109" s="251"/>
      <c r="Q109" s="251"/>
      <c r="R109" s="251"/>
    </row>
    <row r="110" spans="2:18">
      <c r="B110" s="251"/>
      <c r="D110" s="251"/>
      <c r="E110" s="251"/>
      <c r="F110" s="251"/>
      <c r="H110" s="251"/>
      <c r="I110" s="251"/>
      <c r="K110" s="251"/>
      <c r="L110" s="251"/>
      <c r="N110" s="251"/>
      <c r="O110" s="251"/>
      <c r="Q110" s="251"/>
      <c r="R110" s="251"/>
    </row>
    <row r="111" spans="2:18">
      <c r="B111" s="251"/>
      <c r="D111" s="251"/>
      <c r="E111" s="251"/>
      <c r="F111" s="251"/>
      <c r="H111" s="251"/>
      <c r="I111" s="251"/>
      <c r="K111" s="251"/>
      <c r="L111" s="251"/>
      <c r="N111" s="251"/>
      <c r="O111" s="251"/>
      <c r="Q111" s="251"/>
      <c r="R111" s="251"/>
    </row>
    <row r="112" spans="2:18">
      <c r="B112" s="251"/>
      <c r="D112" s="251"/>
      <c r="E112" s="251"/>
      <c r="F112" s="251"/>
      <c r="H112" s="251"/>
      <c r="I112" s="251"/>
      <c r="K112" s="251"/>
      <c r="L112" s="251"/>
      <c r="N112" s="251"/>
      <c r="O112" s="251"/>
      <c r="Q112" s="251"/>
      <c r="R112" s="251"/>
    </row>
    <row r="113" spans="2:18">
      <c r="B113" s="251"/>
      <c r="D113" s="251"/>
      <c r="E113" s="251"/>
      <c r="F113" s="251"/>
      <c r="H113" s="251"/>
      <c r="I113" s="251"/>
      <c r="K113" s="251"/>
      <c r="L113" s="251"/>
      <c r="N113" s="251"/>
      <c r="O113" s="251"/>
      <c r="Q113" s="251"/>
      <c r="R113" s="251"/>
    </row>
    <row r="114" spans="2:18">
      <c r="B114" s="251"/>
      <c r="D114" s="251"/>
      <c r="E114" s="251"/>
      <c r="F114" s="251"/>
      <c r="H114" s="251"/>
      <c r="I114" s="251"/>
      <c r="K114" s="251"/>
      <c r="L114" s="251"/>
      <c r="N114" s="251"/>
      <c r="O114" s="251"/>
      <c r="Q114" s="251"/>
      <c r="R114" s="251"/>
    </row>
    <row r="115" spans="2:18">
      <c r="B115" s="251"/>
      <c r="D115" s="251"/>
      <c r="E115" s="251"/>
      <c r="F115" s="251"/>
      <c r="H115" s="251"/>
      <c r="I115" s="251"/>
      <c r="K115" s="251"/>
      <c r="L115" s="251"/>
      <c r="N115" s="251"/>
      <c r="O115" s="251"/>
      <c r="Q115" s="251"/>
      <c r="R115" s="251"/>
    </row>
    <row r="116" spans="2:18">
      <c r="B116" s="251"/>
      <c r="D116" s="251"/>
      <c r="E116" s="251"/>
      <c r="F116" s="251"/>
      <c r="H116" s="251"/>
      <c r="I116" s="251"/>
      <c r="K116" s="251"/>
      <c r="L116" s="251"/>
      <c r="N116" s="251"/>
      <c r="O116" s="251"/>
      <c r="Q116" s="251"/>
      <c r="R116" s="251"/>
    </row>
    <row r="117" spans="2:18">
      <c r="B117" s="251"/>
      <c r="D117" s="251"/>
      <c r="E117" s="251"/>
      <c r="F117" s="251"/>
      <c r="H117" s="251"/>
      <c r="I117" s="251"/>
      <c r="K117" s="251"/>
      <c r="L117" s="251"/>
      <c r="N117" s="251"/>
      <c r="O117" s="251"/>
      <c r="Q117" s="251"/>
      <c r="R117" s="251"/>
    </row>
    <row r="118" spans="2:18">
      <c r="B118" s="251"/>
      <c r="D118" s="251"/>
      <c r="E118" s="251"/>
      <c r="F118" s="251"/>
      <c r="H118" s="251"/>
      <c r="I118" s="251"/>
      <c r="K118" s="251"/>
      <c r="L118" s="251"/>
      <c r="N118" s="251"/>
      <c r="O118" s="251"/>
      <c r="Q118" s="251"/>
      <c r="R118" s="251"/>
    </row>
    <row r="119" spans="2:18">
      <c r="B119" s="251"/>
      <c r="D119" s="251"/>
      <c r="E119" s="251"/>
      <c r="F119" s="251"/>
      <c r="H119" s="251"/>
      <c r="I119" s="251"/>
      <c r="K119" s="251"/>
      <c r="L119" s="251"/>
      <c r="N119" s="251"/>
      <c r="O119" s="251"/>
      <c r="Q119" s="251"/>
      <c r="R119" s="251"/>
    </row>
    <row r="120" spans="2:18">
      <c r="B120" s="251"/>
      <c r="D120" s="251"/>
      <c r="E120" s="251"/>
      <c r="F120" s="251"/>
      <c r="H120" s="251"/>
      <c r="I120" s="251"/>
      <c r="K120" s="251"/>
      <c r="L120" s="251"/>
      <c r="N120" s="251"/>
      <c r="O120" s="251"/>
      <c r="Q120" s="251"/>
      <c r="R120" s="251"/>
    </row>
    <row r="121" spans="2:18">
      <c r="B121" s="251"/>
      <c r="D121" s="251"/>
      <c r="E121" s="251"/>
      <c r="F121" s="251"/>
      <c r="H121" s="251"/>
      <c r="I121" s="251"/>
      <c r="K121" s="251"/>
      <c r="L121" s="251"/>
      <c r="N121" s="251"/>
      <c r="O121" s="251"/>
      <c r="Q121" s="251"/>
      <c r="R121" s="251"/>
    </row>
    <row r="122" spans="2:18">
      <c r="B122" s="251"/>
      <c r="D122" s="251"/>
      <c r="E122" s="251"/>
      <c r="F122" s="251"/>
      <c r="H122" s="251"/>
      <c r="I122" s="251"/>
      <c r="K122" s="251"/>
      <c r="L122" s="251"/>
      <c r="N122" s="251"/>
      <c r="O122" s="251"/>
      <c r="Q122" s="251"/>
      <c r="R122" s="251"/>
    </row>
    <row r="123" spans="2:18">
      <c r="B123" s="251"/>
      <c r="D123" s="251"/>
      <c r="E123" s="251"/>
      <c r="F123" s="251"/>
      <c r="H123" s="251"/>
      <c r="I123" s="251"/>
      <c r="K123" s="251"/>
      <c r="L123" s="251"/>
      <c r="N123" s="251"/>
      <c r="O123" s="251"/>
      <c r="Q123" s="251"/>
      <c r="R123" s="251"/>
    </row>
    <row r="124" spans="2:18">
      <c r="B124" s="251"/>
      <c r="D124" s="251"/>
      <c r="E124" s="251"/>
      <c r="F124" s="251"/>
      <c r="H124" s="251"/>
      <c r="I124" s="251"/>
      <c r="K124" s="251"/>
      <c r="L124" s="251"/>
      <c r="N124" s="251"/>
      <c r="O124" s="251"/>
      <c r="Q124" s="251"/>
      <c r="R124" s="251"/>
    </row>
    <row r="125" spans="2:18">
      <c r="B125" s="251"/>
      <c r="D125" s="251"/>
      <c r="E125" s="251"/>
      <c r="F125" s="251"/>
      <c r="H125" s="251"/>
      <c r="I125" s="251"/>
      <c r="K125" s="251"/>
      <c r="L125" s="251"/>
      <c r="N125" s="251"/>
      <c r="O125" s="251"/>
      <c r="Q125" s="251"/>
      <c r="R125" s="251"/>
    </row>
    <row r="126" spans="2:18">
      <c r="B126" s="251"/>
      <c r="D126" s="251"/>
      <c r="E126" s="251"/>
      <c r="F126" s="251"/>
      <c r="H126" s="251"/>
      <c r="I126" s="251"/>
      <c r="K126" s="251"/>
      <c r="L126" s="251"/>
      <c r="N126" s="251"/>
      <c r="O126" s="251"/>
      <c r="Q126" s="251"/>
      <c r="R126" s="251"/>
    </row>
    <row r="127" spans="2:18">
      <c r="B127" s="251"/>
      <c r="D127" s="251"/>
      <c r="E127" s="251"/>
      <c r="F127" s="251"/>
      <c r="H127" s="251"/>
      <c r="I127" s="251"/>
      <c r="K127" s="251"/>
      <c r="L127" s="251"/>
      <c r="N127" s="251"/>
      <c r="O127" s="251"/>
      <c r="Q127" s="251"/>
      <c r="R127" s="251"/>
    </row>
    <row r="128" spans="2:18">
      <c r="B128" s="251"/>
      <c r="D128" s="251"/>
      <c r="E128" s="251"/>
      <c r="F128" s="251"/>
      <c r="H128" s="251"/>
      <c r="I128" s="251"/>
      <c r="K128" s="251"/>
      <c r="L128" s="251"/>
      <c r="N128" s="251"/>
      <c r="O128" s="251"/>
      <c r="Q128" s="251"/>
      <c r="R128" s="251"/>
    </row>
    <row r="129" spans="2:18">
      <c r="B129" s="251"/>
      <c r="D129" s="251"/>
      <c r="E129" s="251"/>
      <c r="F129" s="251"/>
      <c r="H129" s="251"/>
      <c r="I129" s="251"/>
      <c r="K129" s="251"/>
      <c r="L129" s="251"/>
      <c r="N129" s="251"/>
      <c r="O129" s="251"/>
      <c r="Q129" s="251"/>
      <c r="R129" s="251"/>
    </row>
    <row r="130" spans="2:18">
      <c r="B130" s="251"/>
      <c r="D130" s="251"/>
      <c r="E130" s="251"/>
      <c r="F130" s="251"/>
      <c r="H130" s="251"/>
      <c r="I130" s="251"/>
      <c r="K130" s="251"/>
      <c r="L130" s="251"/>
      <c r="N130" s="251"/>
      <c r="O130" s="251"/>
      <c r="Q130" s="251"/>
      <c r="R130" s="251"/>
    </row>
    <row r="131" spans="2:18">
      <c r="B131" s="251"/>
      <c r="D131" s="251"/>
      <c r="E131" s="251"/>
      <c r="F131" s="251"/>
      <c r="H131" s="251"/>
      <c r="I131" s="251"/>
      <c r="K131" s="251"/>
      <c r="L131" s="251"/>
      <c r="N131" s="251"/>
      <c r="O131" s="251"/>
      <c r="Q131" s="251"/>
      <c r="R131" s="251"/>
    </row>
    <row r="132" spans="2:18">
      <c r="B132" s="251"/>
      <c r="D132" s="251"/>
      <c r="E132" s="251"/>
      <c r="F132" s="251"/>
      <c r="H132" s="251"/>
      <c r="I132" s="251"/>
      <c r="K132" s="251"/>
      <c r="L132" s="251"/>
      <c r="N132" s="251"/>
      <c r="O132" s="251"/>
      <c r="Q132" s="251"/>
      <c r="R132" s="251"/>
    </row>
    <row r="133" spans="2:18">
      <c r="B133" s="251"/>
      <c r="D133" s="251"/>
      <c r="E133" s="251"/>
      <c r="F133" s="251"/>
      <c r="H133" s="251"/>
      <c r="I133" s="251"/>
      <c r="K133" s="251"/>
      <c r="L133" s="251"/>
      <c r="N133" s="251"/>
      <c r="O133" s="251"/>
      <c r="Q133" s="251"/>
      <c r="R133" s="251"/>
    </row>
    <row r="134" spans="2:18">
      <c r="B134" s="251"/>
      <c r="D134" s="251"/>
      <c r="E134" s="251"/>
      <c r="F134" s="251"/>
      <c r="H134" s="251"/>
      <c r="I134" s="251"/>
      <c r="K134" s="251"/>
      <c r="L134" s="251"/>
      <c r="N134" s="251"/>
      <c r="O134" s="251"/>
      <c r="Q134" s="251"/>
      <c r="R134" s="251"/>
    </row>
    <row r="135" spans="2:18">
      <c r="B135" s="251"/>
      <c r="D135" s="251"/>
      <c r="E135" s="251"/>
      <c r="F135" s="251"/>
      <c r="H135" s="251"/>
      <c r="I135" s="251"/>
      <c r="K135" s="251"/>
      <c r="L135" s="251"/>
      <c r="N135" s="251"/>
      <c r="O135" s="251"/>
      <c r="Q135" s="251"/>
      <c r="R135" s="251"/>
    </row>
    <row r="136" spans="2:18">
      <c r="B136" s="251"/>
      <c r="D136" s="251"/>
      <c r="E136" s="251"/>
      <c r="F136" s="251"/>
      <c r="H136" s="251"/>
      <c r="I136" s="251"/>
      <c r="K136" s="251"/>
      <c r="L136" s="251"/>
      <c r="N136" s="251"/>
      <c r="O136" s="251"/>
      <c r="Q136" s="251"/>
      <c r="R136" s="251"/>
    </row>
    <row r="137" spans="2:18">
      <c r="B137" s="251"/>
      <c r="D137" s="251"/>
      <c r="E137" s="251"/>
      <c r="F137" s="251"/>
      <c r="H137" s="251"/>
      <c r="I137" s="251"/>
      <c r="K137" s="251"/>
      <c r="L137" s="251"/>
      <c r="N137" s="251"/>
      <c r="O137" s="251"/>
      <c r="Q137" s="251"/>
      <c r="R137" s="251"/>
    </row>
    <row r="138" spans="2:18">
      <c r="B138" s="251"/>
      <c r="D138" s="251"/>
      <c r="E138" s="251"/>
      <c r="F138" s="251"/>
      <c r="H138" s="251"/>
      <c r="I138" s="251"/>
      <c r="K138" s="251"/>
      <c r="L138" s="251"/>
      <c r="N138" s="251"/>
      <c r="O138" s="251"/>
      <c r="Q138" s="251"/>
      <c r="R138" s="251"/>
    </row>
    <row r="139" spans="2:18">
      <c r="B139" s="251"/>
      <c r="D139" s="251"/>
      <c r="E139" s="251"/>
      <c r="F139" s="251"/>
      <c r="H139" s="251"/>
      <c r="I139" s="251"/>
      <c r="K139" s="251"/>
      <c r="L139" s="251"/>
      <c r="N139" s="251"/>
      <c r="O139" s="251"/>
      <c r="Q139" s="251"/>
      <c r="R139" s="251"/>
    </row>
    <row r="140" spans="2:18">
      <c r="B140" s="251"/>
      <c r="D140" s="251"/>
      <c r="E140" s="251"/>
      <c r="F140" s="251"/>
      <c r="H140" s="251"/>
      <c r="I140" s="251"/>
      <c r="K140" s="251"/>
      <c r="L140" s="251"/>
      <c r="N140" s="251"/>
      <c r="O140" s="251"/>
      <c r="Q140" s="251"/>
      <c r="R140" s="251"/>
    </row>
    <row r="141" spans="2:18">
      <c r="B141" s="251"/>
      <c r="D141" s="251"/>
      <c r="E141" s="251"/>
      <c r="F141" s="251"/>
      <c r="H141" s="251"/>
      <c r="I141" s="251"/>
      <c r="K141" s="251"/>
      <c r="L141" s="251"/>
      <c r="N141" s="251"/>
      <c r="O141" s="251"/>
      <c r="Q141" s="251"/>
      <c r="R141" s="251"/>
    </row>
    <row r="142" spans="2:18">
      <c r="B142" s="251"/>
      <c r="D142" s="251"/>
      <c r="E142" s="251"/>
      <c r="F142" s="251"/>
      <c r="H142" s="251"/>
      <c r="I142" s="251"/>
      <c r="K142" s="251"/>
      <c r="L142" s="251"/>
      <c r="N142" s="251"/>
      <c r="O142" s="251"/>
      <c r="Q142" s="251"/>
      <c r="R142" s="251"/>
    </row>
    <row r="143" spans="2:18">
      <c r="B143" s="251"/>
      <c r="D143" s="251"/>
      <c r="E143" s="251"/>
      <c r="F143" s="251"/>
      <c r="H143" s="251"/>
      <c r="I143" s="251"/>
      <c r="K143" s="251"/>
      <c r="L143" s="251"/>
      <c r="N143" s="251"/>
      <c r="O143" s="251"/>
      <c r="Q143" s="251"/>
      <c r="R143" s="251"/>
    </row>
    <row r="144" spans="2:18">
      <c r="B144" s="251"/>
      <c r="D144" s="251"/>
      <c r="E144" s="251"/>
      <c r="F144" s="251"/>
      <c r="H144" s="251"/>
      <c r="I144" s="251"/>
      <c r="K144" s="251"/>
      <c r="L144" s="251"/>
      <c r="N144" s="251"/>
      <c r="O144" s="251"/>
      <c r="Q144" s="251"/>
      <c r="R144" s="251"/>
    </row>
    <row r="145" spans="2:18">
      <c r="B145" s="251"/>
      <c r="D145" s="251"/>
      <c r="E145" s="251"/>
      <c r="F145" s="251"/>
      <c r="H145" s="251"/>
      <c r="I145" s="251"/>
      <c r="K145" s="251"/>
      <c r="L145" s="251"/>
      <c r="N145" s="251"/>
      <c r="O145" s="251"/>
      <c r="Q145" s="251"/>
      <c r="R145" s="251"/>
    </row>
    <row r="146" spans="2:18">
      <c r="B146" s="251"/>
      <c r="D146" s="251"/>
      <c r="E146" s="251"/>
      <c r="F146" s="251"/>
      <c r="H146" s="251"/>
      <c r="I146" s="251"/>
      <c r="K146" s="251"/>
      <c r="L146" s="251"/>
      <c r="N146" s="251"/>
      <c r="O146" s="251"/>
      <c r="Q146" s="251"/>
      <c r="R146" s="251"/>
    </row>
    <row r="147" spans="2:18">
      <c r="B147" s="251"/>
      <c r="D147" s="251"/>
      <c r="E147" s="251"/>
      <c r="F147" s="251"/>
      <c r="H147" s="251"/>
      <c r="I147" s="251"/>
      <c r="K147" s="251"/>
      <c r="L147" s="251"/>
      <c r="N147" s="251"/>
      <c r="O147" s="251"/>
      <c r="Q147" s="251"/>
      <c r="R147" s="251"/>
    </row>
    <row r="148" spans="2:18">
      <c r="B148" s="251"/>
      <c r="D148" s="251"/>
      <c r="E148" s="251"/>
      <c r="F148" s="251"/>
      <c r="H148" s="251"/>
      <c r="I148" s="251"/>
      <c r="K148" s="251"/>
      <c r="L148" s="251"/>
      <c r="N148" s="251"/>
      <c r="O148" s="251"/>
      <c r="Q148" s="251"/>
      <c r="R148" s="251"/>
    </row>
    <row r="149" spans="2:18">
      <c r="B149" s="251"/>
      <c r="D149" s="251"/>
      <c r="E149" s="251"/>
      <c r="F149" s="251"/>
      <c r="H149" s="251"/>
      <c r="I149" s="251"/>
      <c r="K149" s="251"/>
      <c r="L149" s="251"/>
      <c r="N149" s="251"/>
      <c r="O149" s="251"/>
      <c r="Q149" s="251"/>
      <c r="R149" s="251"/>
    </row>
    <row r="150" spans="2:18">
      <c r="B150" s="251"/>
      <c r="D150" s="251"/>
      <c r="E150" s="251"/>
      <c r="F150" s="251"/>
      <c r="H150" s="251"/>
      <c r="I150" s="251"/>
      <c r="K150" s="251"/>
      <c r="L150" s="251"/>
      <c r="N150" s="251"/>
      <c r="O150" s="251"/>
      <c r="Q150" s="251"/>
      <c r="R150" s="251"/>
    </row>
    <row r="151" spans="2:18">
      <c r="B151" s="251"/>
      <c r="D151" s="251"/>
      <c r="E151" s="251"/>
      <c r="F151" s="251"/>
      <c r="H151" s="251"/>
      <c r="I151" s="251"/>
      <c r="K151" s="251"/>
      <c r="L151" s="251"/>
      <c r="N151" s="251"/>
      <c r="O151" s="251"/>
      <c r="Q151" s="251"/>
      <c r="R151" s="251"/>
    </row>
    <row r="152" spans="2:18">
      <c r="B152" s="251"/>
      <c r="D152" s="251"/>
      <c r="E152" s="251"/>
      <c r="F152" s="251"/>
      <c r="H152" s="251"/>
      <c r="I152" s="251"/>
      <c r="K152" s="251"/>
      <c r="L152" s="251"/>
      <c r="N152" s="251"/>
      <c r="O152" s="251"/>
      <c r="Q152" s="251"/>
      <c r="R152" s="251"/>
    </row>
    <row r="153" spans="2:18">
      <c r="B153" s="251"/>
      <c r="D153" s="251"/>
      <c r="E153" s="251"/>
      <c r="F153" s="251"/>
      <c r="H153" s="251"/>
      <c r="I153" s="251"/>
      <c r="K153" s="251"/>
      <c r="L153" s="251"/>
      <c r="N153" s="251"/>
      <c r="O153" s="251"/>
      <c r="Q153" s="251"/>
      <c r="R153" s="251"/>
    </row>
    <row r="154" spans="2:18">
      <c r="B154" s="251"/>
      <c r="D154" s="251"/>
      <c r="E154" s="251"/>
      <c r="F154" s="251"/>
      <c r="H154" s="251"/>
      <c r="I154" s="251"/>
      <c r="K154" s="251"/>
      <c r="L154" s="251"/>
      <c r="N154" s="251"/>
      <c r="O154" s="251"/>
      <c r="Q154" s="251"/>
      <c r="R154" s="251"/>
    </row>
    <row r="155" spans="2:18">
      <c r="B155" s="251"/>
      <c r="D155" s="251"/>
      <c r="E155" s="251"/>
      <c r="F155" s="251"/>
      <c r="H155" s="251"/>
      <c r="I155" s="251"/>
      <c r="K155" s="251"/>
      <c r="L155" s="251"/>
      <c r="N155" s="251"/>
      <c r="O155" s="251"/>
      <c r="Q155" s="251"/>
      <c r="R155" s="251"/>
    </row>
    <row r="156" spans="2:18">
      <c r="B156" s="251"/>
      <c r="D156" s="251"/>
      <c r="E156" s="251"/>
      <c r="F156" s="251"/>
      <c r="H156" s="251"/>
      <c r="I156" s="251"/>
      <c r="K156" s="251"/>
      <c r="L156" s="251"/>
      <c r="N156" s="251"/>
      <c r="O156" s="251"/>
      <c r="Q156" s="251"/>
      <c r="R156" s="251"/>
    </row>
    <row r="157" spans="2:18">
      <c r="B157" s="251"/>
      <c r="D157" s="251"/>
      <c r="E157" s="251"/>
      <c r="F157" s="251"/>
      <c r="H157" s="251"/>
      <c r="I157" s="251"/>
      <c r="K157" s="251"/>
      <c r="L157" s="251"/>
      <c r="N157" s="251"/>
      <c r="O157" s="251"/>
      <c r="Q157" s="251"/>
      <c r="R157" s="251"/>
    </row>
    <row r="158" spans="2:18">
      <c r="B158" s="251"/>
      <c r="D158" s="251"/>
      <c r="E158" s="251"/>
      <c r="F158" s="251"/>
      <c r="H158" s="251"/>
      <c r="I158" s="251"/>
      <c r="K158" s="251"/>
      <c r="L158" s="251"/>
      <c r="N158" s="251"/>
      <c r="O158" s="251"/>
      <c r="Q158" s="251"/>
      <c r="R158" s="251"/>
    </row>
    <row r="159" spans="2:18">
      <c r="B159" s="251"/>
      <c r="D159" s="251"/>
      <c r="E159" s="251"/>
      <c r="F159" s="251"/>
      <c r="H159" s="251"/>
      <c r="I159" s="251"/>
      <c r="K159" s="251"/>
      <c r="L159" s="251"/>
      <c r="N159" s="251"/>
      <c r="O159" s="251"/>
      <c r="Q159" s="251"/>
      <c r="R159" s="251"/>
    </row>
    <row r="160" spans="2:18">
      <c r="B160" s="251"/>
      <c r="D160" s="251"/>
      <c r="E160" s="251"/>
      <c r="F160" s="251"/>
      <c r="H160" s="251"/>
      <c r="I160" s="251"/>
      <c r="K160" s="251"/>
      <c r="L160" s="251"/>
      <c r="N160" s="251"/>
      <c r="O160" s="251"/>
      <c r="Q160" s="251"/>
      <c r="R160" s="251"/>
    </row>
    <row r="161" spans="2:18">
      <c r="B161" s="251"/>
      <c r="D161" s="251"/>
      <c r="E161" s="251"/>
      <c r="F161" s="251"/>
      <c r="H161" s="251"/>
      <c r="I161" s="251"/>
      <c r="K161" s="251"/>
      <c r="L161" s="251"/>
      <c r="N161" s="251"/>
      <c r="O161" s="251"/>
      <c r="Q161" s="251"/>
      <c r="R161" s="251"/>
    </row>
    <row r="162" spans="2:18">
      <c r="B162" s="251"/>
      <c r="D162" s="251"/>
      <c r="E162" s="251"/>
      <c r="F162" s="251"/>
      <c r="H162" s="251"/>
      <c r="I162" s="251"/>
      <c r="K162" s="251"/>
      <c r="L162" s="251"/>
      <c r="N162" s="251"/>
      <c r="O162" s="251"/>
      <c r="Q162" s="251"/>
      <c r="R162" s="251"/>
    </row>
    <row r="163" spans="2:18">
      <c r="B163" s="251"/>
      <c r="D163" s="251"/>
      <c r="E163" s="251"/>
      <c r="F163" s="251"/>
      <c r="H163" s="251"/>
      <c r="I163" s="251"/>
      <c r="K163" s="251"/>
      <c r="L163" s="251"/>
      <c r="N163" s="251"/>
      <c r="O163" s="251"/>
      <c r="Q163" s="251"/>
      <c r="R163" s="251"/>
    </row>
    <row r="164" spans="2:18">
      <c r="B164" s="251"/>
      <c r="D164" s="251"/>
      <c r="E164" s="251"/>
      <c r="F164" s="251"/>
      <c r="H164" s="251"/>
      <c r="I164" s="251"/>
      <c r="K164" s="251"/>
      <c r="L164" s="251"/>
      <c r="N164" s="251"/>
      <c r="O164" s="251"/>
      <c r="Q164" s="251"/>
      <c r="R164" s="251"/>
    </row>
    <row r="165" spans="2:18">
      <c r="B165" s="251"/>
      <c r="D165" s="251"/>
      <c r="E165" s="251"/>
      <c r="F165" s="251"/>
      <c r="H165" s="251"/>
      <c r="I165" s="251"/>
      <c r="K165" s="251"/>
      <c r="L165" s="251"/>
      <c r="N165" s="251"/>
      <c r="O165" s="251"/>
      <c r="Q165" s="251"/>
      <c r="R165" s="251"/>
    </row>
    <row r="166" spans="2:18">
      <c r="B166" s="251"/>
      <c r="D166" s="251"/>
      <c r="E166" s="251"/>
      <c r="F166" s="251"/>
      <c r="H166" s="251"/>
      <c r="I166" s="251"/>
      <c r="K166" s="251"/>
      <c r="L166" s="251"/>
      <c r="N166" s="251"/>
      <c r="O166" s="251"/>
      <c r="Q166" s="251"/>
      <c r="R166" s="251"/>
    </row>
    <row r="167" spans="2:18">
      <c r="B167" s="251"/>
      <c r="D167" s="251"/>
      <c r="E167" s="251"/>
      <c r="F167" s="251"/>
      <c r="H167" s="251"/>
      <c r="I167" s="251"/>
      <c r="K167" s="251"/>
      <c r="L167" s="251"/>
      <c r="N167" s="251"/>
      <c r="O167" s="251"/>
      <c r="Q167" s="251"/>
      <c r="R167" s="251"/>
    </row>
    <row r="168" spans="2:18">
      <c r="B168" s="251"/>
      <c r="D168" s="251"/>
      <c r="E168" s="251"/>
      <c r="F168" s="251"/>
      <c r="H168" s="251"/>
      <c r="I168" s="251"/>
      <c r="K168" s="251"/>
      <c r="L168" s="251"/>
      <c r="N168" s="251"/>
      <c r="O168" s="251"/>
      <c r="Q168" s="251"/>
      <c r="R168" s="251"/>
    </row>
    <row r="169" spans="2:18">
      <c r="B169" s="251"/>
      <c r="D169" s="251"/>
      <c r="E169" s="251"/>
      <c r="F169" s="251"/>
      <c r="H169" s="251"/>
      <c r="I169" s="251"/>
      <c r="K169" s="251"/>
      <c r="L169" s="251"/>
      <c r="N169" s="251"/>
      <c r="O169" s="251"/>
      <c r="Q169" s="251"/>
      <c r="R169" s="251"/>
    </row>
    <row r="170" spans="2:18">
      <c r="B170" s="251"/>
      <c r="D170" s="251"/>
      <c r="E170" s="251"/>
      <c r="F170" s="251"/>
      <c r="H170" s="251"/>
      <c r="I170" s="251"/>
      <c r="K170" s="251"/>
      <c r="L170" s="251"/>
      <c r="N170" s="251"/>
      <c r="O170" s="251"/>
      <c r="Q170" s="251"/>
      <c r="R170" s="251"/>
    </row>
    <row r="171" spans="2:18">
      <c r="B171" s="251"/>
      <c r="D171" s="251"/>
      <c r="E171" s="251"/>
      <c r="F171" s="251"/>
      <c r="H171" s="251"/>
      <c r="I171" s="251"/>
      <c r="K171" s="251"/>
      <c r="L171" s="251"/>
      <c r="N171" s="251"/>
      <c r="O171" s="251"/>
      <c r="Q171" s="251"/>
      <c r="R171" s="251"/>
    </row>
    <row r="172" spans="2:18">
      <c r="B172" s="251"/>
      <c r="D172" s="251"/>
      <c r="E172" s="251"/>
      <c r="F172" s="251"/>
      <c r="H172" s="251"/>
      <c r="I172" s="251"/>
      <c r="K172" s="251"/>
      <c r="L172" s="251"/>
      <c r="N172" s="251"/>
      <c r="O172" s="251"/>
      <c r="Q172" s="251"/>
      <c r="R172" s="251"/>
    </row>
    <row r="173" spans="2:18">
      <c r="B173" s="251"/>
      <c r="D173" s="251"/>
      <c r="E173" s="251"/>
      <c r="F173" s="251"/>
      <c r="H173" s="251"/>
      <c r="I173" s="251"/>
      <c r="K173" s="251"/>
      <c r="L173" s="251"/>
      <c r="N173" s="251"/>
      <c r="O173" s="251"/>
      <c r="Q173" s="251"/>
      <c r="R173" s="251"/>
    </row>
    <row r="174" spans="2:18">
      <c r="B174" s="251"/>
      <c r="D174" s="251"/>
      <c r="E174" s="251"/>
      <c r="F174" s="251"/>
      <c r="H174" s="251"/>
      <c r="I174" s="251"/>
      <c r="K174" s="251"/>
      <c r="L174" s="251"/>
      <c r="N174" s="251"/>
      <c r="O174" s="251"/>
      <c r="Q174" s="251"/>
      <c r="R174" s="251"/>
    </row>
    <row r="175" spans="2:18">
      <c r="B175" s="251"/>
      <c r="D175" s="251"/>
      <c r="E175" s="251"/>
      <c r="F175" s="251"/>
      <c r="H175" s="251"/>
      <c r="I175" s="251"/>
      <c r="K175" s="251"/>
      <c r="L175" s="251"/>
      <c r="N175" s="251"/>
      <c r="O175" s="251"/>
      <c r="Q175" s="251"/>
      <c r="R175" s="251"/>
    </row>
    <row r="176" spans="2:18">
      <c r="B176" s="251"/>
      <c r="D176" s="251"/>
      <c r="E176" s="251"/>
      <c r="F176" s="251"/>
      <c r="H176" s="251"/>
      <c r="I176" s="251"/>
      <c r="K176" s="251"/>
      <c r="L176" s="251"/>
      <c r="N176" s="251"/>
      <c r="O176" s="251"/>
      <c r="Q176" s="251"/>
      <c r="R176" s="251"/>
    </row>
    <row r="177" spans="2:18">
      <c r="B177" s="251"/>
      <c r="D177" s="251"/>
      <c r="E177" s="251"/>
      <c r="F177" s="251"/>
      <c r="H177" s="251"/>
      <c r="I177" s="251"/>
      <c r="K177" s="251"/>
      <c r="L177" s="251"/>
      <c r="N177" s="251"/>
      <c r="O177" s="251"/>
      <c r="Q177" s="251"/>
      <c r="R177" s="251"/>
    </row>
    <row r="178" spans="2:18">
      <c r="B178" s="251"/>
      <c r="D178" s="251"/>
      <c r="E178" s="251"/>
      <c r="F178" s="251"/>
      <c r="H178" s="251"/>
      <c r="I178" s="251"/>
      <c r="K178" s="251"/>
      <c r="L178" s="251"/>
      <c r="N178" s="251"/>
      <c r="O178" s="251"/>
      <c r="Q178" s="251"/>
      <c r="R178" s="251"/>
    </row>
    <row r="179" spans="2:18">
      <c r="B179" s="251"/>
      <c r="D179" s="251"/>
      <c r="E179" s="251"/>
      <c r="F179" s="251"/>
      <c r="H179" s="251"/>
      <c r="I179" s="251"/>
      <c r="K179" s="251"/>
      <c r="L179" s="251"/>
      <c r="N179" s="251"/>
      <c r="O179" s="251"/>
      <c r="Q179" s="251"/>
      <c r="R179" s="251"/>
    </row>
    <row r="180" spans="2:18">
      <c r="B180" s="251"/>
      <c r="D180" s="251"/>
      <c r="E180" s="251"/>
      <c r="F180" s="251"/>
      <c r="H180" s="251"/>
      <c r="I180" s="251"/>
      <c r="K180" s="251"/>
      <c r="L180" s="251"/>
      <c r="N180" s="251"/>
      <c r="O180" s="251"/>
      <c r="Q180" s="251"/>
      <c r="R180" s="251"/>
    </row>
    <row r="181" spans="2:18">
      <c r="B181" s="251"/>
      <c r="D181" s="251"/>
      <c r="E181" s="251"/>
      <c r="F181" s="251"/>
      <c r="H181" s="251"/>
      <c r="I181" s="251"/>
      <c r="K181" s="251"/>
      <c r="L181" s="251"/>
      <c r="N181" s="251"/>
      <c r="O181" s="251"/>
      <c r="Q181" s="251"/>
      <c r="R181" s="251"/>
    </row>
    <row r="182" spans="2:18">
      <c r="B182" s="251"/>
      <c r="D182" s="251"/>
      <c r="E182" s="251"/>
      <c r="F182" s="251"/>
      <c r="H182" s="251"/>
      <c r="I182" s="251"/>
      <c r="K182" s="251"/>
      <c r="L182" s="251"/>
      <c r="N182" s="251"/>
      <c r="O182" s="251"/>
      <c r="Q182" s="251"/>
      <c r="R182" s="251"/>
    </row>
    <row r="183" spans="2:18">
      <c r="B183" s="251"/>
      <c r="D183" s="251"/>
      <c r="E183" s="251"/>
      <c r="F183" s="251"/>
      <c r="H183" s="251"/>
      <c r="I183" s="251"/>
      <c r="K183" s="251"/>
      <c r="L183" s="251"/>
      <c r="N183" s="251"/>
      <c r="O183" s="251"/>
      <c r="Q183" s="251"/>
      <c r="R183" s="251"/>
    </row>
    <row r="184" spans="2:18">
      <c r="B184" s="251"/>
      <c r="D184" s="251"/>
      <c r="E184" s="251"/>
      <c r="F184" s="251"/>
      <c r="H184" s="251"/>
      <c r="I184" s="251"/>
      <c r="K184" s="251"/>
      <c r="L184" s="251"/>
      <c r="N184" s="251"/>
      <c r="O184" s="251"/>
      <c r="Q184" s="251"/>
      <c r="R184" s="251"/>
    </row>
    <row r="185" spans="2:18">
      <c r="B185" s="251"/>
      <c r="D185" s="251"/>
      <c r="E185" s="251"/>
      <c r="F185" s="251"/>
      <c r="H185" s="251"/>
      <c r="I185" s="251"/>
      <c r="K185" s="251"/>
      <c r="L185" s="251"/>
      <c r="N185" s="251"/>
      <c r="O185" s="251"/>
      <c r="Q185" s="251"/>
      <c r="R185" s="251"/>
    </row>
    <row r="186" spans="2:18">
      <c r="B186" s="251"/>
      <c r="D186" s="251"/>
      <c r="E186" s="251"/>
      <c r="F186" s="251"/>
      <c r="H186" s="251"/>
      <c r="I186" s="251"/>
      <c r="K186" s="251"/>
      <c r="L186" s="251"/>
      <c r="N186" s="251"/>
      <c r="O186" s="251"/>
      <c r="Q186" s="251"/>
      <c r="R186" s="251"/>
    </row>
    <row r="187" spans="2:18">
      <c r="B187" s="251"/>
      <c r="D187" s="251"/>
      <c r="E187" s="251"/>
      <c r="F187" s="251"/>
      <c r="H187" s="251"/>
      <c r="I187" s="251"/>
      <c r="K187" s="251"/>
      <c r="L187" s="251"/>
      <c r="N187" s="251"/>
      <c r="O187" s="251"/>
      <c r="Q187" s="251"/>
      <c r="R187" s="251"/>
    </row>
    <row r="188" spans="2:18">
      <c r="B188" s="251"/>
      <c r="D188" s="251"/>
      <c r="E188" s="251"/>
      <c r="F188" s="251"/>
      <c r="H188" s="251"/>
      <c r="I188" s="251"/>
      <c r="K188" s="251"/>
      <c r="L188" s="251"/>
      <c r="N188" s="251"/>
      <c r="O188" s="251"/>
      <c r="Q188" s="251"/>
      <c r="R188" s="251"/>
    </row>
    <row r="189" spans="2:18">
      <c r="B189" s="251"/>
      <c r="D189" s="251"/>
      <c r="E189" s="251"/>
      <c r="F189" s="251"/>
      <c r="H189" s="251"/>
      <c r="I189" s="251"/>
      <c r="K189" s="251"/>
      <c r="L189" s="251"/>
      <c r="N189" s="251"/>
      <c r="O189" s="251"/>
      <c r="Q189" s="251"/>
      <c r="R189" s="251"/>
    </row>
    <row r="190" spans="2:18">
      <c r="B190" s="251"/>
      <c r="D190" s="251"/>
      <c r="E190" s="251"/>
      <c r="F190" s="251"/>
      <c r="H190" s="251"/>
      <c r="I190" s="251"/>
      <c r="K190" s="251"/>
      <c r="L190" s="251"/>
      <c r="N190" s="251"/>
      <c r="O190" s="251"/>
      <c r="Q190" s="251"/>
      <c r="R190" s="251"/>
    </row>
    <row r="191" spans="2:18">
      <c r="B191" s="251"/>
      <c r="D191" s="251"/>
      <c r="E191" s="251"/>
      <c r="F191" s="251"/>
      <c r="H191" s="251"/>
      <c r="I191" s="251"/>
      <c r="K191" s="251"/>
      <c r="L191" s="251"/>
      <c r="N191" s="251"/>
      <c r="O191" s="251"/>
      <c r="Q191" s="251"/>
      <c r="R191" s="251"/>
    </row>
    <row r="192" spans="2:18">
      <c r="B192" s="251"/>
      <c r="D192" s="251"/>
      <c r="E192" s="251"/>
      <c r="F192" s="251"/>
      <c r="H192" s="251"/>
      <c r="I192" s="251"/>
      <c r="K192" s="251"/>
      <c r="L192" s="251"/>
      <c r="N192" s="251"/>
      <c r="O192" s="251"/>
      <c r="Q192" s="251"/>
      <c r="R192" s="251"/>
    </row>
    <row r="193" spans="2:18">
      <c r="B193" s="251"/>
      <c r="D193" s="251"/>
      <c r="E193" s="251"/>
      <c r="F193" s="251"/>
      <c r="H193" s="251"/>
      <c r="I193" s="251"/>
      <c r="K193" s="251"/>
      <c r="L193" s="251"/>
      <c r="N193" s="251"/>
      <c r="O193" s="251"/>
      <c r="Q193" s="251"/>
      <c r="R193" s="251"/>
    </row>
    <row r="194" spans="2:18">
      <c r="B194" s="251"/>
      <c r="D194" s="251"/>
      <c r="E194" s="251"/>
      <c r="F194" s="251"/>
      <c r="H194" s="251"/>
      <c r="I194" s="251"/>
      <c r="K194" s="251"/>
      <c r="L194" s="251"/>
      <c r="N194" s="251"/>
      <c r="O194" s="251"/>
      <c r="Q194" s="251"/>
      <c r="R194" s="251"/>
    </row>
    <row r="195" spans="2:18">
      <c r="B195" s="251"/>
      <c r="D195" s="251"/>
      <c r="E195" s="251"/>
      <c r="F195" s="251"/>
      <c r="H195" s="251"/>
      <c r="I195" s="251"/>
      <c r="K195" s="251"/>
      <c r="L195" s="251"/>
      <c r="N195" s="251"/>
      <c r="O195" s="251"/>
      <c r="Q195" s="251"/>
      <c r="R195" s="251"/>
    </row>
    <row r="196" spans="2:18">
      <c r="B196" s="251"/>
      <c r="D196" s="251"/>
      <c r="E196" s="251"/>
      <c r="F196" s="251"/>
      <c r="H196" s="251"/>
      <c r="I196" s="251"/>
      <c r="K196" s="251"/>
      <c r="L196" s="251"/>
      <c r="N196" s="251"/>
      <c r="O196" s="251"/>
      <c r="Q196" s="251"/>
      <c r="R196" s="251"/>
    </row>
    <row r="197" spans="2:18">
      <c r="B197" s="251"/>
      <c r="D197" s="251"/>
      <c r="E197" s="251"/>
      <c r="F197" s="251"/>
      <c r="H197" s="251"/>
      <c r="I197" s="251"/>
      <c r="K197" s="251"/>
      <c r="L197" s="251"/>
      <c r="N197" s="251"/>
      <c r="O197" s="251"/>
      <c r="Q197" s="251"/>
      <c r="R197" s="251"/>
    </row>
    <row r="198" spans="2:18">
      <c r="B198" s="251"/>
      <c r="D198" s="251"/>
      <c r="E198" s="251"/>
      <c r="F198" s="251"/>
      <c r="H198" s="251"/>
      <c r="I198" s="251"/>
      <c r="K198" s="251"/>
      <c r="L198" s="251"/>
      <c r="N198" s="251"/>
      <c r="O198" s="251"/>
      <c r="Q198" s="251"/>
      <c r="R198" s="251"/>
    </row>
    <row r="199" spans="2:18">
      <c r="B199" s="251"/>
      <c r="D199" s="251"/>
      <c r="E199" s="251"/>
      <c r="F199" s="251"/>
      <c r="H199" s="251"/>
      <c r="I199" s="251"/>
      <c r="K199" s="251"/>
      <c r="L199" s="251"/>
      <c r="N199" s="251"/>
      <c r="O199" s="251"/>
      <c r="Q199" s="251"/>
      <c r="R199" s="251"/>
    </row>
    <row r="200" spans="2:18">
      <c r="B200" s="251"/>
      <c r="D200" s="251"/>
      <c r="E200" s="251"/>
      <c r="F200" s="251"/>
      <c r="H200" s="251"/>
      <c r="I200" s="251"/>
      <c r="K200" s="251"/>
      <c r="L200" s="251"/>
      <c r="N200" s="251"/>
      <c r="O200" s="251"/>
      <c r="Q200" s="251"/>
      <c r="R200" s="251"/>
    </row>
    <row r="201" spans="2:18">
      <c r="B201" s="251"/>
      <c r="D201" s="251"/>
      <c r="E201" s="251"/>
      <c r="F201" s="251"/>
      <c r="H201" s="251"/>
      <c r="I201" s="251"/>
      <c r="K201" s="251"/>
      <c r="L201" s="251"/>
      <c r="N201" s="251"/>
      <c r="O201" s="251"/>
      <c r="Q201" s="251"/>
      <c r="R201" s="251"/>
    </row>
    <row r="202" spans="2:18">
      <c r="B202" s="251"/>
      <c r="D202" s="251"/>
      <c r="E202" s="251"/>
      <c r="F202" s="251"/>
      <c r="H202" s="251"/>
      <c r="I202" s="251"/>
      <c r="K202" s="251"/>
      <c r="L202" s="251"/>
      <c r="N202" s="251"/>
      <c r="O202" s="251"/>
      <c r="Q202" s="251"/>
      <c r="R202" s="251"/>
    </row>
    <row r="203" spans="2:18">
      <c r="B203" s="251"/>
      <c r="D203" s="251"/>
      <c r="E203" s="251"/>
      <c r="F203" s="251"/>
      <c r="H203" s="251"/>
      <c r="I203" s="251"/>
      <c r="K203" s="251"/>
      <c r="L203" s="251"/>
      <c r="N203" s="251"/>
      <c r="O203" s="251"/>
      <c r="Q203" s="251"/>
      <c r="R203" s="251"/>
    </row>
    <row r="204" spans="2:18">
      <c r="B204" s="251"/>
      <c r="D204" s="251"/>
      <c r="E204" s="251"/>
      <c r="F204" s="251"/>
      <c r="H204" s="251"/>
      <c r="I204" s="251"/>
      <c r="K204" s="251"/>
      <c r="L204" s="251"/>
      <c r="N204" s="251"/>
      <c r="O204" s="251"/>
      <c r="Q204" s="251"/>
      <c r="R204" s="251"/>
    </row>
    <row r="205" spans="2:18">
      <c r="B205" s="251"/>
      <c r="D205" s="251"/>
      <c r="E205" s="251"/>
      <c r="F205" s="251"/>
      <c r="H205" s="251"/>
      <c r="I205" s="251"/>
      <c r="K205" s="251"/>
      <c r="L205" s="251"/>
      <c r="N205" s="251"/>
      <c r="O205" s="251"/>
      <c r="Q205" s="251"/>
      <c r="R205" s="251"/>
    </row>
    <row r="206" spans="2:18">
      <c r="B206" s="251"/>
      <c r="D206" s="251"/>
      <c r="E206" s="251"/>
      <c r="F206" s="251"/>
      <c r="H206" s="251"/>
      <c r="I206" s="251"/>
      <c r="K206" s="251"/>
      <c r="L206" s="251"/>
      <c r="N206" s="251"/>
      <c r="O206" s="251"/>
      <c r="Q206" s="251"/>
      <c r="R206" s="251"/>
    </row>
    <row r="207" spans="2:18">
      <c r="B207" s="251"/>
      <c r="D207" s="251"/>
      <c r="E207" s="251"/>
      <c r="F207" s="251"/>
      <c r="H207" s="251"/>
      <c r="I207" s="251"/>
      <c r="K207" s="251"/>
      <c r="L207" s="251"/>
      <c r="N207" s="251"/>
      <c r="O207" s="251"/>
      <c r="Q207" s="251"/>
      <c r="R207" s="251"/>
    </row>
    <row r="208" spans="2:18">
      <c r="B208" s="251"/>
      <c r="D208" s="251"/>
      <c r="E208" s="251"/>
      <c r="F208" s="251"/>
      <c r="H208" s="251"/>
      <c r="I208" s="251"/>
      <c r="K208" s="251"/>
      <c r="L208" s="251"/>
      <c r="N208" s="251"/>
      <c r="O208" s="251"/>
      <c r="Q208" s="251"/>
      <c r="R208" s="251"/>
    </row>
    <row r="209" spans="2:18">
      <c r="B209" s="251"/>
      <c r="D209" s="251"/>
      <c r="E209" s="251"/>
      <c r="F209" s="251"/>
      <c r="H209" s="251"/>
      <c r="I209" s="251"/>
      <c r="K209" s="251"/>
      <c r="L209" s="251"/>
      <c r="N209" s="251"/>
      <c r="O209" s="251"/>
      <c r="Q209" s="251"/>
      <c r="R209" s="251"/>
    </row>
    <row r="210" spans="2:18">
      <c r="B210" s="251"/>
      <c r="D210" s="251"/>
      <c r="E210" s="251"/>
      <c r="F210" s="251"/>
      <c r="H210" s="251"/>
      <c r="I210" s="251"/>
      <c r="K210" s="251"/>
      <c r="L210" s="251"/>
      <c r="N210" s="251"/>
      <c r="O210" s="251"/>
      <c r="Q210" s="251"/>
      <c r="R210" s="251"/>
    </row>
    <row r="211" spans="2:18">
      <c r="B211" s="251"/>
      <c r="D211" s="251"/>
      <c r="E211" s="251"/>
      <c r="F211" s="251"/>
      <c r="H211" s="251"/>
      <c r="I211" s="251"/>
      <c r="K211" s="251"/>
      <c r="L211" s="251"/>
      <c r="N211" s="251"/>
      <c r="O211" s="251"/>
      <c r="Q211" s="251"/>
      <c r="R211" s="251"/>
    </row>
    <row r="212" spans="2:18">
      <c r="B212" s="251"/>
      <c r="D212" s="251"/>
      <c r="E212" s="251"/>
      <c r="F212" s="251"/>
      <c r="H212" s="251"/>
      <c r="I212" s="251"/>
      <c r="K212" s="251"/>
      <c r="L212" s="251"/>
      <c r="N212" s="251"/>
      <c r="O212" s="251"/>
      <c r="Q212" s="251"/>
      <c r="R212" s="251"/>
    </row>
    <row r="213" spans="2:18">
      <c r="B213" s="251"/>
      <c r="D213" s="251"/>
      <c r="E213" s="251"/>
      <c r="F213" s="251"/>
      <c r="H213" s="251"/>
      <c r="I213" s="251"/>
      <c r="K213" s="251"/>
      <c r="L213" s="251"/>
      <c r="N213" s="251"/>
      <c r="O213" s="251"/>
      <c r="Q213" s="251"/>
      <c r="R213" s="251"/>
    </row>
    <row r="214" spans="2:18">
      <c r="B214" s="251"/>
      <c r="D214" s="251"/>
      <c r="E214" s="251"/>
      <c r="F214" s="251"/>
      <c r="H214" s="251"/>
      <c r="I214" s="251"/>
      <c r="K214" s="251"/>
      <c r="L214" s="251"/>
      <c r="N214" s="251"/>
      <c r="O214" s="251"/>
      <c r="Q214" s="251"/>
      <c r="R214" s="251"/>
    </row>
    <row r="215" spans="2:18">
      <c r="B215" s="251"/>
      <c r="D215" s="251"/>
      <c r="E215" s="251"/>
      <c r="F215" s="251"/>
      <c r="H215" s="251"/>
      <c r="I215" s="251"/>
      <c r="K215" s="251"/>
      <c r="L215" s="251"/>
      <c r="N215" s="251"/>
      <c r="O215" s="251"/>
      <c r="Q215" s="251"/>
      <c r="R215" s="251"/>
    </row>
    <row r="216" spans="2:18">
      <c r="B216" s="251"/>
      <c r="D216" s="251"/>
      <c r="E216" s="251"/>
      <c r="F216" s="251"/>
      <c r="H216" s="251"/>
      <c r="I216" s="251"/>
      <c r="K216" s="251"/>
      <c r="L216" s="251"/>
      <c r="N216" s="251"/>
      <c r="O216" s="251"/>
      <c r="Q216" s="251"/>
      <c r="R216" s="251"/>
    </row>
    <row r="217" spans="2:18">
      <c r="B217" s="251"/>
      <c r="D217" s="251"/>
      <c r="E217" s="251"/>
      <c r="F217" s="251"/>
      <c r="H217" s="251"/>
      <c r="I217" s="251"/>
      <c r="K217" s="251"/>
      <c r="L217" s="251"/>
      <c r="N217" s="251"/>
      <c r="O217" s="251"/>
      <c r="Q217" s="251"/>
      <c r="R217" s="251"/>
    </row>
    <row r="218" spans="2:18">
      <c r="B218" s="251"/>
      <c r="D218" s="251"/>
      <c r="E218" s="251"/>
      <c r="F218" s="251"/>
      <c r="H218" s="251"/>
      <c r="I218" s="251"/>
      <c r="K218" s="251"/>
      <c r="L218" s="251"/>
      <c r="N218" s="251"/>
      <c r="O218" s="251"/>
      <c r="Q218" s="251"/>
      <c r="R218" s="251"/>
    </row>
    <row r="219" spans="2:18">
      <c r="B219" s="251"/>
      <c r="D219" s="251"/>
      <c r="E219" s="251"/>
      <c r="F219" s="251"/>
      <c r="H219" s="251"/>
      <c r="I219" s="251"/>
      <c r="K219" s="251"/>
      <c r="L219" s="251"/>
      <c r="N219" s="251"/>
      <c r="O219" s="251"/>
      <c r="Q219" s="251"/>
      <c r="R219" s="251"/>
    </row>
    <row r="220" spans="2:18">
      <c r="B220" s="251"/>
      <c r="D220" s="251"/>
      <c r="E220" s="251"/>
      <c r="F220" s="251"/>
      <c r="H220" s="251"/>
      <c r="I220" s="251"/>
      <c r="K220" s="251"/>
      <c r="L220" s="251"/>
      <c r="N220" s="251"/>
      <c r="O220" s="251"/>
      <c r="Q220" s="251"/>
      <c r="R220" s="251"/>
    </row>
    <row r="221" spans="2:18">
      <c r="B221" s="251"/>
      <c r="D221" s="251"/>
      <c r="E221" s="251"/>
      <c r="F221" s="251"/>
      <c r="H221" s="251"/>
      <c r="I221" s="251"/>
      <c r="K221" s="251"/>
      <c r="L221" s="251"/>
      <c r="N221" s="251"/>
      <c r="O221" s="251"/>
      <c r="Q221" s="251"/>
      <c r="R221" s="251"/>
    </row>
    <row r="222" spans="2:18">
      <c r="B222" s="251"/>
      <c r="D222" s="251"/>
      <c r="E222" s="251"/>
      <c r="F222" s="251"/>
      <c r="H222" s="251"/>
      <c r="I222" s="251"/>
      <c r="K222" s="251"/>
      <c r="L222" s="251"/>
      <c r="N222" s="251"/>
      <c r="O222" s="251"/>
      <c r="Q222" s="251"/>
      <c r="R222" s="251"/>
    </row>
    <row r="223" spans="2:18">
      <c r="B223" s="251"/>
      <c r="D223" s="251"/>
      <c r="E223" s="251"/>
      <c r="F223" s="251"/>
      <c r="H223" s="251"/>
      <c r="I223" s="251"/>
      <c r="K223" s="251"/>
      <c r="L223" s="251"/>
      <c r="N223" s="251"/>
      <c r="O223" s="251"/>
      <c r="Q223" s="251"/>
      <c r="R223" s="251"/>
    </row>
    <row r="224" spans="2:18">
      <c r="B224" s="251"/>
      <c r="D224" s="251"/>
      <c r="E224" s="251"/>
      <c r="F224" s="251"/>
      <c r="H224" s="251"/>
      <c r="I224" s="251"/>
      <c r="K224" s="251"/>
      <c r="L224" s="251"/>
      <c r="N224" s="251"/>
      <c r="O224" s="251"/>
      <c r="Q224" s="251"/>
      <c r="R224" s="251"/>
    </row>
    <row r="225" spans="2:18">
      <c r="B225" s="251"/>
      <c r="D225" s="251"/>
      <c r="E225" s="251"/>
      <c r="F225" s="251"/>
      <c r="H225" s="251"/>
      <c r="I225" s="251"/>
      <c r="K225" s="251"/>
      <c r="L225" s="251"/>
      <c r="N225" s="251"/>
      <c r="O225" s="251"/>
      <c r="Q225" s="251"/>
      <c r="R225" s="251"/>
    </row>
    <row r="226" spans="2:18">
      <c r="B226" s="251"/>
      <c r="D226" s="251"/>
      <c r="E226" s="251"/>
      <c r="F226" s="251"/>
      <c r="H226" s="251"/>
      <c r="I226" s="251"/>
      <c r="K226" s="251"/>
      <c r="L226" s="251"/>
      <c r="N226" s="251"/>
      <c r="O226" s="251"/>
      <c r="Q226" s="251"/>
      <c r="R226" s="251"/>
    </row>
    <row r="227" spans="2:18">
      <c r="B227" s="251"/>
      <c r="D227" s="251"/>
      <c r="E227" s="251"/>
      <c r="F227" s="251"/>
      <c r="H227" s="251"/>
      <c r="I227" s="251"/>
      <c r="K227" s="251"/>
      <c r="L227" s="251"/>
      <c r="N227" s="251"/>
      <c r="O227" s="251"/>
      <c r="Q227" s="251"/>
      <c r="R227" s="251"/>
    </row>
    <row r="228" spans="2:18">
      <c r="B228" s="251"/>
      <c r="D228" s="251"/>
      <c r="E228" s="251"/>
      <c r="F228" s="251"/>
      <c r="H228" s="251"/>
      <c r="I228" s="251"/>
      <c r="K228" s="251"/>
      <c r="L228" s="251"/>
      <c r="N228" s="251"/>
      <c r="O228" s="251"/>
      <c r="Q228" s="251"/>
      <c r="R228" s="251"/>
    </row>
    <row r="229" spans="2:18">
      <c r="B229" s="251"/>
      <c r="D229" s="251"/>
      <c r="E229" s="251"/>
      <c r="F229" s="251"/>
      <c r="H229" s="251"/>
      <c r="I229" s="251"/>
      <c r="K229" s="251"/>
      <c r="L229" s="251"/>
      <c r="N229" s="251"/>
      <c r="O229" s="251"/>
      <c r="Q229" s="251"/>
      <c r="R229" s="251"/>
    </row>
    <row r="230" spans="2:18">
      <c r="B230" s="251"/>
      <c r="D230" s="251"/>
      <c r="E230" s="251"/>
      <c r="F230" s="251"/>
      <c r="H230" s="251"/>
      <c r="I230" s="251"/>
      <c r="K230" s="251"/>
      <c r="L230" s="251"/>
      <c r="N230" s="251"/>
      <c r="O230" s="251"/>
      <c r="Q230" s="251"/>
      <c r="R230" s="251"/>
    </row>
    <row r="231" spans="2:18">
      <c r="B231" s="251"/>
      <c r="D231" s="251"/>
      <c r="E231" s="251"/>
      <c r="F231" s="251"/>
      <c r="H231" s="251"/>
      <c r="I231" s="251"/>
      <c r="K231" s="251"/>
      <c r="L231" s="251"/>
      <c r="N231" s="251"/>
      <c r="O231" s="251"/>
      <c r="Q231" s="251"/>
      <c r="R231" s="251"/>
    </row>
    <row r="232" spans="2:18">
      <c r="B232" s="251"/>
      <c r="D232" s="251"/>
      <c r="E232" s="251"/>
      <c r="F232" s="251"/>
      <c r="H232" s="251"/>
      <c r="I232" s="251"/>
      <c r="K232" s="251"/>
      <c r="L232" s="251"/>
      <c r="N232" s="251"/>
      <c r="O232" s="251"/>
      <c r="Q232" s="251"/>
      <c r="R232" s="251"/>
    </row>
    <row r="233" spans="2:18">
      <c r="B233" s="251"/>
      <c r="D233" s="251"/>
      <c r="E233" s="251"/>
      <c r="F233" s="251"/>
      <c r="H233" s="251"/>
      <c r="I233" s="251"/>
      <c r="K233" s="251"/>
      <c r="L233" s="251"/>
      <c r="N233" s="251"/>
      <c r="O233" s="251"/>
      <c r="Q233" s="251"/>
      <c r="R233" s="251"/>
    </row>
    <row r="234" spans="2:18">
      <c r="B234" s="251"/>
      <c r="D234" s="251"/>
      <c r="E234" s="251"/>
      <c r="F234" s="251"/>
      <c r="H234" s="251"/>
      <c r="I234" s="251"/>
      <c r="K234" s="251"/>
      <c r="L234" s="251"/>
      <c r="N234" s="251"/>
      <c r="O234" s="251"/>
      <c r="Q234" s="251"/>
      <c r="R234" s="251"/>
    </row>
    <row r="235" spans="2:18">
      <c r="B235" s="251"/>
      <c r="D235" s="251"/>
      <c r="E235" s="251"/>
      <c r="F235" s="251"/>
      <c r="H235" s="251"/>
      <c r="I235" s="251"/>
      <c r="K235" s="251"/>
      <c r="L235" s="251"/>
      <c r="N235" s="251"/>
      <c r="O235" s="251"/>
      <c r="Q235" s="251"/>
      <c r="R235" s="251"/>
    </row>
    <row r="236" spans="2:18">
      <c r="B236" s="251"/>
      <c r="D236" s="251"/>
      <c r="E236" s="251"/>
      <c r="F236" s="251"/>
      <c r="H236" s="251"/>
      <c r="I236" s="251"/>
      <c r="K236" s="251"/>
      <c r="L236" s="251"/>
      <c r="N236" s="251"/>
      <c r="O236" s="251"/>
      <c r="Q236" s="251"/>
      <c r="R236" s="251"/>
    </row>
    <row r="237" spans="2:18">
      <c r="B237" s="251"/>
      <c r="D237" s="251"/>
      <c r="E237" s="251"/>
      <c r="F237" s="251"/>
      <c r="H237" s="251"/>
      <c r="I237" s="251"/>
      <c r="K237" s="251"/>
      <c r="L237" s="251"/>
      <c r="N237" s="251"/>
      <c r="O237" s="251"/>
      <c r="Q237" s="251"/>
      <c r="R237" s="251"/>
    </row>
    <row r="238" spans="2:18">
      <c r="B238" s="251"/>
      <c r="D238" s="251"/>
      <c r="E238" s="251"/>
      <c r="F238" s="251"/>
      <c r="H238" s="251"/>
      <c r="I238" s="251"/>
      <c r="K238" s="251"/>
      <c r="L238" s="251"/>
      <c r="N238" s="251"/>
      <c r="O238" s="251"/>
      <c r="Q238" s="251"/>
      <c r="R238" s="251"/>
    </row>
    <row r="239" spans="2:18">
      <c r="B239" s="251"/>
      <c r="D239" s="251"/>
      <c r="E239" s="251"/>
      <c r="F239" s="251"/>
      <c r="H239" s="251"/>
      <c r="I239" s="251"/>
      <c r="K239" s="251"/>
      <c r="L239" s="251"/>
      <c r="N239" s="251"/>
      <c r="O239" s="251"/>
      <c r="Q239" s="251"/>
      <c r="R239" s="251"/>
    </row>
    <row r="240" spans="2:18">
      <c r="B240" s="251"/>
      <c r="D240" s="251"/>
      <c r="E240" s="251"/>
      <c r="F240" s="251"/>
      <c r="H240" s="251"/>
      <c r="I240" s="251"/>
      <c r="K240" s="251"/>
      <c r="L240" s="251"/>
      <c r="N240" s="251"/>
      <c r="O240" s="251"/>
      <c r="Q240" s="251"/>
      <c r="R240" s="251"/>
    </row>
    <row r="241" spans="2:18">
      <c r="B241" s="251"/>
      <c r="D241" s="251"/>
      <c r="E241" s="251"/>
      <c r="F241" s="251"/>
      <c r="H241" s="251"/>
      <c r="I241" s="251"/>
      <c r="K241" s="251"/>
      <c r="L241" s="251"/>
      <c r="N241" s="251"/>
      <c r="O241" s="251"/>
      <c r="Q241" s="251"/>
      <c r="R241" s="251"/>
    </row>
    <row r="242" spans="2:18">
      <c r="B242" s="251"/>
      <c r="D242" s="251"/>
      <c r="E242" s="251"/>
      <c r="F242" s="251"/>
      <c r="H242" s="251"/>
      <c r="I242" s="251"/>
      <c r="K242" s="251"/>
      <c r="L242" s="251"/>
      <c r="N242" s="251"/>
      <c r="O242" s="251"/>
      <c r="Q242" s="251"/>
      <c r="R242" s="251"/>
    </row>
    <row r="243" spans="2:18">
      <c r="B243" s="251"/>
      <c r="D243" s="251"/>
      <c r="E243" s="251"/>
      <c r="F243" s="251"/>
      <c r="H243" s="251"/>
      <c r="I243" s="251"/>
      <c r="K243" s="251"/>
      <c r="L243" s="251"/>
      <c r="N243" s="251"/>
      <c r="O243" s="251"/>
      <c r="Q243" s="251"/>
      <c r="R243" s="251"/>
    </row>
    <row r="244" spans="2:18">
      <c r="B244" s="251"/>
      <c r="D244" s="251"/>
      <c r="E244" s="251"/>
      <c r="F244" s="251"/>
      <c r="H244" s="251"/>
      <c r="I244" s="251"/>
      <c r="K244" s="251"/>
      <c r="L244" s="251"/>
      <c r="N244" s="251"/>
      <c r="O244" s="251"/>
      <c r="Q244" s="251"/>
      <c r="R244" s="251"/>
    </row>
    <row r="245" spans="2:18">
      <c r="B245" s="251"/>
      <c r="D245" s="251"/>
      <c r="E245" s="251"/>
      <c r="F245" s="251"/>
      <c r="H245" s="251"/>
      <c r="I245" s="251"/>
      <c r="K245" s="251"/>
      <c r="L245" s="251"/>
      <c r="N245" s="251"/>
      <c r="O245" s="251"/>
      <c r="Q245" s="251"/>
      <c r="R245" s="251"/>
    </row>
    <row r="246" spans="2:18">
      <c r="B246" s="251"/>
      <c r="D246" s="251"/>
      <c r="E246" s="251"/>
      <c r="F246" s="251"/>
      <c r="H246" s="251"/>
      <c r="I246" s="251"/>
      <c r="K246" s="251"/>
      <c r="L246" s="251"/>
      <c r="N246" s="251"/>
      <c r="O246" s="251"/>
      <c r="Q246" s="251"/>
      <c r="R246" s="251"/>
    </row>
    <row r="247" spans="2:18">
      <c r="B247" s="251"/>
      <c r="D247" s="251"/>
      <c r="E247" s="251"/>
      <c r="F247" s="251"/>
      <c r="H247" s="251"/>
      <c r="I247" s="251"/>
      <c r="K247" s="251"/>
      <c r="L247" s="251"/>
      <c r="N247" s="251"/>
      <c r="O247" s="251"/>
      <c r="Q247" s="251"/>
      <c r="R247" s="251"/>
    </row>
    <row r="248" spans="2:18">
      <c r="B248" s="251"/>
      <c r="D248" s="251"/>
      <c r="E248" s="251"/>
      <c r="F248" s="251"/>
      <c r="H248" s="251"/>
      <c r="I248" s="251"/>
      <c r="K248" s="251"/>
      <c r="L248" s="251"/>
      <c r="N248" s="251"/>
      <c r="O248" s="251"/>
      <c r="Q248" s="251"/>
      <c r="R248" s="251"/>
    </row>
    <row r="249" spans="2:18">
      <c r="B249" s="251"/>
      <c r="D249" s="251"/>
      <c r="E249" s="251"/>
      <c r="F249" s="251"/>
      <c r="H249" s="251"/>
      <c r="I249" s="251"/>
      <c r="K249" s="251"/>
      <c r="L249" s="251"/>
      <c r="N249" s="251"/>
      <c r="O249" s="251"/>
      <c r="Q249" s="251"/>
      <c r="R249" s="251"/>
    </row>
    <row r="250" spans="2:18">
      <c r="B250" s="251"/>
      <c r="D250" s="251"/>
      <c r="E250" s="251"/>
      <c r="F250" s="251"/>
      <c r="H250" s="251"/>
      <c r="I250" s="251"/>
      <c r="K250" s="251"/>
      <c r="L250" s="251"/>
      <c r="N250" s="251"/>
      <c r="O250" s="251"/>
      <c r="Q250" s="251"/>
      <c r="R250" s="251"/>
    </row>
    <row r="251" spans="2:18">
      <c r="B251" s="251"/>
      <c r="D251" s="251"/>
      <c r="E251" s="251"/>
      <c r="F251" s="251"/>
      <c r="H251" s="251"/>
      <c r="I251" s="251"/>
      <c r="K251" s="251"/>
      <c r="L251" s="251"/>
      <c r="N251" s="251"/>
      <c r="O251" s="251"/>
      <c r="Q251" s="251"/>
      <c r="R251" s="251"/>
    </row>
    <row r="252" spans="2:18">
      <c r="B252" s="251"/>
      <c r="D252" s="251"/>
      <c r="E252" s="251"/>
      <c r="F252" s="251"/>
      <c r="H252" s="251"/>
      <c r="I252" s="251"/>
      <c r="K252" s="251"/>
      <c r="L252" s="251"/>
      <c r="N252" s="251"/>
      <c r="O252" s="251"/>
      <c r="Q252" s="251"/>
      <c r="R252" s="251"/>
    </row>
    <row r="253" spans="2:18">
      <c r="B253" s="251"/>
      <c r="D253" s="251"/>
      <c r="E253" s="251"/>
      <c r="F253" s="251"/>
      <c r="H253" s="251"/>
      <c r="I253" s="251"/>
      <c r="K253" s="251"/>
      <c r="L253" s="251"/>
      <c r="N253" s="251"/>
      <c r="O253" s="251"/>
      <c r="Q253" s="251"/>
      <c r="R253" s="251"/>
    </row>
    <row r="254" spans="2:18">
      <c r="B254" s="251"/>
      <c r="D254" s="251"/>
      <c r="E254" s="251"/>
      <c r="F254" s="251"/>
      <c r="H254" s="251"/>
      <c r="I254" s="251"/>
      <c r="K254" s="251"/>
      <c r="L254" s="251"/>
      <c r="N254" s="251"/>
      <c r="O254" s="251"/>
      <c r="Q254" s="251"/>
      <c r="R254" s="251"/>
    </row>
    <row r="255" spans="2:18">
      <c r="B255" s="251"/>
      <c r="D255" s="251"/>
      <c r="E255" s="251"/>
      <c r="F255" s="251"/>
      <c r="H255" s="251"/>
      <c r="I255" s="251"/>
      <c r="K255" s="251"/>
      <c r="L255" s="251"/>
      <c r="N255" s="251"/>
      <c r="O255" s="251"/>
      <c r="Q255" s="251"/>
      <c r="R255" s="251"/>
    </row>
    <row r="256" spans="2:18">
      <c r="B256" s="251"/>
      <c r="D256" s="251"/>
      <c r="E256" s="251"/>
      <c r="F256" s="251"/>
      <c r="H256" s="251"/>
      <c r="I256" s="251"/>
      <c r="K256" s="251"/>
      <c r="L256" s="251"/>
      <c r="N256" s="251"/>
      <c r="O256" s="251"/>
      <c r="Q256" s="251"/>
      <c r="R256" s="251"/>
    </row>
    <row r="257" spans="2:18">
      <c r="B257" s="251"/>
      <c r="D257" s="251"/>
      <c r="E257" s="251"/>
      <c r="F257" s="251"/>
      <c r="H257" s="251"/>
      <c r="I257" s="251"/>
      <c r="K257" s="251"/>
      <c r="L257" s="251"/>
      <c r="N257" s="251"/>
      <c r="O257" s="251"/>
      <c r="Q257" s="251"/>
      <c r="R257" s="251"/>
    </row>
    <row r="258" spans="2:18">
      <c r="B258" s="251"/>
      <c r="D258" s="251"/>
      <c r="E258" s="251"/>
      <c r="F258" s="251"/>
      <c r="H258" s="251"/>
      <c r="I258" s="251"/>
      <c r="K258" s="251"/>
      <c r="L258" s="251"/>
      <c r="N258" s="251"/>
      <c r="O258" s="251"/>
      <c r="Q258" s="251"/>
      <c r="R258" s="251"/>
    </row>
    <row r="259" spans="2:18">
      <c r="B259" s="251"/>
      <c r="D259" s="251"/>
      <c r="E259" s="251"/>
      <c r="F259" s="251"/>
      <c r="H259" s="251"/>
      <c r="I259" s="251"/>
      <c r="K259" s="251"/>
      <c r="L259" s="251"/>
      <c r="N259" s="251"/>
      <c r="O259" s="251"/>
      <c r="Q259" s="251"/>
      <c r="R259" s="251"/>
    </row>
    <row r="260" spans="2:18">
      <c r="B260" s="251"/>
      <c r="D260" s="251"/>
      <c r="E260" s="251"/>
      <c r="F260" s="251"/>
      <c r="H260" s="251"/>
      <c r="I260" s="251"/>
      <c r="K260" s="251"/>
      <c r="L260" s="251"/>
      <c r="N260" s="251"/>
      <c r="O260" s="251"/>
      <c r="Q260" s="251"/>
      <c r="R260" s="251"/>
    </row>
    <row r="261" spans="2:18">
      <c r="B261" s="251"/>
      <c r="D261" s="251"/>
      <c r="E261" s="251"/>
      <c r="F261" s="251"/>
      <c r="H261" s="251"/>
      <c r="I261" s="251"/>
      <c r="K261" s="251"/>
      <c r="L261" s="251"/>
      <c r="N261" s="251"/>
      <c r="O261" s="251"/>
      <c r="Q261" s="251"/>
      <c r="R261" s="251"/>
    </row>
    <row r="262" spans="2:18">
      <c r="B262" s="251"/>
      <c r="D262" s="251"/>
      <c r="E262" s="251"/>
      <c r="F262" s="251"/>
      <c r="H262" s="251"/>
      <c r="I262" s="251"/>
      <c r="K262" s="251"/>
      <c r="L262" s="251"/>
      <c r="N262" s="251"/>
      <c r="O262" s="251"/>
      <c r="Q262" s="251"/>
      <c r="R262" s="251"/>
    </row>
    <row r="263" spans="2:18">
      <c r="B263" s="251"/>
      <c r="D263" s="251"/>
      <c r="E263" s="251"/>
      <c r="F263" s="251"/>
      <c r="H263" s="251"/>
      <c r="I263" s="251"/>
      <c r="K263" s="251"/>
      <c r="L263" s="251"/>
      <c r="N263" s="251"/>
      <c r="O263" s="251"/>
      <c r="Q263" s="251"/>
      <c r="R263" s="251"/>
    </row>
    <row r="264" spans="2:18">
      <c r="B264" s="251"/>
      <c r="D264" s="251"/>
      <c r="E264" s="251"/>
      <c r="F264" s="251"/>
      <c r="H264" s="251"/>
      <c r="I264" s="251"/>
      <c r="K264" s="251"/>
      <c r="L264" s="251"/>
      <c r="N264" s="251"/>
      <c r="O264" s="251"/>
      <c r="Q264" s="251"/>
      <c r="R264" s="251"/>
    </row>
    <row r="265" spans="2:18">
      <c r="B265" s="251"/>
      <c r="D265" s="251"/>
      <c r="E265" s="251"/>
      <c r="F265" s="251"/>
      <c r="H265" s="251"/>
      <c r="I265" s="251"/>
      <c r="K265" s="251"/>
      <c r="L265" s="251"/>
      <c r="N265" s="251"/>
      <c r="O265" s="251"/>
      <c r="Q265" s="251"/>
      <c r="R265" s="251"/>
    </row>
    <row r="266" spans="2:18">
      <c r="B266" s="251"/>
      <c r="D266" s="251"/>
      <c r="E266" s="251"/>
      <c r="F266" s="251"/>
      <c r="H266" s="251"/>
      <c r="I266" s="251"/>
      <c r="K266" s="251"/>
      <c r="L266" s="251"/>
      <c r="N266" s="251"/>
      <c r="O266" s="251"/>
      <c r="Q266" s="251"/>
      <c r="R266" s="251"/>
    </row>
    <row r="267" spans="2:18">
      <c r="B267" s="251"/>
      <c r="D267" s="251"/>
      <c r="E267" s="251"/>
      <c r="F267" s="251"/>
      <c r="H267" s="251"/>
      <c r="I267" s="251"/>
      <c r="K267" s="251"/>
      <c r="L267" s="251"/>
      <c r="N267" s="251"/>
      <c r="O267" s="251"/>
      <c r="Q267" s="251"/>
      <c r="R267" s="251"/>
    </row>
    <row r="268" spans="2:18">
      <c r="B268" s="251"/>
      <c r="D268" s="251"/>
      <c r="E268" s="251"/>
      <c r="F268" s="251"/>
      <c r="H268" s="251"/>
      <c r="I268" s="251"/>
      <c r="K268" s="251"/>
      <c r="L268" s="251"/>
      <c r="N268" s="251"/>
      <c r="O268" s="251"/>
      <c r="Q268" s="251"/>
      <c r="R268" s="251"/>
    </row>
    <row r="269" spans="2:18">
      <c r="B269" s="251"/>
      <c r="D269" s="251"/>
      <c r="E269" s="251"/>
      <c r="F269" s="251"/>
      <c r="H269" s="251"/>
      <c r="I269" s="251"/>
      <c r="K269" s="251"/>
      <c r="L269" s="251"/>
      <c r="N269" s="251"/>
      <c r="O269" s="251"/>
      <c r="Q269" s="251"/>
      <c r="R269" s="251"/>
    </row>
    <row r="270" spans="2:18">
      <c r="B270" s="251"/>
      <c r="D270" s="251"/>
      <c r="E270" s="251"/>
      <c r="F270" s="251"/>
      <c r="H270" s="251"/>
      <c r="I270" s="251"/>
      <c r="K270" s="251"/>
      <c r="L270" s="251"/>
      <c r="N270" s="251"/>
      <c r="O270" s="251"/>
      <c r="Q270" s="251"/>
      <c r="R270" s="251"/>
    </row>
    <row r="271" spans="2:18">
      <c r="B271" s="251"/>
      <c r="D271" s="251"/>
      <c r="E271" s="251"/>
      <c r="F271" s="251"/>
      <c r="H271" s="251"/>
      <c r="I271" s="251"/>
      <c r="K271" s="251"/>
      <c r="L271" s="251"/>
      <c r="N271" s="251"/>
      <c r="O271" s="251"/>
      <c r="Q271" s="251"/>
      <c r="R271" s="251"/>
    </row>
    <row r="272" spans="2:18">
      <c r="B272" s="251"/>
      <c r="D272" s="251"/>
      <c r="E272" s="251"/>
      <c r="F272" s="251"/>
      <c r="H272" s="251"/>
      <c r="I272" s="251"/>
      <c r="K272" s="251"/>
      <c r="L272" s="251"/>
      <c r="N272" s="251"/>
      <c r="O272" s="251"/>
      <c r="Q272" s="251"/>
      <c r="R272" s="251"/>
    </row>
    <row r="273" spans="2:18">
      <c r="B273" s="251"/>
      <c r="D273" s="251"/>
      <c r="E273" s="251"/>
      <c r="F273" s="251"/>
      <c r="H273" s="251"/>
      <c r="I273" s="251"/>
      <c r="K273" s="251"/>
      <c r="L273" s="251"/>
      <c r="N273" s="251"/>
      <c r="O273" s="251"/>
      <c r="Q273" s="251"/>
      <c r="R273" s="251"/>
    </row>
    <row r="274" spans="2:18">
      <c r="B274" s="251"/>
      <c r="D274" s="251"/>
      <c r="E274" s="251"/>
      <c r="F274" s="251"/>
      <c r="H274" s="251"/>
      <c r="I274" s="251"/>
      <c r="K274" s="251"/>
      <c r="L274" s="251"/>
      <c r="N274" s="251"/>
      <c r="O274" s="251"/>
      <c r="Q274" s="251"/>
      <c r="R274" s="251"/>
    </row>
    <row r="275" spans="2:18">
      <c r="B275" s="251"/>
      <c r="D275" s="251"/>
      <c r="E275" s="251"/>
      <c r="F275" s="251"/>
      <c r="H275" s="251"/>
      <c r="I275" s="251"/>
      <c r="K275" s="251"/>
      <c r="L275" s="251"/>
      <c r="N275" s="251"/>
      <c r="O275" s="251"/>
      <c r="Q275" s="251"/>
      <c r="R275" s="251"/>
    </row>
    <row r="276" spans="2:18">
      <c r="B276" s="251"/>
      <c r="D276" s="251"/>
      <c r="E276" s="251"/>
      <c r="F276" s="251"/>
      <c r="H276" s="251"/>
      <c r="I276" s="251"/>
      <c r="K276" s="251"/>
      <c r="L276" s="251"/>
      <c r="N276" s="251"/>
      <c r="O276" s="251"/>
      <c r="Q276" s="251"/>
      <c r="R276" s="251"/>
    </row>
    <row r="277" spans="2:18">
      <c r="B277" s="251"/>
      <c r="D277" s="251"/>
      <c r="E277" s="251"/>
      <c r="F277" s="251"/>
      <c r="H277" s="251"/>
      <c r="I277" s="251"/>
      <c r="K277" s="251"/>
      <c r="L277" s="251"/>
      <c r="N277" s="251"/>
      <c r="O277" s="251"/>
      <c r="Q277" s="251"/>
      <c r="R277" s="251"/>
    </row>
    <row r="278" spans="2:18">
      <c r="B278" s="251"/>
      <c r="D278" s="251"/>
      <c r="E278" s="251"/>
      <c r="F278" s="251"/>
      <c r="H278" s="251"/>
      <c r="I278" s="251"/>
      <c r="K278" s="251"/>
      <c r="L278" s="251"/>
      <c r="N278" s="251"/>
      <c r="O278" s="251"/>
      <c r="Q278" s="251"/>
      <c r="R278" s="251"/>
    </row>
    <row r="279" spans="2:18">
      <c r="B279" s="251"/>
      <c r="D279" s="251"/>
      <c r="E279" s="251"/>
      <c r="F279" s="251"/>
      <c r="H279" s="251"/>
      <c r="I279" s="251"/>
      <c r="K279" s="251"/>
      <c r="L279" s="251"/>
      <c r="N279" s="251"/>
      <c r="O279" s="251"/>
      <c r="Q279" s="251"/>
      <c r="R279" s="251"/>
    </row>
    <row r="280" spans="2:18">
      <c r="B280" s="251"/>
      <c r="D280" s="251"/>
      <c r="E280" s="251"/>
      <c r="F280" s="251"/>
      <c r="H280" s="251"/>
      <c r="I280" s="251"/>
      <c r="K280" s="251"/>
      <c r="L280" s="251"/>
      <c r="N280" s="251"/>
      <c r="O280" s="251"/>
      <c r="Q280" s="251"/>
      <c r="R280" s="251"/>
    </row>
    <row r="281" spans="2:18">
      <c r="B281" s="251"/>
      <c r="D281" s="251"/>
      <c r="E281" s="251"/>
      <c r="F281" s="251"/>
      <c r="H281" s="251"/>
      <c r="I281" s="251"/>
      <c r="K281" s="251"/>
      <c r="L281" s="251"/>
      <c r="N281" s="251"/>
      <c r="O281" s="251"/>
      <c r="Q281" s="251"/>
      <c r="R281" s="251"/>
    </row>
    <row r="282" spans="2:18">
      <c r="B282" s="251"/>
      <c r="D282" s="251"/>
      <c r="E282" s="251"/>
      <c r="F282" s="251"/>
      <c r="H282" s="251"/>
      <c r="I282" s="251"/>
      <c r="K282" s="251"/>
      <c r="L282" s="251"/>
      <c r="N282" s="251"/>
      <c r="O282" s="251"/>
      <c r="Q282" s="251"/>
      <c r="R282" s="251"/>
    </row>
    <row r="283" spans="2:18">
      <c r="B283" s="251"/>
      <c r="D283" s="251"/>
      <c r="E283" s="251"/>
      <c r="F283" s="251"/>
      <c r="H283" s="251"/>
      <c r="I283" s="251"/>
      <c r="K283" s="251"/>
      <c r="L283" s="251"/>
      <c r="N283" s="251"/>
      <c r="O283" s="251"/>
      <c r="Q283" s="251"/>
      <c r="R283" s="251"/>
    </row>
    <row r="284" spans="2:18">
      <c r="B284" s="251"/>
      <c r="D284" s="251"/>
      <c r="E284" s="251"/>
      <c r="F284" s="251"/>
      <c r="H284" s="251"/>
      <c r="I284" s="251"/>
      <c r="K284" s="251"/>
      <c r="L284" s="251"/>
      <c r="N284" s="251"/>
      <c r="O284" s="251"/>
      <c r="Q284" s="251"/>
      <c r="R284" s="251"/>
    </row>
    <row r="285" spans="2:18">
      <c r="B285" s="251"/>
      <c r="D285" s="251"/>
      <c r="E285" s="251"/>
      <c r="F285" s="251"/>
      <c r="H285" s="251"/>
      <c r="I285" s="251"/>
      <c r="K285" s="251"/>
      <c r="L285" s="251"/>
      <c r="N285" s="251"/>
      <c r="O285" s="251"/>
      <c r="Q285" s="251"/>
      <c r="R285" s="251"/>
    </row>
    <row r="286" spans="2:18">
      <c r="B286" s="251"/>
      <c r="D286" s="251"/>
      <c r="E286" s="251"/>
      <c r="F286" s="251"/>
      <c r="H286" s="251"/>
      <c r="I286" s="251"/>
      <c r="K286" s="251"/>
      <c r="L286" s="251"/>
      <c r="N286" s="251"/>
      <c r="O286" s="251"/>
      <c r="Q286" s="251"/>
      <c r="R286" s="251"/>
    </row>
    <row r="287" spans="2:18">
      <c r="B287" s="251"/>
      <c r="D287" s="251"/>
      <c r="E287" s="251"/>
      <c r="F287" s="251"/>
      <c r="H287" s="251"/>
      <c r="I287" s="251"/>
      <c r="K287" s="251"/>
      <c r="L287" s="251"/>
      <c r="N287" s="251"/>
      <c r="O287" s="251"/>
      <c r="Q287" s="251"/>
      <c r="R287" s="251"/>
    </row>
    <row r="288" spans="2:18">
      <c r="B288" s="251"/>
      <c r="D288" s="251"/>
      <c r="E288" s="251"/>
      <c r="F288" s="251"/>
      <c r="H288" s="251"/>
      <c r="I288" s="251"/>
      <c r="K288" s="251"/>
      <c r="L288" s="251"/>
      <c r="N288" s="251"/>
      <c r="O288" s="251"/>
      <c r="Q288" s="251"/>
      <c r="R288" s="251"/>
    </row>
    <row r="289" spans="2:18">
      <c r="B289" s="251"/>
      <c r="D289" s="251"/>
      <c r="E289" s="251"/>
      <c r="F289" s="251"/>
      <c r="H289" s="251"/>
      <c r="I289" s="251"/>
      <c r="K289" s="251"/>
      <c r="L289" s="251"/>
      <c r="N289" s="251"/>
      <c r="O289" s="251"/>
      <c r="Q289" s="251"/>
      <c r="R289" s="251"/>
    </row>
    <row r="290" spans="2:18">
      <c r="B290" s="251"/>
      <c r="D290" s="251"/>
      <c r="E290" s="251"/>
      <c r="F290" s="251"/>
      <c r="H290" s="251"/>
      <c r="I290" s="251"/>
      <c r="K290" s="251"/>
      <c r="L290" s="251"/>
      <c r="N290" s="251"/>
      <c r="O290" s="251"/>
      <c r="Q290" s="251"/>
      <c r="R290" s="251"/>
    </row>
    <row r="291" spans="2:18">
      <c r="B291" s="251"/>
      <c r="D291" s="251"/>
      <c r="E291" s="251"/>
      <c r="F291" s="251"/>
      <c r="H291" s="251"/>
      <c r="I291" s="251"/>
      <c r="K291" s="251"/>
      <c r="L291" s="251"/>
      <c r="N291" s="251"/>
      <c r="O291" s="251"/>
      <c r="Q291" s="251"/>
      <c r="R291" s="251"/>
    </row>
    <row r="292" spans="2:18">
      <c r="B292" s="251"/>
      <c r="D292" s="251"/>
      <c r="E292" s="251"/>
      <c r="F292" s="251"/>
      <c r="H292" s="251"/>
      <c r="I292" s="251"/>
      <c r="K292" s="251"/>
      <c r="L292" s="251"/>
      <c r="N292" s="251"/>
      <c r="O292" s="251"/>
      <c r="Q292" s="251"/>
      <c r="R292" s="251"/>
    </row>
    <row r="293" spans="2:18">
      <c r="B293" s="251"/>
      <c r="D293" s="251"/>
      <c r="E293" s="251"/>
      <c r="F293" s="251"/>
      <c r="H293" s="251"/>
      <c r="I293" s="251"/>
      <c r="K293" s="251"/>
      <c r="L293" s="251"/>
      <c r="N293" s="251"/>
      <c r="O293" s="251"/>
      <c r="Q293" s="251"/>
      <c r="R293" s="251"/>
    </row>
    <row r="294" spans="2:18">
      <c r="B294" s="251"/>
      <c r="D294" s="251"/>
      <c r="E294" s="251"/>
      <c r="F294" s="251"/>
      <c r="H294" s="251"/>
      <c r="I294" s="251"/>
      <c r="K294" s="251"/>
      <c r="L294" s="251"/>
      <c r="N294" s="251"/>
      <c r="O294" s="251"/>
      <c r="Q294" s="251"/>
      <c r="R294" s="251"/>
    </row>
    <row r="295" spans="2:18">
      <c r="B295" s="251"/>
      <c r="D295" s="251"/>
      <c r="E295" s="251"/>
      <c r="F295" s="251"/>
      <c r="H295" s="251"/>
      <c r="I295" s="251"/>
      <c r="K295" s="251"/>
      <c r="L295" s="251"/>
      <c r="N295" s="251"/>
      <c r="O295" s="251"/>
      <c r="Q295" s="251"/>
      <c r="R295" s="251"/>
    </row>
    <row r="296" spans="2:18">
      <c r="B296" s="251"/>
      <c r="D296" s="251"/>
      <c r="E296" s="251"/>
      <c r="F296" s="251"/>
      <c r="H296" s="251"/>
      <c r="I296" s="251"/>
      <c r="K296" s="251"/>
      <c r="L296" s="251"/>
      <c r="N296" s="251"/>
      <c r="O296" s="251"/>
      <c r="Q296" s="251"/>
      <c r="R296" s="251"/>
    </row>
    <row r="297" spans="2:18">
      <c r="B297" s="251"/>
      <c r="D297" s="251"/>
      <c r="E297" s="251"/>
      <c r="F297" s="251"/>
      <c r="H297" s="251"/>
      <c r="I297" s="251"/>
      <c r="K297" s="251"/>
      <c r="L297" s="251"/>
      <c r="N297" s="251"/>
      <c r="O297" s="251"/>
      <c r="Q297" s="251"/>
      <c r="R297" s="251"/>
    </row>
    <row r="298" spans="2:18">
      <c r="B298" s="251"/>
      <c r="D298" s="251"/>
      <c r="E298" s="251"/>
      <c r="F298" s="251"/>
      <c r="H298" s="251"/>
      <c r="I298" s="251"/>
      <c r="K298" s="251"/>
      <c r="L298" s="251"/>
      <c r="N298" s="251"/>
      <c r="O298" s="251"/>
      <c r="Q298" s="251"/>
      <c r="R298" s="251"/>
    </row>
    <row r="299" spans="2:18">
      <c r="B299" s="251"/>
      <c r="D299" s="251"/>
      <c r="E299" s="251"/>
      <c r="F299" s="251"/>
      <c r="H299" s="251"/>
      <c r="I299" s="251"/>
      <c r="K299" s="251"/>
      <c r="L299" s="251"/>
      <c r="N299" s="251"/>
      <c r="O299" s="251"/>
      <c r="Q299" s="251"/>
      <c r="R299" s="251"/>
    </row>
    <row r="300" spans="2:18">
      <c r="B300" s="251"/>
      <c r="D300" s="251"/>
      <c r="E300" s="251"/>
      <c r="F300" s="251"/>
      <c r="H300" s="251"/>
      <c r="I300" s="251"/>
      <c r="K300" s="251"/>
      <c r="L300" s="251"/>
      <c r="N300" s="251"/>
      <c r="O300" s="251"/>
      <c r="Q300" s="251"/>
      <c r="R300" s="251"/>
    </row>
    <row r="301" spans="2:18">
      <c r="B301" s="251"/>
      <c r="D301" s="251"/>
      <c r="E301" s="251"/>
      <c r="F301" s="251"/>
      <c r="H301" s="251"/>
      <c r="I301" s="251"/>
      <c r="K301" s="251"/>
      <c r="L301" s="251"/>
      <c r="N301" s="251"/>
      <c r="O301" s="251"/>
      <c r="Q301" s="251"/>
      <c r="R301" s="251"/>
    </row>
    <row r="302" spans="2:18">
      <c r="B302" s="251"/>
      <c r="D302" s="251"/>
      <c r="E302" s="251"/>
      <c r="F302" s="251"/>
      <c r="H302" s="251"/>
      <c r="I302" s="251"/>
      <c r="K302" s="251"/>
      <c r="L302" s="251"/>
      <c r="N302" s="251"/>
      <c r="O302" s="251"/>
      <c r="Q302" s="251"/>
      <c r="R302" s="251"/>
    </row>
    <row r="303" spans="2:18">
      <c r="B303" s="251"/>
      <c r="D303" s="251"/>
      <c r="E303" s="251"/>
      <c r="F303" s="251"/>
      <c r="H303" s="251"/>
      <c r="I303" s="251"/>
      <c r="K303" s="251"/>
      <c r="L303" s="251"/>
      <c r="N303" s="251"/>
      <c r="O303" s="251"/>
      <c r="Q303" s="251"/>
      <c r="R303" s="251"/>
    </row>
    <row r="304" spans="2:18">
      <c r="B304" s="251"/>
      <c r="D304" s="251"/>
      <c r="E304" s="251"/>
      <c r="F304" s="251"/>
      <c r="H304" s="251"/>
      <c r="I304" s="251"/>
      <c r="K304" s="251"/>
      <c r="L304" s="251"/>
      <c r="N304" s="251"/>
      <c r="O304" s="251"/>
      <c r="Q304" s="251"/>
      <c r="R304" s="251"/>
    </row>
    <row r="305" spans="2:18">
      <c r="B305" s="251"/>
      <c r="D305" s="251"/>
      <c r="E305" s="251"/>
      <c r="F305" s="251"/>
      <c r="H305" s="251"/>
      <c r="I305" s="251"/>
      <c r="K305" s="251"/>
      <c r="L305" s="251"/>
      <c r="N305" s="251"/>
      <c r="O305" s="251"/>
      <c r="Q305" s="251"/>
      <c r="R305" s="251"/>
    </row>
    <row r="306" spans="2:18">
      <c r="B306" s="251"/>
      <c r="D306" s="251"/>
      <c r="E306" s="251"/>
      <c r="F306" s="251"/>
      <c r="H306" s="251"/>
      <c r="I306" s="251"/>
      <c r="K306" s="251"/>
      <c r="L306" s="251"/>
      <c r="N306" s="251"/>
      <c r="O306" s="251"/>
      <c r="Q306" s="251"/>
      <c r="R306" s="251"/>
    </row>
    <row r="307" spans="2:18">
      <c r="B307" s="251"/>
      <c r="D307" s="251"/>
      <c r="E307" s="251"/>
      <c r="F307" s="251"/>
      <c r="H307" s="251"/>
      <c r="I307" s="251"/>
      <c r="K307" s="251"/>
      <c r="L307" s="251"/>
      <c r="N307" s="251"/>
      <c r="O307" s="251"/>
      <c r="Q307" s="251"/>
      <c r="R307" s="251"/>
    </row>
    <row r="308" spans="2:18">
      <c r="B308" s="251"/>
      <c r="D308" s="251"/>
      <c r="E308" s="251"/>
      <c r="F308" s="251"/>
      <c r="H308" s="251"/>
      <c r="I308" s="251"/>
      <c r="K308" s="251"/>
      <c r="L308" s="251"/>
      <c r="N308" s="251"/>
      <c r="O308" s="251"/>
      <c r="Q308" s="251"/>
      <c r="R308" s="251"/>
    </row>
    <row r="309" spans="2:18">
      <c r="B309" s="251"/>
      <c r="D309" s="251"/>
      <c r="E309" s="251"/>
      <c r="F309" s="251"/>
      <c r="H309" s="251"/>
      <c r="I309" s="251"/>
      <c r="K309" s="251"/>
      <c r="L309" s="251"/>
      <c r="N309" s="251"/>
      <c r="O309" s="251"/>
      <c r="Q309" s="251"/>
      <c r="R309" s="251"/>
    </row>
    <row r="310" spans="2:18">
      <c r="B310" s="251"/>
      <c r="D310" s="251"/>
      <c r="E310" s="251"/>
      <c r="F310" s="251"/>
      <c r="H310" s="251"/>
      <c r="I310" s="251"/>
      <c r="K310" s="251"/>
      <c r="L310" s="251"/>
      <c r="N310" s="251"/>
      <c r="O310" s="251"/>
      <c r="Q310" s="251"/>
      <c r="R310" s="251"/>
    </row>
    <row r="311" spans="2:18">
      <c r="B311" s="251"/>
      <c r="D311" s="251"/>
      <c r="E311" s="251"/>
      <c r="F311" s="251"/>
      <c r="H311" s="251"/>
      <c r="I311" s="251"/>
      <c r="K311" s="251"/>
      <c r="L311" s="251"/>
      <c r="N311" s="251"/>
      <c r="O311" s="251"/>
      <c r="Q311" s="251"/>
      <c r="R311" s="251"/>
    </row>
    <row r="312" spans="2:18">
      <c r="B312" s="251"/>
      <c r="D312" s="251"/>
      <c r="E312" s="251"/>
      <c r="F312" s="251"/>
      <c r="H312" s="251"/>
      <c r="I312" s="251"/>
      <c r="K312" s="251"/>
      <c r="L312" s="251"/>
      <c r="N312" s="251"/>
      <c r="O312" s="251"/>
      <c r="Q312" s="251"/>
      <c r="R312" s="251"/>
    </row>
    <row r="313" spans="2:18">
      <c r="B313" s="251"/>
      <c r="D313" s="251"/>
      <c r="E313" s="251"/>
      <c r="F313" s="251"/>
      <c r="H313" s="251"/>
      <c r="I313" s="251"/>
      <c r="K313" s="251"/>
      <c r="L313" s="251"/>
      <c r="N313" s="251"/>
      <c r="O313" s="251"/>
      <c r="Q313" s="251"/>
      <c r="R313" s="251"/>
    </row>
    <row r="314" spans="2:18">
      <c r="B314" s="251"/>
      <c r="D314" s="251"/>
      <c r="E314" s="251"/>
      <c r="F314" s="251"/>
      <c r="H314" s="251"/>
      <c r="I314" s="251"/>
      <c r="K314" s="251"/>
      <c r="L314" s="251"/>
      <c r="N314" s="251"/>
      <c r="O314" s="251"/>
      <c r="Q314" s="251"/>
      <c r="R314" s="251"/>
    </row>
    <row r="315" spans="2:18">
      <c r="B315" s="251"/>
      <c r="D315" s="251"/>
      <c r="E315" s="251"/>
      <c r="F315" s="251"/>
      <c r="H315" s="251"/>
      <c r="I315" s="251"/>
      <c r="K315" s="251"/>
      <c r="L315" s="251"/>
      <c r="N315" s="251"/>
      <c r="O315" s="251"/>
      <c r="Q315" s="251"/>
      <c r="R315" s="251"/>
    </row>
    <row r="316" spans="2:18">
      <c r="B316" s="251"/>
      <c r="D316" s="251"/>
      <c r="E316" s="251"/>
      <c r="F316" s="251"/>
      <c r="H316" s="251"/>
      <c r="I316" s="251"/>
      <c r="K316" s="251"/>
      <c r="L316" s="251"/>
      <c r="N316" s="251"/>
      <c r="O316" s="251"/>
      <c r="Q316" s="251"/>
      <c r="R316" s="251"/>
    </row>
    <row r="317" spans="2:18">
      <c r="B317" s="251"/>
      <c r="D317" s="251"/>
      <c r="E317" s="251"/>
      <c r="F317" s="251"/>
      <c r="H317" s="251"/>
      <c r="I317" s="251"/>
      <c r="K317" s="251"/>
      <c r="L317" s="251"/>
      <c r="N317" s="251"/>
      <c r="O317" s="251"/>
      <c r="Q317" s="251"/>
      <c r="R317" s="251"/>
    </row>
  </sheetData>
  <mergeCells count="33">
    <mergeCell ref="C91:S91"/>
    <mergeCell ref="E59:G59"/>
    <mergeCell ref="E60:G60"/>
    <mergeCell ref="C61:D63"/>
    <mergeCell ref="E61:G61"/>
    <mergeCell ref="N61:P61"/>
    <mergeCell ref="K60:M60"/>
    <mergeCell ref="K61:M61"/>
    <mergeCell ref="H61:J61"/>
    <mergeCell ref="N60:P60"/>
    <mergeCell ref="H59:J59"/>
    <mergeCell ref="H60:J60"/>
    <mergeCell ref="B2:F2"/>
    <mergeCell ref="Q59:S59"/>
    <mergeCell ref="Q60:S60"/>
    <mergeCell ref="Q61:S61"/>
    <mergeCell ref="C31:D33"/>
    <mergeCell ref="E31:G31"/>
    <mergeCell ref="N8:P8"/>
    <mergeCell ref="N9:P9"/>
    <mergeCell ref="K8:M8"/>
    <mergeCell ref="K9:M9"/>
    <mergeCell ref="H8:J8"/>
    <mergeCell ref="H9:J9"/>
    <mergeCell ref="E7:S7"/>
    <mergeCell ref="E29:G29"/>
    <mergeCell ref="E30:G30"/>
    <mergeCell ref="Q8:S8"/>
    <mergeCell ref="E8:G8"/>
    <mergeCell ref="E9:G9"/>
    <mergeCell ref="N59:P59"/>
    <mergeCell ref="K59:M59"/>
    <mergeCell ref="Q9:S9"/>
  </mergeCells>
  <pageMargins left="0.7" right="0.7" top="0.75" bottom="0.75" header="0.3" footer="0.3"/>
  <pageSetup paperSize="17" scale="47" orientation="landscape" r:id="rId1"/>
  <ignoredErrors>
    <ignoredError sqref="F65:S65 E12:S14 E27:S57 E26:G26 I26:S26 E16:S25 R15:S15 O15:P15 L15:M15 I15:J15 F15:G15 H15 K15 N15 Q15 F85:S87 F83 I83 F84 I84 L83 L84 O83 O84 R83 R84 F67:S82 F66:G66 I66:J66 L66:M66 O66:P66 R66:S6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60"/>
  <sheetViews>
    <sheetView showGridLines="0" view="pageBreakPreview" topLeftCell="A13" zoomScale="90" zoomScaleNormal="75" zoomScaleSheetLayoutView="90" workbookViewId="0">
      <selection activeCell="M2" sqref="M2"/>
    </sheetView>
  </sheetViews>
  <sheetFormatPr defaultColWidth="0" defaultRowHeight="12.75" customHeight="1" zeroHeight="1"/>
  <cols>
    <col min="1" max="14" width="10.7265625" customWidth="1"/>
    <col min="15" max="16384" width="9.26953125" hidden="1"/>
  </cols>
  <sheetData>
    <row r="1" spans="1:13" ht="12.75" customHeight="1">
      <c r="M1" s="319" t="str">
        <f>'1. Cover'!M1</f>
        <v>Updated: 2026-03-10</v>
      </c>
    </row>
    <row r="2" spans="1:13" ht="12.75" customHeight="1">
      <c r="M2" s="319" t="str">
        <f>'1. Cover'!M2</f>
        <v>EB-2025-0297</v>
      </c>
    </row>
    <row r="3" spans="1:13" ht="12.75" customHeight="1">
      <c r="M3" s="319" t="str">
        <f>'1. Cover'!M3</f>
        <v>Exhibit I1-1-1</v>
      </c>
    </row>
    <row r="4" spans="1:13" ht="12.75" customHeight="1">
      <c r="M4" s="319" t="str">
        <f>'1. Cover'!M4</f>
        <v>Attachment 1</v>
      </c>
    </row>
    <row r="5" spans="1:13" ht="7.15" customHeight="1">
      <c r="A5" s="333" t="s">
        <v>5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6"/>
    </row>
    <row r="6" spans="1:13" ht="23.15" customHeight="1">
      <c r="A6" s="20"/>
      <c r="B6" s="493" t="s">
        <v>4</v>
      </c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4"/>
    </row>
    <row r="7" spans="1:13" ht="23.15" customHeight="1">
      <c r="A7" s="9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1:13" ht="23.15" customHeight="1">
      <c r="A8" s="9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13" ht="23.15" customHeight="1">
      <c r="A9" s="20"/>
      <c r="B9" s="493" t="s">
        <v>6</v>
      </c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4"/>
    </row>
    <row r="10" spans="1:13" ht="23.15" customHeight="1">
      <c r="A10" s="9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 ht="23.15" customHeight="1">
      <c r="A11" s="9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ht="23.15" customHeight="1">
      <c r="A12" s="20"/>
      <c r="B12" s="495" t="s">
        <v>7</v>
      </c>
      <c r="C12" s="495"/>
      <c r="D12" s="495"/>
      <c r="E12" s="495"/>
      <c r="F12" s="495"/>
      <c r="G12" s="495"/>
      <c r="H12" s="495"/>
      <c r="I12" s="495"/>
      <c r="J12" s="495"/>
      <c r="K12" s="495"/>
      <c r="L12" s="495"/>
      <c r="M12" s="496"/>
    </row>
    <row r="13" spans="1:13" ht="23.15" customHeight="1">
      <c r="A13" s="20"/>
      <c r="B13" s="95" t="s">
        <v>8</v>
      </c>
      <c r="M13" s="21"/>
    </row>
    <row r="14" spans="1:13" ht="23.15" customHeight="1">
      <c r="A14" s="20"/>
      <c r="B14" s="95" t="s">
        <v>9</v>
      </c>
      <c r="M14" s="21"/>
    </row>
    <row r="15" spans="1:13" ht="23.15" customHeight="1">
      <c r="A15" s="20"/>
      <c r="M15" s="21"/>
    </row>
    <row r="16" spans="1:13" ht="23.15" customHeight="1">
      <c r="A16" s="20"/>
      <c r="B16" s="96">
        <v>1</v>
      </c>
      <c r="C16" s="88" t="s">
        <v>10</v>
      </c>
      <c r="D16" s="96"/>
      <c r="E16" s="96"/>
      <c r="F16" s="96"/>
      <c r="G16" s="96"/>
      <c r="H16" s="96"/>
      <c r="I16" s="96"/>
      <c r="M16" s="21"/>
    </row>
    <row r="17" spans="1:13" ht="23.15" customHeight="1">
      <c r="A17" s="20"/>
      <c r="B17" s="97"/>
      <c r="C17" s="96"/>
      <c r="D17" s="96"/>
      <c r="E17" s="96"/>
      <c r="F17" s="96"/>
      <c r="G17" s="96"/>
      <c r="H17" s="96"/>
      <c r="I17" s="96"/>
      <c r="M17" s="21"/>
    </row>
    <row r="18" spans="1:13" ht="23.15" customHeight="1">
      <c r="A18" s="20"/>
      <c r="B18" s="96">
        <v>2</v>
      </c>
      <c r="C18" s="88" t="s">
        <v>7</v>
      </c>
      <c r="D18" s="96"/>
      <c r="E18" s="96"/>
      <c r="F18" s="96"/>
      <c r="G18" s="96"/>
      <c r="H18" s="96"/>
      <c r="I18" s="96"/>
      <c r="M18" s="21"/>
    </row>
    <row r="19" spans="1:13" ht="23.15" customHeight="1">
      <c r="A19" s="20"/>
      <c r="B19" s="97"/>
      <c r="C19" s="96"/>
      <c r="D19" s="96"/>
      <c r="E19" s="96"/>
      <c r="F19" s="96"/>
      <c r="G19" s="96"/>
      <c r="H19" s="96"/>
      <c r="I19" s="96"/>
      <c r="M19" s="21"/>
    </row>
    <row r="20" spans="1:13" ht="23.15" customHeight="1">
      <c r="A20" s="20"/>
      <c r="B20" s="96">
        <v>3</v>
      </c>
      <c r="C20" s="88" t="s">
        <v>11</v>
      </c>
      <c r="D20" s="96"/>
      <c r="E20" s="96"/>
      <c r="F20" s="96"/>
      <c r="G20" s="96"/>
      <c r="H20" s="96"/>
      <c r="I20" s="96"/>
      <c r="M20" s="21"/>
    </row>
    <row r="21" spans="1:13" ht="23.15" customHeight="1">
      <c r="A21" s="20"/>
      <c r="B21" s="96"/>
      <c r="C21" s="96"/>
      <c r="D21" s="96"/>
      <c r="E21" s="96"/>
      <c r="F21" s="96"/>
      <c r="G21" s="96"/>
      <c r="H21" s="96"/>
      <c r="I21" s="96"/>
      <c r="M21" s="21"/>
    </row>
    <row r="22" spans="1:13" ht="23.15" customHeight="1">
      <c r="A22" s="20"/>
      <c r="B22" s="96">
        <v>4</v>
      </c>
      <c r="C22" s="88" t="s">
        <v>12</v>
      </c>
      <c r="D22" s="96"/>
      <c r="E22" s="96"/>
      <c r="F22" s="96"/>
      <c r="G22" s="96"/>
      <c r="H22" s="96"/>
      <c r="I22" s="96"/>
      <c r="M22" s="21"/>
    </row>
    <row r="23" spans="1:13" ht="23.15" customHeight="1">
      <c r="A23" s="20"/>
      <c r="B23" s="96"/>
      <c r="C23" s="96"/>
      <c r="D23" s="96"/>
      <c r="E23" s="96"/>
      <c r="F23" s="96"/>
      <c r="G23" s="96"/>
      <c r="H23" s="96"/>
      <c r="I23" s="96"/>
      <c r="M23" s="21"/>
    </row>
    <row r="24" spans="1:13" ht="23.15" customHeight="1">
      <c r="A24" s="20"/>
      <c r="B24" s="96">
        <v>5</v>
      </c>
      <c r="C24" s="88" t="s">
        <v>13</v>
      </c>
      <c r="D24" s="96"/>
      <c r="E24" s="96"/>
      <c r="F24" s="96"/>
      <c r="G24" s="96"/>
      <c r="H24" s="96"/>
      <c r="I24" s="96"/>
      <c r="M24" s="21"/>
    </row>
    <row r="25" spans="1:13" ht="23.15" customHeight="1">
      <c r="A25" s="20"/>
      <c r="B25" s="96"/>
      <c r="C25" s="96"/>
      <c r="D25" s="96"/>
      <c r="E25" s="96"/>
      <c r="F25" s="96"/>
      <c r="G25" s="96"/>
      <c r="H25" s="96"/>
      <c r="I25" s="96"/>
      <c r="M25" s="21"/>
    </row>
    <row r="26" spans="1:13" ht="23.15" customHeight="1">
      <c r="A26" s="20"/>
      <c r="B26" s="96">
        <v>6</v>
      </c>
      <c r="C26" s="88" t="s">
        <v>14</v>
      </c>
      <c r="D26" s="96"/>
      <c r="E26" s="96"/>
      <c r="F26" s="96"/>
      <c r="G26" s="96"/>
      <c r="H26" s="96"/>
      <c r="I26" s="96"/>
      <c r="M26" s="21"/>
    </row>
    <row r="27" spans="1:13" ht="23.15" customHeight="1">
      <c r="A27" s="20"/>
      <c r="B27" s="96"/>
      <c r="C27" s="96"/>
      <c r="D27" s="96"/>
      <c r="E27" s="96"/>
      <c r="F27" s="96"/>
      <c r="G27" s="96"/>
      <c r="H27" s="96"/>
      <c r="I27" s="96"/>
      <c r="M27" s="21"/>
    </row>
    <row r="28" spans="1:13" ht="23.15" customHeight="1">
      <c r="A28" s="20"/>
      <c r="B28" s="96">
        <v>7</v>
      </c>
      <c r="C28" s="88" t="s">
        <v>15</v>
      </c>
      <c r="D28" s="96"/>
      <c r="E28" s="96"/>
      <c r="F28" s="96"/>
      <c r="G28" s="96"/>
      <c r="H28" s="96"/>
      <c r="I28" s="96"/>
      <c r="M28" s="21"/>
    </row>
    <row r="29" spans="1:13" ht="23.15" customHeight="1">
      <c r="A29" s="20"/>
      <c r="B29" s="96"/>
      <c r="C29" s="96"/>
      <c r="D29" s="96"/>
      <c r="E29" s="96"/>
      <c r="F29" s="96"/>
      <c r="G29" s="96"/>
      <c r="H29" s="96"/>
      <c r="I29" s="96"/>
      <c r="M29" s="21"/>
    </row>
    <row r="30" spans="1:13" ht="23.15" customHeight="1">
      <c r="A30" s="20"/>
      <c r="B30" s="96">
        <v>8</v>
      </c>
      <c r="C30" s="88" t="s">
        <v>16</v>
      </c>
      <c r="D30" s="96"/>
      <c r="E30" s="96"/>
      <c r="F30" s="96"/>
      <c r="G30" s="96"/>
      <c r="H30" s="96"/>
      <c r="I30" s="96"/>
      <c r="M30" s="21"/>
    </row>
    <row r="31" spans="1:13" ht="23.15" customHeight="1">
      <c r="A31" s="20"/>
      <c r="B31" s="96"/>
      <c r="C31" s="97"/>
      <c r="D31" s="98"/>
      <c r="M31" s="21"/>
    </row>
    <row r="32" spans="1:13" ht="23.15" customHeight="1">
      <c r="A32" s="20"/>
      <c r="B32" s="96">
        <v>9</v>
      </c>
      <c r="C32" s="88" t="s">
        <v>17</v>
      </c>
      <c r="D32" s="98"/>
      <c r="M32" s="21"/>
    </row>
    <row r="33" spans="1:13" ht="23.15" customHeight="1">
      <c r="A33" s="20"/>
      <c r="B33" s="96"/>
      <c r="C33" s="97"/>
      <c r="D33" s="98"/>
      <c r="M33" s="21"/>
    </row>
    <row r="34" spans="1:13" ht="23.15" customHeight="1">
      <c r="A34" s="20"/>
      <c r="B34" s="96">
        <v>10</v>
      </c>
      <c r="C34" s="88" t="s">
        <v>18</v>
      </c>
      <c r="D34" s="98"/>
      <c r="M34" s="21"/>
    </row>
    <row r="35" spans="1:13" ht="23.15" customHeight="1">
      <c r="A35" s="20"/>
      <c r="B35" s="96"/>
      <c r="C35" s="88"/>
      <c r="D35" s="98"/>
      <c r="M35" s="21"/>
    </row>
    <row r="36" spans="1:13" ht="23.15" customHeight="1">
      <c r="A36" s="20"/>
      <c r="B36" s="96">
        <v>11</v>
      </c>
      <c r="C36" s="88" t="s">
        <v>19</v>
      </c>
      <c r="D36" s="98"/>
      <c r="M36" s="21"/>
    </row>
    <row r="37" spans="1:13" ht="23.15" customHeight="1">
      <c r="A37" s="22"/>
      <c r="B37" s="99"/>
      <c r="C37" s="89"/>
      <c r="D37" s="100"/>
      <c r="E37" s="23"/>
      <c r="F37" s="23"/>
      <c r="G37" s="23"/>
      <c r="H37" s="23"/>
      <c r="I37" s="23"/>
      <c r="J37" s="23"/>
      <c r="K37" s="23"/>
      <c r="L37" s="23"/>
      <c r="M37" s="24"/>
    </row>
    <row r="38" spans="1:13" ht="23.15" customHeight="1">
      <c r="B38" s="93"/>
    </row>
    <row r="39" spans="1:13" ht="23.15" hidden="1" customHeight="1">
      <c r="B39" s="92"/>
    </row>
    <row r="40" spans="1:13" ht="12.5" hidden="1"/>
    <row r="41" spans="1:13" ht="12.5" hidden="1"/>
    <row r="42" spans="1:13" ht="12.5" hidden="1"/>
    <row r="43" spans="1:13" ht="12.5" hidden="1"/>
    <row r="44" spans="1:13" ht="12.5" hidden="1"/>
    <row r="45" spans="1:13" ht="12.5" hidden="1"/>
    <row r="46" spans="1:13" ht="12.5" hidden="1"/>
    <row r="47" spans="1:13" ht="12.5" hidden="1"/>
    <row r="48" spans="1:13" ht="12.5" hidden="1"/>
    <row r="49" ht="12.5" hidden="1"/>
    <row r="50" ht="12.5" hidden="1"/>
    <row r="51" ht="12.5" hidden="1"/>
    <row r="52" ht="12.5" hidden="1"/>
    <row r="53" ht="12.5" hidden="1"/>
    <row r="54" ht="12.5" hidden="1"/>
    <row r="55" ht="12.5" hidden="1"/>
    <row r="56" ht="12.5" hidden="1"/>
    <row r="57" ht="12.5" hidden="1"/>
    <row r="58" ht="12.5" hidden="1"/>
    <row r="60" ht="12.75" customHeight="1"/>
  </sheetData>
  <mergeCells count="3">
    <mergeCell ref="B6:M6"/>
    <mergeCell ref="B9:M9"/>
    <mergeCell ref="B12:M12"/>
  </mergeCells>
  <hyperlinks>
    <hyperlink ref="C16" location="'1. Cover'!A1" display="Cover Page" xr:uid="{00000000-0004-0000-0100-000000000000}"/>
    <hyperlink ref="C18" location="'2. TOC'!A1" display="Table of Contents" xr:uid="{00000000-0004-0000-0100-000001000000}"/>
    <hyperlink ref="C20" location="'3. Legend'!A1" display="Legend / Colour Scheme" xr:uid="{00000000-0004-0000-0100-000002000000}"/>
    <hyperlink ref="C22" location="'4. OEB_Adjustment_Input_Sheet'!A1" display="OEB Adjustment Input Sheet" xr:uid="{00000000-0004-0000-0100-000003000000}"/>
    <hyperlink ref="C24" location="'5. Rate_Base_&amp;_Cost_of_Capital'!A1" display="Rate Base and Cost of Capital" xr:uid="{00000000-0004-0000-0100-000004000000}"/>
    <hyperlink ref="C26" location="'6. Taxes'!A1" display="Regulatory Income Taxes" xr:uid="{00000000-0004-0000-0100-000005000000}"/>
    <hyperlink ref="C28" location="'7. Rev_Req'!A1" display="Revenue Requirement" xr:uid="{00000000-0004-0000-0100-000006000000}"/>
    <hyperlink ref="C30" location="'8. Revenue_Def_Suff'!A1" display="Revenue Requiremenmt Deficiency / Sufficiency" xr:uid="{00000000-0004-0000-0100-000007000000}"/>
    <hyperlink ref="C32" location="'9. Payment_Amounts'!A1" display="Requested Payment Amounts" xr:uid="{00000000-0004-0000-0100-000008000000}"/>
    <hyperlink ref="C34" location="'10. Deferral_Variance_&amp;_Riders'!A1" display="Recovery of Deferral and Variance Accounts and Riders" xr:uid="{00000000-0004-0000-0100-000009000000}"/>
    <hyperlink ref="C36" location="'11. Impact'!A1" display="'11. Impact'!A1" xr:uid="{00000000-0004-0000-0100-00000A000000}"/>
  </hyperlinks>
  <pageMargins left="1" right="1" top="1" bottom="1" header="0.5" footer="0.5"/>
  <pageSetup paperSize="17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E52"/>
  <sheetViews>
    <sheetView showGridLines="0" view="pageBreakPreview" topLeftCell="A6" zoomScale="80" zoomScaleNormal="75" zoomScaleSheetLayoutView="80" workbookViewId="0">
      <selection activeCell="L16" sqref="L16"/>
    </sheetView>
  </sheetViews>
  <sheetFormatPr defaultColWidth="0" defaultRowHeight="12.5" zeroHeight="1"/>
  <cols>
    <col min="1" max="14" width="10.7265625" customWidth="1"/>
    <col min="15" max="31" width="0" hidden="1" customWidth="1"/>
    <col min="32" max="16384" width="9.26953125" hidden="1"/>
  </cols>
  <sheetData>
    <row r="1" spans="1:13">
      <c r="M1" s="319" t="str">
        <f>'1. Cover'!M1</f>
        <v>Updated: 2026-03-10</v>
      </c>
    </row>
    <row r="2" spans="1:13">
      <c r="M2" s="319" t="str">
        <f>'1. Cover'!M2</f>
        <v>EB-2025-0297</v>
      </c>
    </row>
    <row r="3" spans="1:13">
      <c r="M3" s="319" t="str">
        <f>'1. Cover'!M3</f>
        <v>Exhibit I1-1-1</v>
      </c>
    </row>
    <row r="4" spans="1:13">
      <c r="M4" s="319" t="str">
        <f>'1. Cover'!M4</f>
        <v>Attachment 1</v>
      </c>
    </row>
    <row r="5" spans="1:13">
      <c r="A5" s="333"/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6"/>
    </row>
    <row r="6" spans="1:13" ht="25">
      <c r="A6" s="20"/>
      <c r="B6" s="493" t="s">
        <v>4</v>
      </c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4"/>
    </row>
    <row r="7" spans="1:13" ht="13">
      <c r="A7" s="20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1:13" ht="13">
      <c r="A8" s="20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13" ht="25">
      <c r="A9" s="20"/>
      <c r="B9" s="493" t="str">
        <f>'2. TOC'!B9:M9</f>
        <v>EB-2020-0290 Revenue Requirement Work Form</v>
      </c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4"/>
    </row>
    <row r="10" spans="1:13" ht="13">
      <c r="A10" s="20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 ht="13">
      <c r="A11" s="20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ht="25">
      <c r="A12" s="20"/>
      <c r="B12" s="495" t="s">
        <v>11</v>
      </c>
      <c r="C12" s="495"/>
      <c r="D12" s="495"/>
      <c r="E12" s="495"/>
      <c r="F12" s="495"/>
      <c r="G12" s="495"/>
      <c r="H12" s="495"/>
      <c r="I12" s="495"/>
      <c r="J12" s="495"/>
      <c r="K12" s="495"/>
      <c r="L12" s="495"/>
      <c r="M12" s="496"/>
    </row>
    <row r="13" spans="1:13" ht="25">
      <c r="A13" s="20"/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7"/>
    </row>
    <row r="14" spans="1:13" ht="25">
      <c r="A14" s="20"/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7"/>
    </row>
    <row r="15" spans="1:13">
      <c r="A15" s="20"/>
      <c r="M15" s="21"/>
    </row>
    <row r="16" spans="1:13">
      <c r="A16" s="20"/>
      <c r="M16" s="21"/>
    </row>
    <row r="17" spans="1:13">
      <c r="A17" s="20"/>
      <c r="M17" s="21"/>
    </row>
    <row r="18" spans="1:13" ht="17.5">
      <c r="A18" s="20"/>
      <c r="B18" s="97"/>
      <c r="C18" s="97"/>
      <c r="M18" s="21"/>
    </row>
    <row r="19" spans="1:13" ht="18" customHeight="1">
      <c r="A19" s="20"/>
      <c r="B19" s="48"/>
      <c r="C19" s="497" t="s">
        <v>20</v>
      </c>
      <c r="D19" s="497"/>
      <c r="E19" s="497"/>
      <c r="F19" s="497"/>
      <c r="G19" s="497"/>
      <c r="H19" s="497"/>
      <c r="I19" s="497"/>
      <c r="J19" s="497"/>
      <c r="K19" s="497"/>
      <c r="L19" s="497"/>
      <c r="M19" s="498"/>
    </row>
    <row r="20" spans="1:13" ht="18" customHeight="1">
      <c r="A20" s="20"/>
      <c r="B20" s="48"/>
      <c r="C20" s="497"/>
      <c r="D20" s="497"/>
      <c r="E20" s="497"/>
      <c r="F20" s="497"/>
      <c r="G20" s="497"/>
      <c r="H20" s="497"/>
      <c r="I20" s="497"/>
      <c r="J20" s="497"/>
      <c r="K20" s="497"/>
      <c r="L20" s="497"/>
      <c r="M20" s="498"/>
    </row>
    <row r="21" spans="1:13" ht="18" customHeight="1">
      <c r="A21" s="20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5"/>
    </row>
    <row r="22" spans="1:13" ht="18" customHeight="1">
      <c r="A22" s="20"/>
      <c r="B22" s="337"/>
      <c r="C22" s="497" t="s">
        <v>21</v>
      </c>
      <c r="D22" s="497"/>
      <c r="E22" s="497"/>
      <c r="F22" s="497"/>
      <c r="G22" s="497"/>
      <c r="H22" s="497"/>
      <c r="I22" s="497"/>
      <c r="J22" s="497"/>
      <c r="K22" s="497"/>
      <c r="L22" s="497"/>
      <c r="M22" s="498"/>
    </row>
    <row r="23" spans="1:13" ht="17.5">
      <c r="A23" s="20"/>
      <c r="B23" s="337"/>
      <c r="C23" s="497"/>
      <c r="D23" s="497"/>
      <c r="E23" s="497"/>
      <c r="F23" s="497"/>
      <c r="G23" s="497"/>
      <c r="H23" s="497"/>
      <c r="I23" s="497"/>
      <c r="J23" s="497"/>
      <c r="K23" s="497"/>
      <c r="L23" s="497"/>
      <c r="M23" s="498"/>
    </row>
    <row r="24" spans="1:13" ht="17.5">
      <c r="A24" s="20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5"/>
    </row>
    <row r="25" spans="1:13" ht="18" customHeight="1">
      <c r="A25" s="20"/>
      <c r="B25" s="49"/>
      <c r="C25" s="497" t="s">
        <v>22</v>
      </c>
      <c r="D25" s="497"/>
      <c r="E25" s="497"/>
      <c r="F25" s="497"/>
      <c r="G25" s="497"/>
      <c r="H25" s="497"/>
      <c r="I25" s="497"/>
      <c r="J25" s="497"/>
      <c r="K25" s="497"/>
      <c r="L25" s="497"/>
      <c r="M25" s="498"/>
    </row>
    <row r="26" spans="1:13" ht="18" customHeight="1">
      <c r="A26" s="20"/>
      <c r="B26" s="49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8"/>
    </row>
    <row r="27" spans="1:13">
      <c r="A27" s="20"/>
      <c r="M27" s="21"/>
    </row>
    <row r="28" spans="1:13">
      <c r="A28" s="20"/>
      <c r="M28" s="21"/>
    </row>
    <row r="29" spans="1:13">
      <c r="A29" s="20"/>
      <c r="M29" s="21"/>
    </row>
    <row r="30" spans="1:13">
      <c r="A30" s="20"/>
      <c r="M30" s="21"/>
    </row>
    <row r="31" spans="1:13">
      <c r="A31" s="20"/>
      <c r="M31" s="21"/>
    </row>
    <row r="32" spans="1:13">
      <c r="A32" s="20"/>
      <c r="M32" s="21"/>
    </row>
    <row r="33" spans="1:13">
      <c r="A33" s="20"/>
      <c r="M33" s="21"/>
    </row>
    <row r="34" spans="1:13">
      <c r="A34" s="20"/>
      <c r="M34" s="21"/>
    </row>
    <row r="35" spans="1:13">
      <c r="A35" s="20"/>
      <c r="M35" s="21"/>
    </row>
    <row r="36" spans="1:13">
      <c r="A36" s="20"/>
      <c r="M36" s="21"/>
    </row>
    <row r="37" spans="1:13">
      <c r="A37" s="20"/>
      <c r="M37" s="21"/>
    </row>
    <row r="38" spans="1:13">
      <c r="A38" s="20"/>
      <c r="M38" s="21"/>
    </row>
    <row r="39" spans="1:13">
      <c r="A39" s="20"/>
      <c r="M39" s="21"/>
    </row>
    <row r="40" spans="1:13">
      <c r="A40" s="20"/>
      <c r="M40" s="21"/>
    </row>
    <row r="41" spans="1:13">
      <c r="A41" s="20"/>
      <c r="M41" s="21"/>
    </row>
    <row r="42" spans="1:13">
      <c r="A42" s="20"/>
      <c r="M42" s="21"/>
    </row>
    <row r="43" spans="1:13">
      <c r="A43" s="20"/>
      <c r="M43" s="21"/>
    </row>
    <row r="44" spans="1:13">
      <c r="A44" s="20"/>
      <c r="M44" s="21"/>
    </row>
    <row r="45" spans="1:13">
      <c r="A45" s="20"/>
      <c r="M45" s="21"/>
    </row>
    <row r="46" spans="1:13">
      <c r="A46" s="20"/>
      <c r="M46" s="21"/>
    </row>
    <row r="47" spans="1:13">
      <c r="A47" s="20"/>
      <c r="M47" s="21"/>
    </row>
    <row r="48" spans="1:13">
      <c r="A48" s="20"/>
      <c r="M48" s="21"/>
    </row>
    <row r="49" spans="1:13">
      <c r="A49" s="20"/>
      <c r="M49" s="21"/>
    </row>
    <row r="50" spans="1:13">
      <c r="A50" s="20"/>
      <c r="M50" s="21"/>
    </row>
    <row r="51" spans="1:13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4"/>
    </row>
    <row r="52" spans="1:13"/>
  </sheetData>
  <mergeCells count="6">
    <mergeCell ref="C22:M23"/>
    <mergeCell ref="C25:M26"/>
    <mergeCell ref="B6:M6"/>
    <mergeCell ref="B9:M9"/>
    <mergeCell ref="B12:M12"/>
    <mergeCell ref="C19:M20"/>
  </mergeCells>
  <pageMargins left="1" right="1" top="1" bottom="1" header="0.5" footer="0.5"/>
  <pageSetup paperSize="17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79998168889431442"/>
    <pageSetUpPr fitToPage="1"/>
  </sheetPr>
  <dimension ref="A1:S632"/>
  <sheetViews>
    <sheetView showGridLines="0" view="pageBreakPreview" zoomScale="70" zoomScaleNormal="55" zoomScaleSheetLayoutView="70" zoomScalePageLayoutView="75" workbookViewId="0">
      <selection activeCell="B1" sqref="B1"/>
    </sheetView>
  </sheetViews>
  <sheetFormatPr defaultColWidth="9.26953125" defaultRowHeight="15.5" zeroHeight="1"/>
  <cols>
    <col min="1" max="1" width="2.7265625" style="4" customWidth="1"/>
    <col min="2" max="2" width="9.7265625" style="3" customWidth="1"/>
    <col min="3" max="3" width="84.453125" style="3" customWidth="1"/>
    <col min="4" max="4" width="22.54296875" style="3" hidden="1" customWidth="1"/>
    <col min="5" max="19" width="22.54296875" style="5" customWidth="1"/>
    <col min="20" max="16384" width="9.26953125" style="3"/>
  </cols>
  <sheetData>
    <row r="1" spans="2:19" ht="18">
      <c r="B1" s="38" t="s">
        <v>12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20" t="str">
        <f>'1. Cover'!M1</f>
        <v>Updated: 2026-03-10</v>
      </c>
    </row>
    <row r="2" spans="2:19" ht="18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20" t="str">
        <f>'1. Cover'!M2</f>
        <v>EB-2025-0297</v>
      </c>
    </row>
    <row r="3" spans="2:19" ht="18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20" t="str">
        <f>'1. Cover'!M3</f>
        <v>Exhibit I1-1-1</v>
      </c>
    </row>
    <row r="4" spans="2:19" ht="18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20" t="str">
        <f>'1. Cover'!M4</f>
        <v>Attachment 1</v>
      </c>
    </row>
    <row r="5" spans="2:19" ht="18.5" thickBot="1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2:19" ht="15.75" customHeight="1" thickBot="1">
      <c r="B6" s="2"/>
      <c r="C6" s="2"/>
      <c r="D6" s="2"/>
      <c r="E6" s="499" t="s">
        <v>23</v>
      </c>
      <c r="F6" s="500"/>
      <c r="G6" s="500"/>
      <c r="H6" s="500"/>
      <c r="I6" s="500"/>
      <c r="J6" s="500"/>
      <c r="K6" s="500"/>
      <c r="L6" s="500"/>
      <c r="M6" s="500"/>
      <c r="N6" s="500"/>
      <c r="O6" s="500"/>
      <c r="P6" s="500"/>
      <c r="Q6" s="500"/>
      <c r="R6" s="500"/>
      <c r="S6" s="501"/>
    </row>
    <row r="7" spans="2:19">
      <c r="B7" s="34"/>
      <c r="C7" s="330"/>
      <c r="D7" s="168"/>
      <c r="E7" s="507">
        <v>2027</v>
      </c>
      <c r="F7" s="508"/>
      <c r="G7" s="509"/>
      <c r="H7" s="508">
        <v>2028</v>
      </c>
      <c r="I7" s="508"/>
      <c r="J7" s="509"/>
      <c r="K7" s="508">
        <v>2029</v>
      </c>
      <c r="L7" s="508"/>
      <c r="M7" s="509"/>
      <c r="N7" s="508">
        <v>2030</v>
      </c>
      <c r="O7" s="508"/>
      <c r="P7" s="509"/>
      <c r="Q7" s="508">
        <v>2031</v>
      </c>
      <c r="R7" s="508"/>
      <c r="S7" s="509"/>
    </row>
    <row r="8" spans="2:19">
      <c r="B8" s="31" t="s">
        <v>24</v>
      </c>
      <c r="C8" s="160"/>
      <c r="D8" s="169"/>
      <c r="E8" s="338" t="s">
        <v>25</v>
      </c>
      <c r="F8" s="146" t="s">
        <v>26</v>
      </c>
      <c r="G8" s="8" t="s">
        <v>26</v>
      </c>
      <c r="H8" s="59" t="s">
        <v>25</v>
      </c>
      <c r="I8" s="146" t="s">
        <v>26</v>
      </c>
      <c r="J8" s="8" t="s">
        <v>26</v>
      </c>
      <c r="K8" s="59" t="s">
        <v>25</v>
      </c>
      <c r="L8" s="146" t="s">
        <v>26</v>
      </c>
      <c r="M8" s="8" t="s">
        <v>26</v>
      </c>
      <c r="N8" s="59" t="s">
        <v>25</v>
      </c>
      <c r="O8" s="146" t="s">
        <v>26</v>
      </c>
      <c r="P8" s="8" t="s">
        <v>26</v>
      </c>
      <c r="Q8" s="59" t="s">
        <v>25</v>
      </c>
      <c r="R8" s="146" t="s">
        <v>26</v>
      </c>
      <c r="S8" s="8" t="s">
        <v>26</v>
      </c>
    </row>
    <row r="9" spans="2:19" ht="16.5" customHeight="1" thickBot="1">
      <c r="B9" s="17" t="s">
        <v>9</v>
      </c>
      <c r="C9" s="10" t="s">
        <v>27</v>
      </c>
      <c r="D9" s="17" t="s">
        <v>28</v>
      </c>
      <c r="E9" s="211">
        <v>46003</v>
      </c>
      <c r="F9" s="147" t="s">
        <v>29</v>
      </c>
      <c r="G9" s="10" t="s">
        <v>30</v>
      </c>
      <c r="H9" s="211">
        <f>$E$9</f>
        <v>46003</v>
      </c>
      <c r="I9" s="147" t="s">
        <v>29</v>
      </c>
      <c r="J9" s="10" t="s">
        <v>30</v>
      </c>
      <c r="K9" s="211">
        <f>$E$9</f>
        <v>46003</v>
      </c>
      <c r="L9" s="147" t="s">
        <v>29</v>
      </c>
      <c r="M9" s="10" t="s">
        <v>30</v>
      </c>
      <c r="N9" s="211">
        <f>$E$9</f>
        <v>46003</v>
      </c>
      <c r="O9" s="147" t="s">
        <v>29</v>
      </c>
      <c r="P9" s="10" t="s">
        <v>30</v>
      </c>
      <c r="Q9" s="211">
        <f>$E$9</f>
        <v>46003</v>
      </c>
      <c r="R9" s="147" t="s">
        <v>29</v>
      </c>
      <c r="S9" s="10" t="s">
        <v>30</v>
      </c>
    </row>
    <row r="10" spans="2:19">
      <c r="B10" s="11"/>
      <c r="C10" s="161"/>
      <c r="D10" s="170"/>
      <c r="E10" s="143" t="s">
        <v>31</v>
      </c>
      <c r="F10" s="144" t="s">
        <v>32</v>
      </c>
      <c r="G10" s="145" t="s">
        <v>33</v>
      </c>
      <c r="H10" s="143" t="s">
        <v>34</v>
      </c>
      <c r="I10" s="144" t="s">
        <v>35</v>
      </c>
      <c r="J10" s="145" t="s">
        <v>36</v>
      </c>
      <c r="K10" s="143" t="s">
        <v>37</v>
      </c>
      <c r="L10" s="144" t="s">
        <v>38</v>
      </c>
      <c r="M10" s="145" t="s">
        <v>39</v>
      </c>
      <c r="N10" s="143" t="s">
        <v>40</v>
      </c>
      <c r="O10" s="144" t="s">
        <v>41</v>
      </c>
      <c r="P10" s="145" t="s">
        <v>42</v>
      </c>
      <c r="Q10" s="143" t="s">
        <v>43</v>
      </c>
      <c r="R10" s="144" t="s">
        <v>44</v>
      </c>
      <c r="S10" s="145" t="s">
        <v>45</v>
      </c>
    </row>
    <row r="11" spans="2:19" ht="16" thickBot="1">
      <c r="B11" s="11" t="s">
        <v>46</v>
      </c>
      <c r="C11" s="162"/>
      <c r="D11" s="171"/>
      <c r="E11" s="339"/>
      <c r="F11" s="340"/>
      <c r="G11" s="341"/>
      <c r="H11" s="339"/>
      <c r="I11" s="340"/>
      <c r="J11" s="341"/>
      <c r="K11" s="339"/>
      <c r="L11" s="340"/>
      <c r="M11" s="341"/>
      <c r="N11" s="339"/>
      <c r="O11" s="340"/>
      <c r="P11" s="341"/>
      <c r="Q11" s="339"/>
      <c r="R11" s="340"/>
      <c r="S11" s="341"/>
    </row>
    <row r="12" spans="2:19">
      <c r="B12" s="35">
        <f>MAX(B1:B11)+1</f>
        <v>1</v>
      </c>
      <c r="C12" s="162" t="s">
        <v>47</v>
      </c>
      <c r="D12" s="171" t="s">
        <v>48</v>
      </c>
      <c r="E12" s="446">
        <v>0.52</v>
      </c>
      <c r="F12" s="342"/>
      <c r="G12" s="343">
        <f>E12+F12</f>
        <v>0.52</v>
      </c>
      <c r="H12" s="446">
        <f>E12</f>
        <v>0.52</v>
      </c>
      <c r="I12" s="342"/>
      <c r="J12" s="343">
        <f>H12+I12</f>
        <v>0.52</v>
      </c>
      <c r="K12" s="446">
        <f>H12</f>
        <v>0.52</v>
      </c>
      <c r="L12" s="342"/>
      <c r="M12" s="343">
        <f>K12+L12</f>
        <v>0.52</v>
      </c>
      <c r="N12" s="446">
        <f>K12</f>
        <v>0.52</v>
      </c>
      <c r="O12" s="342"/>
      <c r="P12" s="343">
        <f>N12+O12</f>
        <v>0.52</v>
      </c>
      <c r="Q12" s="446">
        <f>N12</f>
        <v>0.52</v>
      </c>
      <c r="R12" s="342"/>
      <c r="S12" s="343">
        <f>Q12+R12</f>
        <v>0.52</v>
      </c>
    </row>
    <row r="13" spans="2:19" ht="16" thickBot="1">
      <c r="B13" s="35">
        <f>MAX(B6:B12)+1</f>
        <v>2</v>
      </c>
      <c r="C13" s="162" t="s">
        <v>49</v>
      </c>
      <c r="D13" s="171" t="s">
        <v>48</v>
      </c>
      <c r="E13" s="447">
        <v>0.48</v>
      </c>
      <c r="F13" s="344">
        <f>-F12</f>
        <v>0</v>
      </c>
      <c r="G13" s="345">
        <f>E13+F13</f>
        <v>0.48</v>
      </c>
      <c r="H13" s="447">
        <f>E13</f>
        <v>0.48</v>
      </c>
      <c r="I13" s="344">
        <f>-I12</f>
        <v>0</v>
      </c>
      <c r="J13" s="345">
        <f>H13+I13</f>
        <v>0.48</v>
      </c>
      <c r="K13" s="447">
        <f>H13</f>
        <v>0.48</v>
      </c>
      <c r="L13" s="344">
        <f>-L12</f>
        <v>0</v>
      </c>
      <c r="M13" s="345">
        <f>K13+L13</f>
        <v>0.48</v>
      </c>
      <c r="N13" s="447">
        <f>K13</f>
        <v>0.48</v>
      </c>
      <c r="O13" s="344">
        <f>-O12</f>
        <v>0</v>
      </c>
      <c r="P13" s="345">
        <f>N13+O13</f>
        <v>0.48</v>
      </c>
      <c r="Q13" s="447">
        <f>N13</f>
        <v>0.48</v>
      </c>
      <c r="R13" s="344">
        <f>-R12</f>
        <v>0</v>
      </c>
      <c r="S13" s="345">
        <f>Q13+R13</f>
        <v>0.48</v>
      </c>
    </row>
    <row r="14" spans="2:19">
      <c r="B14" s="67"/>
      <c r="C14" s="162"/>
      <c r="D14" s="171"/>
      <c r="E14" s="346"/>
      <c r="F14" s="42"/>
      <c r="G14" s="347"/>
      <c r="H14" s="346"/>
      <c r="I14" s="42"/>
      <c r="J14" s="347"/>
      <c r="K14" s="346"/>
      <c r="L14" s="42"/>
      <c r="M14" s="347"/>
      <c r="N14" s="346"/>
      <c r="O14" s="42"/>
      <c r="P14" s="347"/>
      <c r="Q14" s="346"/>
      <c r="R14" s="42"/>
      <c r="S14" s="347"/>
    </row>
    <row r="15" spans="2:19" ht="16" thickBot="1">
      <c r="B15" s="11" t="s">
        <v>50</v>
      </c>
      <c r="C15" s="162"/>
      <c r="D15" s="171"/>
      <c r="E15" s="346"/>
      <c r="F15" s="42"/>
      <c r="G15" s="347"/>
      <c r="H15" s="346"/>
      <c r="I15" s="42"/>
      <c r="J15" s="347"/>
      <c r="K15" s="346"/>
      <c r="L15" s="42"/>
      <c r="M15" s="347"/>
      <c r="N15" s="346"/>
      <c r="O15" s="42"/>
      <c r="P15" s="347"/>
      <c r="Q15" s="346"/>
      <c r="R15" s="42"/>
      <c r="S15" s="347"/>
    </row>
    <row r="16" spans="2:19">
      <c r="B16" s="35">
        <f>MAX(B9:B15)+1</f>
        <v>3</v>
      </c>
      <c r="C16" s="162" t="s">
        <v>51</v>
      </c>
      <c r="D16" s="171" t="s">
        <v>52</v>
      </c>
      <c r="E16" s="448">
        <v>11.35</v>
      </c>
      <c r="F16" s="348"/>
      <c r="G16" s="137">
        <f t="shared" ref="G16:G24" si="0">E16+F16</f>
        <v>11.35</v>
      </c>
      <c r="H16" s="448">
        <v>8.85</v>
      </c>
      <c r="I16" s="348"/>
      <c r="J16" s="137">
        <f t="shared" ref="J16:J24" si="1">H16+I16</f>
        <v>8.85</v>
      </c>
      <c r="K16" s="448">
        <v>8.85</v>
      </c>
      <c r="L16" s="348"/>
      <c r="M16" s="137">
        <f t="shared" ref="M16:M24" si="2">K16+L16</f>
        <v>8.85</v>
      </c>
      <c r="N16" s="448">
        <v>7.1</v>
      </c>
      <c r="O16" s="348"/>
      <c r="P16" s="137">
        <f t="shared" ref="P16:P24" si="3">N16+O16</f>
        <v>7.1</v>
      </c>
      <c r="Q16" s="448">
        <v>7.1</v>
      </c>
      <c r="R16" s="348"/>
      <c r="S16" s="137">
        <f t="shared" ref="S16:S24" si="4">Q16+R16</f>
        <v>7.1</v>
      </c>
    </row>
    <row r="17" spans="2:19" ht="15" customHeight="1">
      <c r="B17" s="35">
        <f>MAX(B10:B16)+1</f>
        <v>4</v>
      </c>
      <c r="C17" s="162" t="s">
        <v>53</v>
      </c>
      <c r="D17" s="171" t="s">
        <v>52</v>
      </c>
      <c r="E17" s="449">
        <v>13.950000000000001</v>
      </c>
      <c r="F17" s="349"/>
      <c r="G17" s="103">
        <f t="shared" si="0"/>
        <v>13.950000000000001</v>
      </c>
      <c r="H17" s="449">
        <v>14.65</v>
      </c>
      <c r="I17" s="349"/>
      <c r="J17" s="103">
        <f t="shared" si="1"/>
        <v>14.65</v>
      </c>
      <c r="K17" s="449">
        <v>15.350000000000003</v>
      </c>
      <c r="L17" s="349"/>
      <c r="M17" s="103">
        <f t="shared" si="2"/>
        <v>15.350000000000003</v>
      </c>
      <c r="N17" s="449">
        <v>16.100000000000001</v>
      </c>
      <c r="O17" s="349"/>
      <c r="P17" s="103">
        <f t="shared" si="3"/>
        <v>16.100000000000001</v>
      </c>
      <c r="Q17" s="449">
        <v>16.949999999999996</v>
      </c>
      <c r="R17" s="349"/>
      <c r="S17" s="103">
        <f t="shared" si="4"/>
        <v>16.949999999999996</v>
      </c>
    </row>
    <row r="18" spans="2:19">
      <c r="B18" s="35">
        <f t="shared" ref="B18:B24" si="5">MAX(B12:B17)+1</f>
        <v>5</v>
      </c>
      <c r="C18" s="162" t="s">
        <v>54</v>
      </c>
      <c r="D18" s="171" t="s">
        <v>52</v>
      </c>
      <c r="E18" s="450">
        <v>0.82867276595253025</v>
      </c>
      <c r="F18" s="350"/>
      <c r="G18" s="351">
        <f t="shared" si="0"/>
        <v>0.82867276595253025</v>
      </c>
      <c r="H18" s="450">
        <v>0.82867276595253025</v>
      </c>
      <c r="I18" s="350"/>
      <c r="J18" s="351">
        <f t="shared" si="1"/>
        <v>0.82867276595253025</v>
      </c>
      <c r="K18" s="450">
        <v>0.82867276595253025</v>
      </c>
      <c r="L18" s="350"/>
      <c r="M18" s="351">
        <f t="shared" si="2"/>
        <v>0.82867276595253025</v>
      </c>
      <c r="N18" s="450">
        <v>0.82867276595253025</v>
      </c>
      <c r="O18" s="350"/>
      <c r="P18" s="351">
        <f t="shared" si="3"/>
        <v>0.82867276595253025</v>
      </c>
      <c r="Q18" s="450">
        <v>0.82867276595253025</v>
      </c>
      <c r="R18" s="350"/>
      <c r="S18" s="351">
        <f t="shared" si="4"/>
        <v>0.82867276595253025</v>
      </c>
    </row>
    <row r="19" spans="2:19">
      <c r="B19" s="35">
        <f t="shared" si="5"/>
        <v>6</v>
      </c>
      <c r="C19" s="162" t="s">
        <v>55</v>
      </c>
      <c r="D19" s="171"/>
      <c r="E19" s="139">
        <f>E18*(E16+E17)</f>
        <v>20.965420978599017</v>
      </c>
      <c r="F19" s="350"/>
      <c r="G19" s="103">
        <f t="shared" si="0"/>
        <v>20.965420978599017</v>
      </c>
      <c r="H19" s="139">
        <f>H18*(H16+H17)</f>
        <v>19.473809999884462</v>
      </c>
      <c r="I19" s="350"/>
      <c r="J19" s="103">
        <f t="shared" si="1"/>
        <v>19.473809999884462</v>
      </c>
      <c r="K19" s="139">
        <f>K18*(K16+K17)</f>
        <v>20.053880936051236</v>
      </c>
      <c r="L19" s="350"/>
      <c r="M19" s="103">
        <f t="shared" si="2"/>
        <v>20.053880936051236</v>
      </c>
      <c r="N19" s="139">
        <f>N18*(N16+N17)</f>
        <v>19.225208170098703</v>
      </c>
      <c r="O19" s="350"/>
      <c r="P19" s="103">
        <f t="shared" si="3"/>
        <v>19.225208170098703</v>
      </c>
      <c r="Q19" s="139">
        <f>Q18*(Q16+Q17)</f>
        <v>19.929580021158351</v>
      </c>
      <c r="R19" s="350"/>
      <c r="S19" s="103">
        <f t="shared" si="4"/>
        <v>19.929580021158351</v>
      </c>
    </row>
    <row r="20" spans="2:19">
      <c r="B20" s="35">
        <f t="shared" si="5"/>
        <v>7</v>
      </c>
      <c r="C20" s="162" t="s">
        <v>56</v>
      </c>
      <c r="D20" s="171"/>
      <c r="E20" s="450">
        <v>2.7900000000000001E-2</v>
      </c>
      <c r="F20" s="350"/>
      <c r="G20" s="351">
        <f t="shared" si="0"/>
        <v>2.7900000000000001E-2</v>
      </c>
      <c r="H20" s="450">
        <v>2.93E-2</v>
      </c>
      <c r="I20" s="350"/>
      <c r="J20" s="351">
        <f t="shared" si="1"/>
        <v>2.93E-2</v>
      </c>
      <c r="K20" s="450">
        <v>3.0700000000000002E-2</v>
      </c>
      <c r="L20" s="350"/>
      <c r="M20" s="351">
        <f t="shared" si="2"/>
        <v>3.0700000000000002E-2</v>
      </c>
      <c r="N20" s="450">
        <v>3.2199999999999999E-2</v>
      </c>
      <c r="O20" s="350"/>
      <c r="P20" s="351">
        <f t="shared" si="3"/>
        <v>3.2199999999999999E-2</v>
      </c>
      <c r="Q20" s="450">
        <v>3.39E-2</v>
      </c>
      <c r="R20" s="350"/>
      <c r="S20" s="351">
        <f t="shared" si="4"/>
        <v>3.39E-2</v>
      </c>
    </row>
    <row r="21" spans="2:19">
      <c r="B21" s="35">
        <f t="shared" si="5"/>
        <v>8</v>
      </c>
      <c r="C21" s="162" t="s">
        <v>57</v>
      </c>
      <c r="D21" s="171" t="s">
        <v>48</v>
      </c>
      <c r="E21" s="450">
        <v>4.5785928288952907E-2</v>
      </c>
      <c r="F21" s="350"/>
      <c r="G21" s="351">
        <f t="shared" si="0"/>
        <v>4.5785928288952907E-2</v>
      </c>
      <c r="H21" s="450">
        <v>4.7844794601674005E-2</v>
      </c>
      <c r="I21" s="350"/>
      <c r="J21" s="351">
        <f t="shared" si="1"/>
        <v>4.7844794601674005E-2</v>
      </c>
      <c r="K21" s="450">
        <v>4.9011220661480011E-2</v>
      </c>
      <c r="L21" s="350"/>
      <c r="M21" s="351">
        <f t="shared" si="2"/>
        <v>4.9011220661480011E-2</v>
      </c>
      <c r="N21" s="450">
        <v>4.966568812712787E-2</v>
      </c>
      <c r="O21" s="350"/>
      <c r="P21" s="351">
        <f t="shared" si="3"/>
        <v>4.966568812712787E-2</v>
      </c>
      <c r="Q21" s="450">
        <v>4.982747566894221E-2</v>
      </c>
      <c r="R21" s="350"/>
      <c r="S21" s="351">
        <f t="shared" si="4"/>
        <v>4.982747566894221E-2</v>
      </c>
    </row>
    <row r="22" spans="2:19">
      <c r="B22" s="35">
        <f t="shared" si="5"/>
        <v>9</v>
      </c>
      <c r="C22" s="162" t="s">
        <v>58</v>
      </c>
      <c r="D22" s="171" t="s">
        <v>48</v>
      </c>
      <c r="E22" s="450">
        <v>4.5785928288952907E-2</v>
      </c>
      <c r="F22" s="350"/>
      <c r="G22" s="351">
        <f t="shared" si="0"/>
        <v>4.5785928288952907E-2</v>
      </c>
      <c r="H22" s="450">
        <v>4.7844794601674005E-2</v>
      </c>
      <c r="I22" s="350"/>
      <c r="J22" s="351">
        <f t="shared" si="1"/>
        <v>4.7844794601674005E-2</v>
      </c>
      <c r="K22" s="450">
        <v>4.9011220661480011E-2</v>
      </c>
      <c r="L22" s="350"/>
      <c r="M22" s="351">
        <f t="shared" si="2"/>
        <v>4.9011220661480011E-2</v>
      </c>
      <c r="N22" s="450">
        <v>4.966568812712787E-2</v>
      </c>
      <c r="O22" s="350"/>
      <c r="P22" s="351">
        <f t="shared" si="3"/>
        <v>4.966568812712787E-2</v>
      </c>
      <c r="Q22" s="450">
        <v>4.982747566894221E-2</v>
      </c>
      <c r="R22" s="350"/>
      <c r="S22" s="351">
        <f t="shared" si="4"/>
        <v>4.982747566894221E-2</v>
      </c>
    </row>
    <row r="23" spans="2:19">
      <c r="B23" s="35">
        <f t="shared" si="5"/>
        <v>10</v>
      </c>
      <c r="C23" s="162" t="s">
        <v>59</v>
      </c>
      <c r="D23" s="171" t="s">
        <v>48</v>
      </c>
      <c r="E23" s="450">
        <v>9.11E-2</v>
      </c>
      <c r="F23" s="350"/>
      <c r="G23" s="351">
        <f t="shared" si="0"/>
        <v>9.11E-2</v>
      </c>
      <c r="H23" s="450">
        <v>9.11E-2</v>
      </c>
      <c r="I23" s="350"/>
      <c r="J23" s="351">
        <f t="shared" si="1"/>
        <v>9.11E-2</v>
      </c>
      <c r="K23" s="450">
        <v>9.11E-2</v>
      </c>
      <c r="L23" s="350"/>
      <c r="M23" s="351">
        <f t="shared" si="2"/>
        <v>9.11E-2</v>
      </c>
      <c r="N23" s="450">
        <v>9.11E-2</v>
      </c>
      <c r="O23" s="350"/>
      <c r="P23" s="351">
        <f t="shared" si="3"/>
        <v>9.11E-2</v>
      </c>
      <c r="Q23" s="450">
        <v>9.11E-2</v>
      </c>
      <c r="R23" s="350"/>
      <c r="S23" s="351">
        <f t="shared" si="4"/>
        <v>9.11E-2</v>
      </c>
    </row>
    <row r="24" spans="2:19" ht="16" thickBot="1">
      <c r="B24" s="35">
        <f t="shared" si="5"/>
        <v>11</v>
      </c>
      <c r="C24" s="162" t="s">
        <v>60</v>
      </c>
      <c r="D24" s="171" t="s">
        <v>48</v>
      </c>
      <c r="E24" s="451">
        <v>4.7238680056602804E-2</v>
      </c>
      <c r="F24" s="352"/>
      <c r="G24" s="274">
        <f t="shared" si="0"/>
        <v>4.7238680056602804E-2</v>
      </c>
      <c r="H24" s="451">
        <v>4.7238680056602804E-2</v>
      </c>
      <c r="I24" s="352"/>
      <c r="J24" s="274">
        <f t="shared" si="1"/>
        <v>4.7238680056602804E-2</v>
      </c>
      <c r="K24" s="451">
        <v>4.7238680056602804E-2</v>
      </c>
      <c r="L24" s="352"/>
      <c r="M24" s="274">
        <f t="shared" si="2"/>
        <v>4.7238680056602804E-2</v>
      </c>
      <c r="N24" s="451">
        <v>4.7238680056602804E-2</v>
      </c>
      <c r="O24" s="352"/>
      <c r="P24" s="274">
        <f t="shared" si="3"/>
        <v>4.7238680056602804E-2</v>
      </c>
      <c r="Q24" s="451">
        <v>4.7238680056602804E-2</v>
      </c>
      <c r="R24" s="352"/>
      <c r="S24" s="274">
        <f t="shared" si="4"/>
        <v>4.7238680056602804E-2</v>
      </c>
    </row>
    <row r="25" spans="2:19">
      <c r="B25" s="67"/>
      <c r="C25" s="162"/>
      <c r="D25" s="171"/>
      <c r="E25" s="346"/>
      <c r="F25" s="42"/>
      <c r="G25" s="347"/>
      <c r="H25" s="346"/>
      <c r="I25" s="42"/>
      <c r="J25" s="347"/>
      <c r="K25" s="346"/>
      <c r="L25" s="42"/>
      <c r="M25" s="347"/>
      <c r="N25" s="346"/>
      <c r="O25" s="42"/>
      <c r="P25" s="347"/>
      <c r="Q25" s="346"/>
      <c r="R25" s="42"/>
      <c r="S25" s="347"/>
    </row>
    <row r="26" spans="2:19" ht="16" thickBot="1">
      <c r="B26" s="11" t="s">
        <v>61</v>
      </c>
      <c r="C26" s="162"/>
      <c r="D26" s="171"/>
      <c r="E26" s="346"/>
      <c r="F26" s="42"/>
      <c r="G26" s="347"/>
      <c r="H26" s="346"/>
      <c r="I26" s="42"/>
      <c r="J26" s="347"/>
      <c r="K26" s="346"/>
      <c r="L26" s="42"/>
      <c r="M26" s="347"/>
      <c r="N26" s="346"/>
      <c r="O26" s="42"/>
      <c r="P26" s="347"/>
      <c r="Q26" s="346"/>
      <c r="R26" s="42"/>
      <c r="S26" s="347"/>
    </row>
    <row r="27" spans="2:19">
      <c r="B27" s="35">
        <f>MAX(B18:B26)+1</f>
        <v>12</v>
      </c>
      <c r="C27" s="162" t="s">
        <v>62</v>
      </c>
      <c r="D27" s="171" t="s">
        <v>48</v>
      </c>
      <c r="E27" s="448">
        <v>414.3363829762651</v>
      </c>
      <c r="F27" s="348"/>
      <c r="G27" s="137">
        <f>E27+F27</f>
        <v>414.3363829762651</v>
      </c>
      <c r="H27" s="448">
        <v>414.3363829762651</v>
      </c>
      <c r="I27" s="348"/>
      <c r="J27" s="137">
        <f>H27+I27</f>
        <v>414.3363829762651</v>
      </c>
      <c r="K27" s="448">
        <v>414.3363829762651</v>
      </c>
      <c r="L27" s="348"/>
      <c r="M27" s="137">
        <f>K27+L27</f>
        <v>414.3363829762651</v>
      </c>
      <c r="N27" s="448">
        <v>414.3363829762651</v>
      </c>
      <c r="O27" s="348"/>
      <c r="P27" s="137">
        <f>N27+O27</f>
        <v>414.3363829762651</v>
      </c>
      <c r="Q27" s="448">
        <v>414.3363829762651</v>
      </c>
      <c r="R27" s="348"/>
      <c r="S27" s="137">
        <f>Q27+R27</f>
        <v>414.3363829762651</v>
      </c>
    </row>
    <row r="28" spans="2:19">
      <c r="B28" s="35">
        <f>MAX(B21:B27)+1</f>
        <v>13</v>
      </c>
      <c r="C28" s="162" t="s">
        <v>63</v>
      </c>
      <c r="D28" s="171" t="s">
        <v>48</v>
      </c>
      <c r="E28" s="449">
        <v>6475.6597038836044</v>
      </c>
      <c r="F28" s="349"/>
      <c r="G28" s="103">
        <f>E28+F28</f>
        <v>6475.6597038836044</v>
      </c>
      <c r="H28" s="449">
        <v>8335.2537169799543</v>
      </c>
      <c r="I28" s="349"/>
      <c r="J28" s="103">
        <f>H28+I28</f>
        <v>8335.2537169799543</v>
      </c>
      <c r="K28" s="449">
        <v>10958.483028328061</v>
      </c>
      <c r="L28" s="349"/>
      <c r="M28" s="103">
        <f>K28+L28</f>
        <v>10958.483028328061</v>
      </c>
      <c r="N28" s="449">
        <v>12948.013052296254</v>
      </c>
      <c r="O28" s="349"/>
      <c r="P28" s="103">
        <f>N28+O28</f>
        <v>12948.013052296254</v>
      </c>
      <c r="Q28" s="449">
        <v>13503.298325306963</v>
      </c>
      <c r="R28" s="349"/>
      <c r="S28" s="103">
        <f>Q28+R28</f>
        <v>13503.298325306963</v>
      </c>
    </row>
    <row r="29" spans="2:19">
      <c r="B29" s="35">
        <f t="shared" ref="B29:B31" si="6">MAX(B22:B28)+1</f>
        <v>14</v>
      </c>
      <c r="C29" s="162" t="s">
        <v>64</v>
      </c>
      <c r="D29" s="171" t="s">
        <v>48</v>
      </c>
      <c r="E29" s="449">
        <v>100.06894788290174</v>
      </c>
      <c r="F29" s="349"/>
      <c r="G29" s="103">
        <f>E29+F29</f>
        <v>100.06894788290174</v>
      </c>
      <c r="H29" s="449">
        <v>23.035730293972847</v>
      </c>
      <c r="I29" s="349"/>
      <c r="J29" s="103">
        <f>H29+I29</f>
        <v>23.035730293972847</v>
      </c>
      <c r="K29" s="449">
        <v>0</v>
      </c>
      <c r="L29" s="349"/>
      <c r="M29" s="103">
        <f>K29+L29</f>
        <v>0</v>
      </c>
      <c r="N29" s="449">
        <v>0</v>
      </c>
      <c r="O29" s="349"/>
      <c r="P29" s="103">
        <f>N29+O29</f>
        <v>0</v>
      </c>
      <c r="Q29" s="449">
        <v>0</v>
      </c>
      <c r="R29" s="349"/>
      <c r="S29" s="103">
        <f>Q29+R29</f>
        <v>0</v>
      </c>
    </row>
    <row r="30" spans="2:19">
      <c r="B30" s="35">
        <f t="shared" si="6"/>
        <v>15</v>
      </c>
      <c r="C30" s="2" t="s">
        <v>65</v>
      </c>
      <c r="D30" s="2"/>
      <c r="E30" s="138">
        <v>73.92244618146907</v>
      </c>
      <c r="F30" s="349"/>
      <c r="G30" s="103">
        <f t="shared" ref="G30:G31" si="7">E30+F30</f>
        <v>73.92244618146907</v>
      </c>
      <c r="H30" s="449">
        <v>66.070887938353692</v>
      </c>
      <c r="I30" s="349"/>
      <c r="J30" s="103">
        <f t="shared" ref="J30:J31" si="8">H30+I30</f>
        <v>66.070887938353692</v>
      </c>
      <c r="K30" s="449">
        <v>59.601129866468327</v>
      </c>
      <c r="L30" s="349"/>
      <c r="M30" s="103">
        <f t="shared" ref="M30:M31" si="9">K30+L30</f>
        <v>59.601129866468327</v>
      </c>
      <c r="N30" s="449">
        <v>53.936945735272928</v>
      </c>
      <c r="O30" s="349"/>
      <c r="P30" s="103">
        <f t="shared" ref="P30:P31" si="10">N30+O30</f>
        <v>53.936945735272928</v>
      </c>
      <c r="Q30" s="449">
        <v>49.641294463490262</v>
      </c>
      <c r="R30" s="349"/>
      <c r="S30" s="103">
        <f t="shared" ref="S30:S31" si="11">Q30+R30</f>
        <v>49.641294463490262</v>
      </c>
    </row>
    <row r="31" spans="2:19" ht="16" thickBot="1">
      <c r="B31" s="36">
        <f t="shared" si="6"/>
        <v>16</v>
      </c>
      <c r="C31" s="55" t="s">
        <v>66</v>
      </c>
      <c r="D31" s="55"/>
      <c r="E31" s="380">
        <v>12837.560138550454</v>
      </c>
      <c r="F31" s="353"/>
      <c r="G31" s="354">
        <f t="shared" si="7"/>
        <v>12837.560138550454</v>
      </c>
      <c r="H31" s="452">
        <v>13449.950712282383</v>
      </c>
      <c r="I31" s="353"/>
      <c r="J31" s="354">
        <f t="shared" si="8"/>
        <v>13449.950712282383</v>
      </c>
      <c r="K31" s="452">
        <v>14021.485066143525</v>
      </c>
      <c r="L31" s="353"/>
      <c r="M31" s="354">
        <f t="shared" si="9"/>
        <v>14021.485066143525</v>
      </c>
      <c r="N31" s="452">
        <v>14682.15592902073</v>
      </c>
      <c r="O31" s="353"/>
      <c r="P31" s="354">
        <f t="shared" si="10"/>
        <v>14682.15592902073</v>
      </c>
      <c r="Q31" s="452">
        <v>18459.932219117549</v>
      </c>
      <c r="R31" s="353"/>
      <c r="S31" s="354">
        <f t="shared" si="11"/>
        <v>18459.932219117549</v>
      </c>
    </row>
    <row r="32" spans="2:19" ht="16" thickBot="1">
      <c r="B32" s="44"/>
      <c r="C32" s="2"/>
      <c r="D32" s="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</row>
    <row r="33" spans="2:19" ht="16" thickBot="1">
      <c r="B33" s="44"/>
      <c r="C33" s="2"/>
      <c r="D33" s="2"/>
      <c r="E33" s="504" t="s">
        <v>67</v>
      </c>
      <c r="F33" s="505"/>
      <c r="G33" s="50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2:19" ht="16" thickBot="1">
      <c r="B34" s="34"/>
      <c r="C34" s="330"/>
      <c r="D34" s="168"/>
      <c r="E34" s="502">
        <v>2027</v>
      </c>
      <c r="F34" s="502"/>
      <c r="G34" s="503"/>
      <c r="H34"/>
      <c r="I34"/>
      <c r="J34"/>
      <c r="K34"/>
      <c r="L34"/>
      <c r="M34"/>
      <c r="N34"/>
      <c r="O34"/>
      <c r="P34"/>
      <c r="Q34"/>
      <c r="R34"/>
      <c r="S34"/>
    </row>
    <row r="35" spans="2:19">
      <c r="B35" s="31" t="s">
        <v>24</v>
      </c>
      <c r="C35" s="160"/>
      <c r="D35" s="169"/>
      <c r="E35" s="338" t="s">
        <v>25</v>
      </c>
      <c r="F35" s="146" t="s">
        <v>26</v>
      </c>
      <c r="G35" s="8" t="s">
        <v>26</v>
      </c>
      <c r="H35"/>
      <c r="I35"/>
      <c r="J35"/>
      <c r="K35"/>
      <c r="L35"/>
      <c r="M35"/>
      <c r="N35"/>
      <c r="O35"/>
      <c r="P35"/>
      <c r="Q35"/>
      <c r="R35"/>
      <c r="S35"/>
    </row>
    <row r="36" spans="2:19" ht="16" thickBot="1">
      <c r="B36" s="17" t="s">
        <v>9</v>
      </c>
      <c r="C36" s="10" t="s">
        <v>27</v>
      </c>
      <c r="D36" s="17"/>
      <c r="E36" s="211">
        <f>$E$9</f>
        <v>46003</v>
      </c>
      <c r="F36" s="147" t="s">
        <v>29</v>
      </c>
      <c r="G36" s="10" t="s">
        <v>30</v>
      </c>
      <c r="H36"/>
      <c r="I36"/>
      <c r="J36"/>
      <c r="K36"/>
      <c r="L36"/>
      <c r="M36"/>
      <c r="N36"/>
      <c r="O36"/>
      <c r="P36"/>
      <c r="Q36"/>
      <c r="R36"/>
      <c r="S36"/>
    </row>
    <row r="37" spans="2:19">
      <c r="B37" s="67"/>
      <c r="C37" s="162"/>
      <c r="D37" s="171"/>
      <c r="E37" s="143" t="s">
        <v>31</v>
      </c>
      <c r="F37" s="144" t="s">
        <v>32</v>
      </c>
      <c r="G37" s="145" t="s">
        <v>33</v>
      </c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</row>
    <row r="38" spans="2:19" ht="19" thickBot="1">
      <c r="B38" s="11" t="s">
        <v>68</v>
      </c>
      <c r="C38" s="162"/>
      <c r="D38" s="171"/>
      <c r="E38" s="13"/>
      <c r="F38" s="13"/>
      <c r="G38" s="14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2:19">
      <c r="B39" s="35">
        <f>B31+1</f>
        <v>17</v>
      </c>
      <c r="C39" s="162" t="s">
        <v>69</v>
      </c>
      <c r="D39" s="171" t="s">
        <v>70</v>
      </c>
      <c r="E39" s="448">
        <v>12741.208815242429</v>
      </c>
      <c r="F39" s="348"/>
      <c r="G39" s="137">
        <f>E39+F39</f>
        <v>12741.208815242429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2:19">
      <c r="B40" s="35">
        <f>B39+1</f>
        <v>18</v>
      </c>
      <c r="C40" s="162" t="s">
        <v>71</v>
      </c>
      <c r="D40" s="171" t="s">
        <v>70</v>
      </c>
      <c r="E40" s="449">
        <v>3625.5821505203235</v>
      </c>
      <c r="F40" s="349"/>
      <c r="G40" s="103">
        <f>E40+F40</f>
        <v>3625.5821505203235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</row>
    <row r="41" spans="2:19">
      <c r="B41" s="35">
        <f>MAX(B33:B40)+1</f>
        <v>19</v>
      </c>
      <c r="C41" s="162" t="s">
        <v>72</v>
      </c>
      <c r="D41" s="171" t="s">
        <v>70</v>
      </c>
      <c r="E41" s="449">
        <v>19.251849075276905</v>
      </c>
      <c r="F41" s="349"/>
      <c r="G41" s="103">
        <f>E41+F41</f>
        <v>19.251849075276905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</row>
    <row r="42" spans="2:19">
      <c r="B42" s="35">
        <f>MAX(B33:B41)+1</f>
        <v>20</v>
      </c>
      <c r="C42" s="162" t="s">
        <v>73</v>
      </c>
      <c r="D42" s="171" t="s">
        <v>70</v>
      </c>
      <c r="E42" s="449">
        <v>0.26637249000000002</v>
      </c>
      <c r="F42" s="349"/>
      <c r="G42" s="103">
        <f>E42+F42</f>
        <v>0.26637249000000002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</row>
    <row r="43" spans="2:19" ht="16" thickBot="1">
      <c r="B43" s="35">
        <f>MAX(B33:B42)+1</f>
        <v>21</v>
      </c>
      <c r="C43" s="161" t="s">
        <v>74</v>
      </c>
      <c r="D43" s="170"/>
      <c r="E43" s="453">
        <f>E39-E40+E41+E42</f>
        <v>9135.1448862873822</v>
      </c>
      <c r="F43" s="108">
        <f>G43-E43</f>
        <v>0</v>
      </c>
      <c r="G43" s="107">
        <f>G39-G40+G41+G42</f>
        <v>9135.1448862873822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</row>
    <row r="44" spans="2:19">
      <c r="B44" s="67"/>
      <c r="C44" s="162"/>
      <c r="D44" s="171"/>
      <c r="E44" s="356"/>
      <c r="F44" s="356"/>
      <c r="G44" s="357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</row>
    <row r="45" spans="2:19" ht="16" thickBot="1">
      <c r="B45" s="11" t="s">
        <v>75</v>
      </c>
      <c r="C45" s="162"/>
      <c r="D45" s="171"/>
      <c r="E45" s="356"/>
      <c r="F45" s="356"/>
      <c r="G45" s="357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</row>
    <row r="46" spans="2:19">
      <c r="B46" s="35">
        <f>MAX(B33:B45)+1</f>
        <v>22</v>
      </c>
      <c r="C46" s="162" t="s">
        <v>76</v>
      </c>
      <c r="D46" s="171" t="s">
        <v>77</v>
      </c>
      <c r="E46" s="448">
        <v>499.32570697237605</v>
      </c>
      <c r="F46" s="348"/>
      <c r="G46" s="137">
        <f>E46+F46</f>
        <v>499.32570697237605</v>
      </c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</row>
    <row r="47" spans="2:19">
      <c r="B47" s="35">
        <f>MAX(B33:B46)+1</f>
        <v>23</v>
      </c>
      <c r="C47" s="162" t="s">
        <v>78</v>
      </c>
      <c r="D47" s="171" t="s">
        <v>77</v>
      </c>
      <c r="E47" s="449">
        <v>352.2</v>
      </c>
      <c r="F47" s="349"/>
      <c r="G47" s="103">
        <f>E47+F47</f>
        <v>352.2</v>
      </c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  <row r="48" spans="2:19">
      <c r="B48" s="35">
        <f>MAX(B33:B47)+1</f>
        <v>24</v>
      </c>
      <c r="C48" s="162" t="s">
        <v>79</v>
      </c>
      <c r="D48" s="171" t="s">
        <v>77</v>
      </c>
      <c r="E48" s="449">
        <v>215.37178700631762</v>
      </c>
      <c r="F48" s="349"/>
      <c r="G48" s="103">
        <f>E48+F48</f>
        <v>215.37178700631762</v>
      </c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</row>
    <row r="49" spans="2:19">
      <c r="B49" s="35">
        <f>MAX(B33:B48)+1</f>
        <v>25</v>
      </c>
      <c r="C49" s="162" t="s">
        <v>80</v>
      </c>
      <c r="D49" s="171" t="s">
        <v>77</v>
      </c>
      <c r="E49" s="454">
        <v>2.1</v>
      </c>
      <c r="F49" s="358"/>
      <c r="G49" s="104">
        <f>E49+F49</f>
        <v>2.1</v>
      </c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</row>
    <row r="50" spans="2:19" ht="16" thickBot="1">
      <c r="B50" s="35">
        <f>MAX(B33:B49)+1</f>
        <v>26</v>
      </c>
      <c r="C50" s="161" t="s">
        <v>74</v>
      </c>
      <c r="D50" s="170"/>
      <c r="E50" s="455">
        <f>SUM(E46:E49)</f>
        <v>1068.9974939786935</v>
      </c>
      <c r="F50" s="108">
        <f>G50-E50</f>
        <v>0</v>
      </c>
      <c r="G50" s="106">
        <f>SUM(G46:G49)</f>
        <v>1068.9974939786935</v>
      </c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</row>
    <row r="51" spans="2:19">
      <c r="B51" s="35"/>
      <c r="C51" s="161"/>
      <c r="D51" s="170"/>
      <c r="E51" s="1"/>
      <c r="F51" s="1"/>
      <c r="G51" s="456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</row>
    <row r="52" spans="2:19" ht="16" thickBot="1">
      <c r="B52" s="11" t="s">
        <v>81</v>
      </c>
      <c r="C52" s="161"/>
      <c r="D52" s="170"/>
      <c r="E52" s="1"/>
      <c r="F52" s="1"/>
      <c r="G52" s="185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</row>
    <row r="53" spans="2:19">
      <c r="B53" s="35">
        <f>MAX(B36:B52)+1</f>
        <v>27</v>
      </c>
      <c r="C53" s="162" t="s">
        <v>82</v>
      </c>
      <c r="D53" s="170"/>
      <c r="E53" s="457">
        <v>62.229941862040384</v>
      </c>
      <c r="F53" s="438"/>
      <c r="G53" s="191">
        <f>E53+F53</f>
        <v>62.229941862040384</v>
      </c>
      <c r="H53"/>
      <c r="I53"/>
      <c r="J53"/>
      <c r="K53"/>
      <c r="L53"/>
      <c r="M53"/>
      <c r="N53"/>
      <c r="O53"/>
      <c r="P53"/>
      <c r="Q53"/>
      <c r="R53"/>
      <c r="S53"/>
    </row>
    <row r="54" spans="2:19" ht="16" thickBot="1">
      <c r="B54" s="35">
        <f>MAX(B37:B53)+1</f>
        <v>28</v>
      </c>
      <c r="C54" s="161" t="s">
        <v>74</v>
      </c>
      <c r="D54" s="170"/>
      <c r="E54" s="458">
        <f>E53</f>
        <v>62.229941862040384</v>
      </c>
      <c r="F54" s="439"/>
      <c r="G54" s="106">
        <f>E54+F54</f>
        <v>62.229941862040384</v>
      </c>
      <c r="H54"/>
      <c r="I54"/>
      <c r="J54"/>
      <c r="K54"/>
      <c r="L54"/>
      <c r="M54"/>
      <c r="N54"/>
      <c r="O54"/>
      <c r="P54"/>
      <c r="Q54"/>
      <c r="R54"/>
      <c r="S54"/>
    </row>
    <row r="55" spans="2:19" ht="16" thickBot="1">
      <c r="B55" s="35"/>
      <c r="C55" s="162"/>
      <c r="D55" s="171"/>
      <c r="E55" s="42"/>
      <c r="F55" s="42"/>
      <c r="G55" s="359"/>
      <c r="H55"/>
      <c r="I55"/>
      <c r="J55"/>
      <c r="K55"/>
      <c r="L55"/>
      <c r="M55"/>
      <c r="N55"/>
      <c r="O55"/>
      <c r="P55"/>
      <c r="Q55"/>
      <c r="R55"/>
      <c r="S55"/>
    </row>
    <row r="56" spans="2:19" ht="16" thickBot="1">
      <c r="B56" s="36">
        <f>MAX(B35:B55)+1</f>
        <v>29</v>
      </c>
      <c r="C56" s="163" t="s">
        <v>83</v>
      </c>
      <c r="D56" s="172" t="s">
        <v>84</v>
      </c>
      <c r="E56" s="459">
        <v>32.462043958650476</v>
      </c>
      <c r="F56" s="159"/>
      <c r="G56" s="110">
        <f>E56+F56</f>
        <v>32.462043958650476</v>
      </c>
      <c r="H56"/>
      <c r="I56"/>
      <c r="J56"/>
      <c r="K56"/>
      <c r="L56"/>
      <c r="M56"/>
      <c r="N56"/>
      <c r="O56"/>
      <c r="P56"/>
      <c r="Q56"/>
      <c r="R56"/>
      <c r="S56"/>
    </row>
    <row r="57" spans="2:19" ht="16" thickBot="1">
      <c r="B57" s="44"/>
      <c r="C57" s="2"/>
      <c r="D57" s="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</row>
    <row r="58" spans="2:19" ht="16" thickBot="1">
      <c r="B58" s="44"/>
      <c r="C58" s="2"/>
      <c r="D58" s="2"/>
      <c r="E58" s="504" t="s">
        <v>67</v>
      </c>
      <c r="F58" s="505"/>
      <c r="G58" s="506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</row>
    <row r="59" spans="2:19" ht="16" thickBot="1">
      <c r="B59" s="34"/>
      <c r="C59" s="330"/>
      <c r="D59" s="168"/>
      <c r="E59" s="502">
        <v>2027</v>
      </c>
      <c r="F59" s="502"/>
      <c r="G59" s="503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</row>
    <row r="60" spans="2:19">
      <c r="B60" s="31" t="s">
        <v>24</v>
      </c>
      <c r="C60" s="160"/>
      <c r="D60" s="169"/>
      <c r="E60" s="338" t="s">
        <v>25</v>
      </c>
      <c r="F60" s="146" t="s">
        <v>26</v>
      </c>
      <c r="G60" s="8" t="s">
        <v>26</v>
      </c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</row>
    <row r="61" spans="2:19" ht="16" thickBot="1">
      <c r="B61" s="17" t="s">
        <v>9</v>
      </c>
      <c r="C61" s="10" t="s">
        <v>27</v>
      </c>
      <c r="D61" s="17"/>
      <c r="E61" s="211">
        <f>$E$9</f>
        <v>46003</v>
      </c>
      <c r="F61" s="147" t="s">
        <v>29</v>
      </c>
      <c r="G61" s="10" t="s">
        <v>30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</row>
    <row r="62" spans="2:19">
      <c r="B62" s="87"/>
      <c r="C62" s="164"/>
      <c r="D62" s="170"/>
      <c r="E62" s="143" t="s">
        <v>31</v>
      </c>
      <c r="F62" s="144" t="s">
        <v>32</v>
      </c>
      <c r="G62" s="145" t="s">
        <v>33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</row>
    <row r="63" spans="2:19" ht="16" thickBot="1">
      <c r="B63" s="11" t="s">
        <v>85</v>
      </c>
      <c r="C63" s="161"/>
      <c r="D63" s="170"/>
      <c r="E63" s="62"/>
      <c r="F63" s="62"/>
      <c r="G63" s="83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</row>
    <row r="64" spans="2:19">
      <c r="B64" s="35">
        <f>B56+1</f>
        <v>30</v>
      </c>
      <c r="C64" s="162" t="s">
        <v>86</v>
      </c>
      <c r="D64" s="171" t="s">
        <v>87</v>
      </c>
      <c r="E64" s="460">
        <v>0.15</v>
      </c>
      <c r="F64" s="363"/>
      <c r="G64" s="61">
        <f>E64+F64</f>
        <v>0.15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</row>
    <row r="65" spans="2:19">
      <c r="B65" s="35">
        <f>MAX(B58:B64)+1</f>
        <v>31</v>
      </c>
      <c r="C65" s="162" t="s">
        <v>88</v>
      </c>
      <c r="D65" s="171" t="s">
        <v>87</v>
      </c>
      <c r="E65" s="461">
        <v>0.1</v>
      </c>
      <c r="F65" s="364"/>
      <c r="G65" s="84">
        <f>E65+F65</f>
        <v>0.1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</row>
    <row r="66" spans="2:19" ht="16" thickBot="1">
      <c r="B66" s="35">
        <f>MAX(B58:B65)+1</f>
        <v>32</v>
      </c>
      <c r="C66" s="161"/>
      <c r="D66" s="170"/>
      <c r="E66" s="462">
        <f>SUM(E64:E65)</f>
        <v>0.25</v>
      </c>
      <c r="F66" s="108"/>
      <c r="G66" s="101">
        <f>SUM(G64:G65)</f>
        <v>0.25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</row>
    <row r="67" spans="2:19">
      <c r="B67" s="35"/>
      <c r="C67" s="161"/>
      <c r="D67" s="170"/>
      <c r="E67" s="62"/>
      <c r="F67" s="62"/>
      <c r="G67" s="83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</row>
    <row r="68" spans="2:19" ht="16" thickBot="1">
      <c r="B68" s="11" t="s">
        <v>89</v>
      </c>
      <c r="C68" s="161"/>
      <c r="D68" s="170"/>
      <c r="E68" s="62"/>
      <c r="F68" s="62"/>
      <c r="G68" s="83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</row>
    <row r="69" spans="2:19" ht="16" thickBot="1">
      <c r="B69" s="35">
        <f>MAX(B58:B68)+1</f>
        <v>33</v>
      </c>
      <c r="C69" s="162" t="s">
        <v>90</v>
      </c>
      <c r="D69" s="171" t="s">
        <v>87</v>
      </c>
      <c r="E69" s="463">
        <v>-3.2972793943652388</v>
      </c>
      <c r="F69" s="365"/>
      <c r="G69" s="366">
        <f>E69+F69</f>
        <v>-3.2972793943652388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</row>
    <row r="70" spans="2:19">
      <c r="B70" s="35"/>
      <c r="C70" s="161"/>
      <c r="D70" s="170"/>
      <c r="E70" s="62"/>
      <c r="F70" s="62"/>
      <c r="G70" s="83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</row>
    <row r="71" spans="2:19">
      <c r="B71" s="54" t="s">
        <v>91</v>
      </c>
      <c r="C71" s="173"/>
      <c r="D71" s="174"/>
      <c r="E71" s="367"/>
      <c r="F71" s="367"/>
      <c r="G71" s="79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</row>
    <row r="72" spans="2:19" ht="16" thickBot="1">
      <c r="B72" s="35"/>
      <c r="C72" s="161" t="s">
        <v>92</v>
      </c>
      <c r="D72" s="170"/>
      <c r="E72" s="367"/>
      <c r="F72" s="367"/>
      <c r="G72" s="79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</row>
    <row r="73" spans="2:19">
      <c r="B73" s="175">
        <f>MAX(B58:B72)+1</f>
        <v>34</v>
      </c>
      <c r="C73" s="176" t="s">
        <v>93</v>
      </c>
      <c r="D73" s="171"/>
      <c r="E73" s="448">
        <v>215.37178700631762</v>
      </c>
      <c r="F73" s="368"/>
      <c r="G73" s="137">
        <f t="shared" ref="G73:G79" si="12">E73+F73</f>
        <v>215.37178700631762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</row>
    <row r="74" spans="2:19">
      <c r="B74" s="175">
        <f>MAX(B58:B73)+1</f>
        <v>35</v>
      </c>
      <c r="C74" s="176" t="s">
        <v>94</v>
      </c>
      <c r="D74" s="171"/>
      <c r="E74" s="138">
        <v>44.2</v>
      </c>
      <c r="F74" s="349"/>
      <c r="G74" s="103">
        <f t="shared" si="12"/>
        <v>44.2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</row>
    <row r="75" spans="2:19">
      <c r="B75" s="175">
        <f>MAX(B60:B74)+1</f>
        <v>36</v>
      </c>
      <c r="C75" s="283" t="s">
        <v>95</v>
      </c>
      <c r="D75" s="171"/>
      <c r="E75" s="138">
        <v>-10.159816727700372</v>
      </c>
      <c r="F75" s="349"/>
      <c r="G75" s="103">
        <f t="shared" si="12"/>
        <v>-10.159816727700372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</row>
    <row r="76" spans="2:19">
      <c r="B76" s="175">
        <f>MAX(B61:B75)+1</f>
        <v>37</v>
      </c>
      <c r="C76" s="176" t="s">
        <v>96</v>
      </c>
      <c r="D76" s="171"/>
      <c r="E76" s="138">
        <v>-2.6932772512643588</v>
      </c>
      <c r="F76" s="349"/>
      <c r="G76" s="103">
        <f t="shared" si="12"/>
        <v>-2.6932772512643588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</row>
    <row r="77" spans="2:19">
      <c r="B77" s="175">
        <f>MAX(B62:B76)+1</f>
        <v>38</v>
      </c>
      <c r="C77" s="176" t="s">
        <v>97</v>
      </c>
      <c r="D77" s="171"/>
      <c r="E77" s="138">
        <v>0</v>
      </c>
      <c r="F77" s="349"/>
      <c r="G77" s="103">
        <f t="shared" si="12"/>
        <v>0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</row>
    <row r="78" spans="2:19">
      <c r="B78" s="175">
        <f>MAX(B63:B77)+1</f>
        <v>39</v>
      </c>
      <c r="C78" s="176" t="s">
        <v>98</v>
      </c>
      <c r="D78" s="171"/>
      <c r="E78" s="449">
        <v>3.2972793943652388</v>
      </c>
      <c r="F78" s="349"/>
      <c r="G78" s="103">
        <f t="shared" si="12"/>
        <v>3.2972793943652388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</row>
    <row r="79" spans="2:19">
      <c r="B79" s="175">
        <f>MAX(B64:B78)+1</f>
        <v>40</v>
      </c>
      <c r="C79" s="176" t="s">
        <v>99</v>
      </c>
      <c r="D79" s="171"/>
      <c r="E79" s="454">
        <v>7.3810179000000007</v>
      </c>
      <c r="F79" s="358"/>
      <c r="G79" s="104">
        <f t="shared" si="12"/>
        <v>7.3810179000000007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</row>
    <row r="80" spans="2:19" ht="16" thickBot="1">
      <c r="B80" s="35">
        <f>MAX(B62:B79)+1</f>
        <v>41</v>
      </c>
      <c r="C80" s="161" t="s">
        <v>100</v>
      </c>
      <c r="D80" s="171" t="s">
        <v>87</v>
      </c>
      <c r="E80" s="455">
        <f>SUM(E73:E79)</f>
        <v>257.39699032171814</v>
      </c>
      <c r="F80" s="108">
        <f>G80-E80</f>
        <v>0</v>
      </c>
      <c r="G80" s="106">
        <f>SUM(G73:G79)</f>
        <v>257.39699032171814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</row>
    <row r="81" spans="2:19">
      <c r="B81" s="35"/>
      <c r="C81" s="162"/>
      <c r="D81" s="171"/>
      <c r="E81" s="367"/>
      <c r="F81" s="367"/>
      <c r="G81" s="79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</row>
    <row r="82" spans="2:19" ht="16" thickBot="1">
      <c r="B82" s="35"/>
      <c r="C82" s="161" t="s">
        <v>101</v>
      </c>
      <c r="D82" s="170"/>
      <c r="E82" s="367"/>
      <c r="F82" s="367"/>
      <c r="G82" s="79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</row>
    <row r="83" spans="2:19">
      <c r="B83" s="175">
        <f>MAX(B65:B82)+1</f>
        <v>42</v>
      </c>
      <c r="C83" s="176" t="s">
        <v>102</v>
      </c>
      <c r="D83" s="171" t="s">
        <v>87</v>
      </c>
      <c r="E83" s="448">
        <v>537.72166612459739</v>
      </c>
      <c r="F83" s="348"/>
      <c r="G83" s="137">
        <f>E83+F83</f>
        <v>537.72166612459739</v>
      </c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</row>
    <row r="84" spans="2:19">
      <c r="B84" s="175">
        <f t="shared" ref="B84:B89" si="13">MAX(B67:B83)+1</f>
        <v>43</v>
      </c>
      <c r="C84" s="176" t="s">
        <v>103</v>
      </c>
      <c r="D84" s="171" t="s">
        <v>87</v>
      </c>
      <c r="E84" s="449">
        <v>19.5</v>
      </c>
      <c r="F84" s="349"/>
      <c r="G84" s="103">
        <f>E84+F84</f>
        <v>19.5</v>
      </c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</row>
    <row r="85" spans="2:19">
      <c r="B85" s="175">
        <f t="shared" si="13"/>
        <v>44</v>
      </c>
      <c r="C85" s="176" t="s">
        <v>104</v>
      </c>
      <c r="D85" s="171" t="s">
        <v>87</v>
      </c>
      <c r="E85" s="449">
        <v>22.9</v>
      </c>
      <c r="F85" s="349"/>
      <c r="G85" s="103">
        <f>E85+F85</f>
        <v>22.9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</row>
    <row r="86" spans="2:19">
      <c r="B86" s="175">
        <f t="shared" si="13"/>
        <v>45</v>
      </c>
      <c r="C86" s="283" t="s">
        <v>105</v>
      </c>
      <c r="D86" s="171"/>
      <c r="E86" s="449">
        <v>0</v>
      </c>
      <c r="F86" s="349"/>
      <c r="G86" s="103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</row>
    <row r="87" spans="2:19">
      <c r="B87" s="175">
        <f t="shared" si="13"/>
        <v>46</v>
      </c>
      <c r="C87" s="176" t="s">
        <v>106</v>
      </c>
      <c r="D87" s="171" t="s">
        <v>87</v>
      </c>
      <c r="E87" s="449">
        <v>24.996528419400001</v>
      </c>
      <c r="F87" s="349"/>
      <c r="G87" s="103">
        <f>E87+F87</f>
        <v>24.996528419400001</v>
      </c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</row>
    <row r="88" spans="2:19">
      <c r="B88" s="175">
        <f t="shared" si="13"/>
        <v>47</v>
      </c>
      <c r="C88" s="176" t="s">
        <v>99</v>
      </c>
      <c r="D88" s="171" t="s">
        <v>87</v>
      </c>
      <c r="E88" s="449">
        <v>1.9416068097650729E-2</v>
      </c>
      <c r="F88" s="358"/>
      <c r="G88" s="104">
        <f>E88+F88</f>
        <v>1.9416068097650729E-2</v>
      </c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</row>
    <row r="89" spans="2:19" ht="16" thickBot="1">
      <c r="B89" s="178">
        <f t="shared" si="13"/>
        <v>48</v>
      </c>
      <c r="C89" s="179" t="s">
        <v>107</v>
      </c>
      <c r="D89" s="172" t="s">
        <v>87</v>
      </c>
      <c r="E89" s="148">
        <f>SUM(E83:E88)</f>
        <v>605.13761061209493</v>
      </c>
      <c r="F89" s="108">
        <f>G89-E89</f>
        <v>0</v>
      </c>
      <c r="G89" s="106">
        <f>SUM(G81:G88)</f>
        <v>605.13761061209493</v>
      </c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</row>
    <row r="90" spans="2:19" customFormat="1" ht="13" thickBot="1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2:19" ht="16.5" customHeight="1" thickBot="1">
      <c r="B91" s="2"/>
      <c r="C91" s="2"/>
      <c r="D91" s="2"/>
      <c r="E91" s="504" t="s">
        <v>108</v>
      </c>
      <c r="F91" s="505"/>
      <c r="G91" s="505"/>
      <c r="H91" s="505"/>
      <c r="I91" s="505"/>
      <c r="J91" s="505"/>
      <c r="K91" s="505"/>
      <c r="L91" s="505"/>
      <c r="M91" s="505"/>
      <c r="N91" s="505"/>
      <c r="O91" s="505"/>
      <c r="P91" s="505"/>
      <c r="Q91" s="505"/>
      <c r="R91" s="505"/>
      <c r="S91" s="506"/>
    </row>
    <row r="92" spans="2:19" ht="16" thickBot="1">
      <c r="B92" s="34"/>
      <c r="C92" s="330"/>
      <c r="D92" s="168"/>
      <c r="E92" s="502">
        <v>2027</v>
      </c>
      <c r="F92" s="502"/>
      <c r="G92" s="503"/>
      <c r="H92" s="502">
        <v>2028</v>
      </c>
      <c r="I92" s="502"/>
      <c r="J92" s="503"/>
      <c r="K92" s="502">
        <v>2029</v>
      </c>
      <c r="L92" s="502"/>
      <c r="M92" s="503"/>
      <c r="N92" s="502">
        <v>2030</v>
      </c>
      <c r="O92" s="502"/>
      <c r="P92" s="503"/>
      <c r="Q92" s="502">
        <v>2031</v>
      </c>
      <c r="R92" s="502"/>
      <c r="S92" s="503"/>
    </row>
    <row r="93" spans="2:19">
      <c r="B93" s="31" t="s">
        <v>24</v>
      </c>
      <c r="C93" s="160"/>
      <c r="D93" s="169"/>
      <c r="E93" s="338" t="s">
        <v>25</v>
      </c>
      <c r="F93" s="146" t="s">
        <v>26</v>
      </c>
      <c r="G93" s="8" t="s">
        <v>26</v>
      </c>
      <c r="H93" s="59" t="s">
        <v>25</v>
      </c>
      <c r="I93" s="146" t="s">
        <v>26</v>
      </c>
      <c r="J93" s="8" t="s">
        <v>26</v>
      </c>
      <c r="K93" s="59" t="s">
        <v>25</v>
      </c>
      <c r="L93" s="146" t="s">
        <v>26</v>
      </c>
      <c r="M93" s="8" t="s">
        <v>26</v>
      </c>
      <c r="N93" s="59" t="s">
        <v>25</v>
      </c>
      <c r="O93" s="146" t="s">
        <v>26</v>
      </c>
      <c r="P93" s="8" t="s">
        <v>26</v>
      </c>
      <c r="Q93" s="59" t="s">
        <v>25</v>
      </c>
      <c r="R93" s="146" t="s">
        <v>26</v>
      </c>
      <c r="S93" s="8" t="s">
        <v>26</v>
      </c>
    </row>
    <row r="94" spans="2:19" ht="16" thickBot="1">
      <c r="B94" s="17" t="s">
        <v>9</v>
      </c>
      <c r="C94" s="10" t="s">
        <v>27</v>
      </c>
      <c r="D94" s="17"/>
      <c r="E94" s="211">
        <f>$E$9</f>
        <v>46003</v>
      </c>
      <c r="F94" s="147" t="s">
        <v>29</v>
      </c>
      <c r="G94" s="10" t="s">
        <v>30</v>
      </c>
      <c r="H94" s="211">
        <f>$E$9</f>
        <v>46003</v>
      </c>
      <c r="I94" s="147" t="s">
        <v>29</v>
      </c>
      <c r="J94" s="10" t="s">
        <v>30</v>
      </c>
      <c r="K94" s="211">
        <f>$E$9</f>
        <v>46003</v>
      </c>
      <c r="L94" s="147" t="s">
        <v>29</v>
      </c>
      <c r="M94" s="10" t="s">
        <v>30</v>
      </c>
      <c r="N94" s="211">
        <f>$E$9</f>
        <v>46003</v>
      </c>
      <c r="O94" s="147" t="s">
        <v>29</v>
      </c>
      <c r="P94" s="10" t="s">
        <v>30</v>
      </c>
      <c r="Q94" s="211">
        <f>$E$9</f>
        <v>46003</v>
      </c>
      <c r="R94" s="147" t="s">
        <v>29</v>
      </c>
      <c r="S94" s="10" t="s">
        <v>30</v>
      </c>
    </row>
    <row r="95" spans="2:19">
      <c r="B95" s="67"/>
      <c r="C95" s="162"/>
      <c r="D95" s="171"/>
      <c r="E95" s="143" t="s">
        <v>31</v>
      </c>
      <c r="F95" s="144" t="s">
        <v>32</v>
      </c>
      <c r="G95" s="145" t="s">
        <v>33</v>
      </c>
      <c r="H95" s="143" t="s">
        <v>34</v>
      </c>
      <c r="I95" s="144" t="s">
        <v>35</v>
      </c>
      <c r="J95" s="145" t="s">
        <v>36</v>
      </c>
      <c r="K95" s="143" t="s">
        <v>37</v>
      </c>
      <c r="L95" s="144" t="s">
        <v>38</v>
      </c>
      <c r="M95" s="145" t="s">
        <v>39</v>
      </c>
      <c r="N95" s="143" t="s">
        <v>40</v>
      </c>
      <c r="O95" s="144" t="s">
        <v>41</v>
      </c>
      <c r="P95" s="145" t="s">
        <v>42</v>
      </c>
      <c r="Q95" s="143" t="s">
        <v>43</v>
      </c>
      <c r="R95" s="144" t="s">
        <v>44</v>
      </c>
      <c r="S95" s="145" t="s">
        <v>45</v>
      </c>
    </row>
    <row r="96" spans="2:19" ht="19" thickBot="1">
      <c r="B96" s="11" t="s">
        <v>68</v>
      </c>
      <c r="C96" s="162"/>
      <c r="D96" s="171"/>
      <c r="E96" s="13"/>
      <c r="F96" s="13"/>
      <c r="G96" s="14"/>
      <c r="H96" s="13"/>
      <c r="I96" s="13"/>
      <c r="J96" s="14"/>
      <c r="K96" s="13"/>
      <c r="L96" s="13"/>
      <c r="M96" s="14"/>
      <c r="N96" s="13"/>
      <c r="O96" s="13"/>
      <c r="P96" s="14"/>
      <c r="Q96" s="13"/>
      <c r="R96" s="13"/>
      <c r="S96" s="14"/>
    </row>
    <row r="97" spans="2:19">
      <c r="B97" s="35">
        <f>B89+1</f>
        <v>49</v>
      </c>
      <c r="C97" s="162" t="s">
        <v>69</v>
      </c>
      <c r="D97" s="171" t="s">
        <v>70</v>
      </c>
      <c r="E97" s="448">
        <v>24318.408392357127</v>
      </c>
      <c r="F97" s="348"/>
      <c r="G97" s="137">
        <f>E97+F97</f>
        <v>24318.408392357127</v>
      </c>
      <c r="H97" s="448">
        <v>25459.648973225674</v>
      </c>
      <c r="I97" s="348"/>
      <c r="J97" s="137">
        <f>H97+I97</f>
        <v>25459.648973225674</v>
      </c>
      <c r="K97" s="448">
        <v>26050.915848617235</v>
      </c>
      <c r="L97" s="348"/>
      <c r="M97" s="137">
        <f>K97+L97</f>
        <v>26050.915848617235</v>
      </c>
      <c r="N97" s="448">
        <v>27327.890731582305</v>
      </c>
      <c r="O97" s="348"/>
      <c r="P97" s="137">
        <f>N97+O97</f>
        <v>27327.890731582305</v>
      </c>
      <c r="Q97" s="448">
        <v>34880.821862111086</v>
      </c>
      <c r="R97" s="348"/>
      <c r="S97" s="137">
        <f>Q97+R97</f>
        <v>34880.821862111086</v>
      </c>
    </row>
    <row r="98" spans="2:19">
      <c r="B98" s="35">
        <f>B97+1</f>
        <v>50</v>
      </c>
      <c r="C98" s="162" t="s">
        <v>71</v>
      </c>
      <c r="D98" s="171" t="s">
        <v>70</v>
      </c>
      <c r="E98" s="449">
        <v>9398.3711357412994</v>
      </c>
      <c r="F98" s="349"/>
      <c r="G98" s="103">
        <f>E98+F98</f>
        <v>9398.3711357412994</v>
      </c>
      <c r="H98" s="449">
        <v>10084.264174316108</v>
      </c>
      <c r="I98" s="349"/>
      <c r="J98" s="103">
        <f>H98+I98</f>
        <v>10084.264174316108</v>
      </c>
      <c r="K98" s="449">
        <v>10803.655799515811</v>
      </c>
      <c r="L98" s="349"/>
      <c r="M98" s="103">
        <f>K98+L98</f>
        <v>10803.655799515811</v>
      </c>
      <c r="N98" s="449">
        <v>11558.722891098569</v>
      </c>
      <c r="O98" s="349"/>
      <c r="P98" s="103">
        <f>N98+O98</f>
        <v>11558.722891098569</v>
      </c>
      <c r="Q98" s="449">
        <v>12444.94368978931</v>
      </c>
      <c r="R98" s="349"/>
      <c r="S98" s="103">
        <f>Q98+R98</f>
        <v>12444.94368978931</v>
      </c>
    </row>
    <row r="99" spans="2:19">
      <c r="B99" s="35">
        <f>MAX(B91:B98)+1</f>
        <v>51</v>
      </c>
      <c r="C99" s="162" t="s">
        <v>72</v>
      </c>
      <c r="D99" s="171" t="s">
        <v>70</v>
      </c>
      <c r="E99" s="449">
        <v>-22.477240156697103</v>
      </c>
      <c r="F99" s="349"/>
      <c r="G99" s="103">
        <f>E99+F99</f>
        <v>-22.477240156697103</v>
      </c>
      <c r="H99" s="449">
        <v>-22.415826932225247</v>
      </c>
      <c r="I99" s="349"/>
      <c r="J99" s="103">
        <f>H99+I99</f>
        <v>-22.415826932225247</v>
      </c>
      <c r="K99" s="449">
        <v>-22.477240156697103</v>
      </c>
      <c r="L99" s="349"/>
      <c r="M99" s="103">
        <f>K99+L99</f>
        <v>-22.477240156697103</v>
      </c>
      <c r="N99" s="449">
        <v>-22.477240156697103</v>
      </c>
      <c r="O99" s="349"/>
      <c r="P99" s="103">
        <f>N99+O99</f>
        <v>-22.477240156697103</v>
      </c>
      <c r="Q99" s="449">
        <v>-22.477240156697103</v>
      </c>
      <c r="R99" s="349"/>
      <c r="S99" s="103">
        <f>Q99+R99</f>
        <v>-22.477240156697103</v>
      </c>
    </row>
    <row r="100" spans="2:19">
      <c r="B100" s="35">
        <f>MAX(B91:B99)+1</f>
        <v>52</v>
      </c>
      <c r="C100" s="162" t="s">
        <v>73</v>
      </c>
      <c r="D100" s="171" t="s">
        <v>70</v>
      </c>
      <c r="E100" s="449">
        <v>578.52482531737348</v>
      </c>
      <c r="F100" s="349"/>
      <c r="G100" s="103">
        <f>E100+F100</f>
        <v>578.52482531737348</v>
      </c>
      <c r="H100" s="449">
        <v>599.37007946628603</v>
      </c>
      <c r="I100" s="349"/>
      <c r="J100" s="103">
        <f>H100+I100</f>
        <v>599.37007946628603</v>
      </c>
      <c r="K100" s="449">
        <v>598.42926394747383</v>
      </c>
      <c r="L100" s="349"/>
      <c r="M100" s="103">
        <f>K100+L100</f>
        <v>598.42926394747383</v>
      </c>
      <c r="N100" s="449">
        <v>604.99433856982694</v>
      </c>
      <c r="O100" s="349"/>
      <c r="P100" s="103">
        <f>N100+O100</f>
        <v>604.99433856982694</v>
      </c>
      <c r="Q100" s="449">
        <v>618.18587298885984</v>
      </c>
      <c r="R100" s="349"/>
      <c r="S100" s="103">
        <f>Q100+R100</f>
        <v>618.18587298885984</v>
      </c>
    </row>
    <row r="101" spans="2:19">
      <c r="B101" s="35">
        <f>MAX(B91:B100)+1</f>
        <v>53</v>
      </c>
      <c r="C101" s="162" t="s">
        <v>109</v>
      </c>
      <c r="D101" s="171" t="s">
        <v>70</v>
      </c>
      <c r="E101" s="464">
        <v>318.61342122655333</v>
      </c>
      <c r="F101" s="275"/>
      <c r="G101" s="355">
        <f>E101+F101</f>
        <v>318.61342122655333</v>
      </c>
      <c r="H101" s="464">
        <v>375.95361841555109</v>
      </c>
      <c r="I101" s="275"/>
      <c r="J101" s="355">
        <f>H101+I101</f>
        <v>375.95361841555109</v>
      </c>
      <c r="K101" s="464">
        <v>441.74459243577871</v>
      </c>
      <c r="L101" s="275"/>
      <c r="M101" s="355">
        <f>K101+L101</f>
        <v>441.74459243577871</v>
      </c>
      <c r="N101" s="464">
        <v>515.8462179781493</v>
      </c>
      <c r="O101" s="275"/>
      <c r="P101" s="355">
        <f>N101+O101</f>
        <v>515.8462179781493</v>
      </c>
      <c r="Q101" s="464">
        <v>556.34578961535965</v>
      </c>
      <c r="R101" s="275"/>
      <c r="S101" s="355">
        <f>Q101+R101</f>
        <v>556.34578961535965</v>
      </c>
    </row>
    <row r="102" spans="2:19" ht="16" thickBot="1">
      <c r="B102" s="35">
        <f>MAX(B91:B101)+1</f>
        <v>54</v>
      </c>
      <c r="C102" s="161" t="s">
        <v>74</v>
      </c>
      <c r="D102" s="170"/>
      <c r="E102" s="453">
        <f>E97-E98+E99+E100+E101</f>
        <v>15794.698263003058</v>
      </c>
      <c r="F102" s="108">
        <f>G102-E102</f>
        <v>0</v>
      </c>
      <c r="G102" s="107">
        <f>G97-G98+G99+G100+G101</f>
        <v>15794.698263003058</v>
      </c>
      <c r="H102" s="453">
        <f>H97-H98+H99+H100+H101</f>
        <v>16328.292669859178</v>
      </c>
      <c r="I102" s="108">
        <f>J102-H102</f>
        <v>0</v>
      </c>
      <c r="J102" s="107">
        <f>J97-J98+J99+J100+J101</f>
        <v>16328.292669859178</v>
      </c>
      <c r="K102" s="453">
        <f>K97-K98+K99+K100+K101</f>
        <v>16264.956665327978</v>
      </c>
      <c r="L102" s="108">
        <f>M102-K102</f>
        <v>0</v>
      </c>
      <c r="M102" s="107">
        <f>M97-M98+M99+M100+M101</f>
        <v>16264.956665327978</v>
      </c>
      <c r="N102" s="453">
        <f>N97-N98+N99+N100+N101</f>
        <v>16867.531156875015</v>
      </c>
      <c r="O102" s="108">
        <f>P102-N102</f>
        <v>0</v>
      </c>
      <c r="P102" s="107">
        <f>P97-P98+P99+P100+P101</f>
        <v>16867.531156875015</v>
      </c>
      <c r="Q102" s="453">
        <f>Q97-Q98+Q99+Q100+Q101</f>
        <v>23587.932594769296</v>
      </c>
      <c r="R102" s="108">
        <f>S102-Q102</f>
        <v>0</v>
      </c>
      <c r="S102" s="107">
        <f>S97-S98+S99+S100+S101</f>
        <v>23587.932594769296</v>
      </c>
    </row>
    <row r="103" spans="2:19">
      <c r="B103" s="67"/>
      <c r="C103" s="162"/>
      <c r="D103" s="171"/>
      <c r="E103" s="356"/>
      <c r="F103" s="356"/>
      <c r="G103" s="357"/>
      <c r="H103" s="356"/>
      <c r="I103" s="356"/>
      <c r="J103" s="357"/>
      <c r="K103" s="356"/>
      <c r="L103" s="356"/>
      <c r="M103" s="357"/>
      <c r="N103" s="356"/>
      <c r="O103" s="356"/>
      <c r="P103" s="357"/>
      <c r="Q103" s="356"/>
      <c r="R103" s="356"/>
      <c r="S103" s="357"/>
    </row>
    <row r="104" spans="2:19" ht="16" thickBot="1">
      <c r="B104" s="11" t="s">
        <v>75</v>
      </c>
      <c r="C104" s="162"/>
      <c r="D104" s="171"/>
      <c r="E104" s="356"/>
      <c r="F104" s="356"/>
      <c r="G104" s="357"/>
      <c r="H104" s="356"/>
      <c r="I104" s="356"/>
      <c r="J104" s="357"/>
      <c r="K104" s="356"/>
      <c r="L104" s="356"/>
      <c r="M104" s="357"/>
      <c r="N104" s="356"/>
      <c r="O104" s="356"/>
      <c r="P104" s="357"/>
      <c r="Q104" s="356"/>
      <c r="R104" s="356"/>
      <c r="S104" s="357"/>
    </row>
    <row r="105" spans="2:19">
      <c r="B105" s="35">
        <f>MAX(B91:B104)+1</f>
        <v>55</v>
      </c>
      <c r="C105" s="162" t="s">
        <v>76</v>
      </c>
      <c r="D105" s="171" t="s">
        <v>77</v>
      </c>
      <c r="E105" s="448">
        <v>1863.6715684628173</v>
      </c>
      <c r="F105" s="348"/>
      <c r="G105" s="137">
        <f>E105+F105</f>
        <v>1863.6715684628173</v>
      </c>
      <c r="H105" s="448">
        <v>1756.0411915786924</v>
      </c>
      <c r="I105" s="348"/>
      <c r="J105" s="137">
        <f>H105+I105</f>
        <v>1756.0411915786924</v>
      </c>
      <c r="K105" s="448">
        <v>1917.3632950415943</v>
      </c>
      <c r="L105" s="348"/>
      <c r="M105" s="137">
        <f>K105+L105</f>
        <v>1917.3632950415943</v>
      </c>
      <c r="N105" s="448">
        <v>1856.2808423866632</v>
      </c>
      <c r="O105" s="348"/>
      <c r="P105" s="137">
        <f>N105+O105</f>
        <v>1856.2808423866632</v>
      </c>
      <c r="Q105" s="448">
        <v>2153.4514695975081</v>
      </c>
      <c r="R105" s="348"/>
      <c r="S105" s="137">
        <f>Q105+R105</f>
        <v>2153.4514695975081</v>
      </c>
    </row>
    <row r="106" spans="2:19">
      <c r="B106" s="35">
        <f>MAX(B91:B105)+1</f>
        <v>56</v>
      </c>
      <c r="C106" s="162" t="s">
        <v>110</v>
      </c>
      <c r="D106" s="171" t="s">
        <v>77</v>
      </c>
      <c r="E106" s="449">
        <v>150.94745726589028</v>
      </c>
      <c r="F106" s="349"/>
      <c r="G106" s="103">
        <f>E106+F106</f>
        <v>150.94745726589028</v>
      </c>
      <c r="H106" s="449">
        <v>221.72976671427344</v>
      </c>
      <c r="I106" s="349"/>
      <c r="J106" s="103">
        <f>H106+I106</f>
        <v>221.72976671427344</v>
      </c>
      <c r="K106" s="449">
        <v>223.56621164155834</v>
      </c>
      <c r="L106" s="349"/>
      <c r="M106" s="103">
        <f>K106+L106</f>
        <v>223.56621164155834</v>
      </c>
      <c r="N106" s="449">
        <v>261.22068438016805</v>
      </c>
      <c r="O106" s="349"/>
      <c r="P106" s="103">
        <f>N106+O106</f>
        <v>261.22068438016805</v>
      </c>
      <c r="Q106" s="449">
        <v>306.13328458545095</v>
      </c>
      <c r="R106" s="349"/>
      <c r="S106" s="103">
        <f>Q106+R106</f>
        <v>306.13328458545095</v>
      </c>
    </row>
    <row r="107" spans="2:19">
      <c r="B107" s="35">
        <f>MAX(B91:B106)+1</f>
        <v>57</v>
      </c>
      <c r="C107" s="162" t="s">
        <v>79</v>
      </c>
      <c r="D107" s="171" t="s">
        <v>77</v>
      </c>
      <c r="E107" s="449">
        <v>663.30416634508981</v>
      </c>
      <c r="F107" s="349"/>
      <c r="G107" s="103">
        <f>E107+F107</f>
        <v>663.30416634508981</v>
      </c>
      <c r="H107" s="449">
        <v>708.49123840296465</v>
      </c>
      <c r="I107" s="349"/>
      <c r="J107" s="103">
        <f>H107+I107</f>
        <v>708.49123840296465</v>
      </c>
      <c r="K107" s="449">
        <v>730.30133959488205</v>
      </c>
      <c r="L107" s="349"/>
      <c r="M107" s="103">
        <f>K107+L107</f>
        <v>730.30133959488205</v>
      </c>
      <c r="N107" s="449">
        <v>779.83750799318318</v>
      </c>
      <c r="O107" s="349"/>
      <c r="P107" s="103">
        <f>N107+O107</f>
        <v>779.83750799318318</v>
      </c>
      <c r="Q107" s="449">
        <v>992.60409063495752</v>
      </c>
      <c r="R107" s="349"/>
      <c r="S107" s="103">
        <f>Q107+R107</f>
        <v>992.60409063495752</v>
      </c>
    </row>
    <row r="108" spans="2:19">
      <c r="B108" s="35">
        <f>MAX(B91:B107)+1</f>
        <v>58</v>
      </c>
      <c r="C108" s="162" t="s">
        <v>80</v>
      </c>
      <c r="D108" s="171" t="s">
        <v>77</v>
      </c>
      <c r="E108" s="454">
        <v>13.950000000000001</v>
      </c>
      <c r="F108" s="358"/>
      <c r="G108" s="104">
        <f>E108+F108</f>
        <v>13.950000000000001</v>
      </c>
      <c r="H108" s="454">
        <v>14.2</v>
      </c>
      <c r="I108" s="358"/>
      <c r="J108" s="104">
        <f>H108+I108</f>
        <v>14.2</v>
      </c>
      <c r="K108" s="454">
        <v>14.5</v>
      </c>
      <c r="L108" s="358"/>
      <c r="M108" s="104">
        <f>K108+L108</f>
        <v>14.5</v>
      </c>
      <c r="N108" s="454">
        <v>14.8</v>
      </c>
      <c r="O108" s="358"/>
      <c r="P108" s="104">
        <f>N108+O108</f>
        <v>14.8</v>
      </c>
      <c r="Q108" s="454">
        <v>15</v>
      </c>
      <c r="R108" s="358"/>
      <c r="S108" s="104">
        <f>Q108+R108</f>
        <v>15</v>
      </c>
    </row>
    <row r="109" spans="2:19" ht="16" thickBot="1">
      <c r="B109" s="35">
        <f>MAX(B91:B108)+1</f>
        <v>59</v>
      </c>
      <c r="C109" s="161" t="s">
        <v>74</v>
      </c>
      <c r="D109" s="170"/>
      <c r="E109" s="455">
        <f>SUM(E105:E108)</f>
        <v>2691.8731920737973</v>
      </c>
      <c r="F109" s="108">
        <f>G109-E109</f>
        <v>0</v>
      </c>
      <c r="G109" s="106">
        <f>SUM(G105:G108)</f>
        <v>2691.8731920737973</v>
      </c>
      <c r="H109" s="455">
        <f>SUM(H105:H108)</f>
        <v>2700.4621966959303</v>
      </c>
      <c r="I109" s="108">
        <f>J109-H109</f>
        <v>0</v>
      </c>
      <c r="J109" s="106">
        <f>SUM(J105:J108)</f>
        <v>2700.4621966959303</v>
      </c>
      <c r="K109" s="455">
        <f>SUM(K105:K108)</f>
        <v>2885.7308462780347</v>
      </c>
      <c r="L109" s="108">
        <f>M109-K109</f>
        <v>0</v>
      </c>
      <c r="M109" s="106">
        <f>SUM(M105:M108)</f>
        <v>2885.7308462780347</v>
      </c>
      <c r="N109" s="455">
        <f>SUM(N105:N108)</f>
        <v>2912.1390347600145</v>
      </c>
      <c r="O109" s="108">
        <f>P109-N109</f>
        <v>0</v>
      </c>
      <c r="P109" s="106">
        <f>SUM(P105:P108)</f>
        <v>2912.1390347600145</v>
      </c>
      <c r="Q109" s="455">
        <f>SUM(Q105:Q108)</f>
        <v>3467.1888448179166</v>
      </c>
      <c r="R109" s="108">
        <f>S109-Q109</f>
        <v>0</v>
      </c>
      <c r="S109" s="106">
        <f>SUM(S105:S108)</f>
        <v>3467.1888448179166</v>
      </c>
    </row>
    <row r="110" spans="2:19">
      <c r="B110" s="67"/>
      <c r="C110" s="162"/>
      <c r="D110" s="171"/>
      <c r="E110" s="356"/>
      <c r="F110" s="356"/>
      <c r="G110" s="357"/>
      <c r="H110" s="356"/>
      <c r="I110" s="356"/>
      <c r="J110" s="357"/>
      <c r="K110" s="356"/>
      <c r="L110" s="356"/>
      <c r="M110" s="357"/>
      <c r="N110" s="356"/>
      <c r="O110" s="356"/>
      <c r="P110" s="357"/>
      <c r="Q110" s="356"/>
      <c r="R110" s="356"/>
      <c r="S110" s="357"/>
    </row>
    <row r="111" spans="2:19" ht="16" thickBot="1">
      <c r="B111" s="11" t="s">
        <v>81</v>
      </c>
      <c r="C111" s="162"/>
      <c r="D111" s="171"/>
      <c r="E111" s="42"/>
      <c r="F111" s="42"/>
      <c r="G111" s="359"/>
      <c r="H111" s="42"/>
      <c r="I111" s="42"/>
      <c r="J111" s="359"/>
      <c r="K111" s="42"/>
      <c r="L111" s="42"/>
      <c r="M111" s="359"/>
      <c r="N111" s="42"/>
      <c r="O111" s="42"/>
      <c r="P111" s="359"/>
      <c r="Q111" s="42"/>
      <c r="R111" s="42"/>
      <c r="S111" s="359"/>
    </row>
    <row r="112" spans="2:19">
      <c r="B112" s="35">
        <f>MAX(B91:B111)+1</f>
        <v>60</v>
      </c>
      <c r="C112" s="162" t="s">
        <v>111</v>
      </c>
      <c r="D112" s="171" t="s">
        <v>112</v>
      </c>
      <c r="E112" s="465">
        <v>-5.22897289250065</v>
      </c>
      <c r="F112" s="360"/>
      <c r="G112" s="361">
        <f>E112+F112</f>
        <v>-5.22897289250065</v>
      </c>
      <c r="H112" s="465">
        <v>11.500052186301474</v>
      </c>
      <c r="I112" s="360"/>
      <c r="J112" s="361">
        <f>H112+I112</f>
        <v>11.500052186301474</v>
      </c>
      <c r="K112" s="465">
        <v>-18.121868511113973</v>
      </c>
      <c r="L112" s="360"/>
      <c r="M112" s="361">
        <f>K112+L112</f>
        <v>-18.121868511113973</v>
      </c>
      <c r="N112" s="465">
        <v>7.3312331623466775</v>
      </c>
      <c r="O112" s="360"/>
      <c r="P112" s="361">
        <f>N112+O112</f>
        <v>7.3312331623466775</v>
      </c>
      <c r="Q112" s="465">
        <v>-17.092633597160585</v>
      </c>
      <c r="R112" s="360"/>
      <c r="S112" s="361">
        <f>Q112+R112</f>
        <v>-17.092633597160585</v>
      </c>
    </row>
    <row r="113" spans="2:19">
      <c r="B113" s="35">
        <f>MAX(B91:B112)+1</f>
        <v>61</v>
      </c>
      <c r="C113" s="162" t="s">
        <v>82</v>
      </c>
      <c r="D113" s="171" t="s">
        <v>113</v>
      </c>
      <c r="E113" s="466">
        <v>6.2999999999999989</v>
      </c>
      <c r="F113" s="358"/>
      <c r="G113" s="104">
        <f>E113+F113</f>
        <v>6.2999999999999989</v>
      </c>
      <c r="H113" s="466">
        <v>32.700000000000003</v>
      </c>
      <c r="I113" s="358"/>
      <c r="J113" s="104">
        <f>H113+I113</f>
        <v>32.700000000000003</v>
      </c>
      <c r="K113" s="466">
        <v>13.799999999999999</v>
      </c>
      <c r="L113" s="358"/>
      <c r="M113" s="104">
        <f>K113+L113</f>
        <v>13.799999999999999</v>
      </c>
      <c r="N113" s="466">
        <v>13.5</v>
      </c>
      <c r="O113" s="358"/>
      <c r="P113" s="104">
        <f>N113+O113</f>
        <v>13.5</v>
      </c>
      <c r="Q113" s="466">
        <v>23.6</v>
      </c>
      <c r="R113" s="358"/>
      <c r="S113" s="104">
        <f>Q113+R113</f>
        <v>23.6</v>
      </c>
    </row>
    <row r="114" spans="2:19" ht="16" thickBot="1">
      <c r="B114" s="35">
        <f>MAX(B91:B113)+1</f>
        <v>62</v>
      </c>
      <c r="C114" s="161" t="s">
        <v>74</v>
      </c>
      <c r="D114" s="170"/>
      <c r="E114" s="455">
        <f>SUM(E112:E113)</f>
        <v>1.0710271074993489</v>
      </c>
      <c r="F114" s="108">
        <f>G114-E114</f>
        <v>0</v>
      </c>
      <c r="G114" s="106">
        <f>SUM(G112:G113)</f>
        <v>1.0710271074993489</v>
      </c>
      <c r="H114" s="455">
        <f>SUM(H112:H113)</f>
        <v>44.200052186301477</v>
      </c>
      <c r="I114" s="108">
        <f>J114-H114</f>
        <v>0</v>
      </c>
      <c r="J114" s="106">
        <f>SUM(J112:J113)</f>
        <v>44.200052186301477</v>
      </c>
      <c r="K114" s="455">
        <f>SUM(K112:K113)</f>
        <v>-4.3218685111139745</v>
      </c>
      <c r="L114" s="108">
        <f>M114-K114</f>
        <v>0</v>
      </c>
      <c r="M114" s="106">
        <f>SUM(M112:M113)</f>
        <v>-4.3218685111139745</v>
      </c>
      <c r="N114" s="455">
        <f>SUM(N112:N113)</f>
        <v>20.831233162346678</v>
      </c>
      <c r="O114" s="108">
        <f>P114-N114</f>
        <v>0</v>
      </c>
      <c r="P114" s="106">
        <f>SUM(P112:P113)</f>
        <v>20.831233162346678</v>
      </c>
      <c r="Q114" s="455">
        <f>SUM(Q112:Q113)</f>
        <v>6.5073664028394163</v>
      </c>
      <c r="R114" s="108">
        <f>S114-Q114</f>
        <v>0</v>
      </c>
      <c r="S114" s="106">
        <f>SUM(S112:S113)</f>
        <v>6.5073664028394163</v>
      </c>
    </row>
    <row r="115" spans="2:19" ht="16" thickBot="1">
      <c r="B115" s="35"/>
      <c r="C115" s="161"/>
      <c r="D115" s="170"/>
      <c r="E115" s="444"/>
      <c r="F115" s="444"/>
      <c r="G115" s="445"/>
      <c r="H115" s="444"/>
      <c r="I115" s="444"/>
      <c r="J115" s="445"/>
      <c r="K115" s="444"/>
      <c r="L115" s="444"/>
      <c r="M115" s="445"/>
      <c r="N115" s="444"/>
      <c r="O115" s="444"/>
      <c r="P115" s="445"/>
      <c r="Q115" s="444"/>
      <c r="R115" s="444"/>
      <c r="S115" s="445"/>
    </row>
    <row r="116" spans="2:19" ht="16" thickBot="1">
      <c r="B116" s="35">
        <f>MAX(B93:B115)+1</f>
        <v>63</v>
      </c>
      <c r="C116" s="162" t="s">
        <v>114</v>
      </c>
      <c r="D116" s="170"/>
      <c r="E116" s="109">
        <v>297.58932006712121</v>
      </c>
      <c r="F116" s="111"/>
      <c r="G116" s="110">
        <f>E116+F116</f>
        <v>297.58932006712121</v>
      </c>
      <c r="H116" s="467">
        <v>479.86834423190891</v>
      </c>
      <c r="I116" s="111"/>
      <c r="J116" s="110">
        <f>H116+I116</f>
        <v>479.86834423190891</v>
      </c>
      <c r="K116" s="467">
        <v>667.6605707848629</v>
      </c>
      <c r="L116" s="111"/>
      <c r="M116" s="110">
        <f>K116+L116</f>
        <v>667.6605707848629</v>
      </c>
      <c r="N116" s="467">
        <v>832.02215632556295</v>
      </c>
      <c r="O116" s="111"/>
      <c r="P116" s="110">
        <f>N116+O116</f>
        <v>832.02215632556295</v>
      </c>
      <c r="Q116" s="467">
        <v>646.18444458518093</v>
      </c>
      <c r="R116" s="111"/>
      <c r="S116" s="110">
        <f>Q116+R116</f>
        <v>646.18444458518093</v>
      </c>
    </row>
    <row r="117" spans="2:19" ht="16" thickBot="1">
      <c r="B117" s="35"/>
      <c r="C117" s="162"/>
      <c r="D117" s="171"/>
      <c r="E117" s="42"/>
      <c r="F117" s="42"/>
      <c r="G117" s="359"/>
      <c r="H117" s="42"/>
      <c r="I117" s="42"/>
      <c r="J117" s="359"/>
      <c r="K117" s="42"/>
      <c r="L117" s="42"/>
      <c r="M117" s="359"/>
      <c r="N117" s="42"/>
      <c r="O117" s="42"/>
      <c r="P117" s="359"/>
      <c r="Q117" s="42"/>
      <c r="R117" s="42"/>
      <c r="S117" s="359"/>
    </row>
    <row r="118" spans="2:19" ht="16" thickBot="1">
      <c r="B118" s="36">
        <f>MAX(B93:B117)+1</f>
        <v>64</v>
      </c>
      <c r="C118" s="163" t="s">
        <v>83</v>
      </c>
      <c r="D118" s="172" t="s">
        <v>84</v>
      </c>
      <c r="E118" s="459">
        <v>18.692595725284299</v>
      </c>
      <c r="F118" s="159"/>
      <c r="G118" s="110">
        <f>E118+F118</f>
        <v>18.692595725284299</v>
      </c>
      <c r="H118" s="459">
        <v>26.692001432921099</v>
      </c>
      <c r="I118" s="159"/>
      <c r="J118" s="110">
        <f>H118+I118</f>
        <v>26.692001432921099</v>
      </c>
      <c r="K118" s="459">
        <v>25.066396326558898</v>
      </c>
      <c r="L118" s="159"/>
      <c r="M118" s="110">
        <f>K118+L118</f>
        <v>25.066396326558898</v>
      </c>
      <c r="N118" s="459">
        <v>26.823722203832499</v>
      </c>
      <c r="O118" s="159"/>
      <c r="P118" s="110">
        <f>N118+O118</f>
        <v>26.823722203832499</v>
      </c>
      <c r="Q118" s="459">
        <v>28.9431277038423</v>
      </c>
      <c r="R118" s="159"/>
      <c r="S118" s="110">
        <f>Q118+R118</f>
        <v>28.9431277038423</v>
      </c>
    </row>
    <row r="119" spans="2:19" ht="16" thickBot="1">
      <c r="B119" s="2"/>
      <c r="C119" s="2"/>
      <c r="D119" s="2"/>
      <c r="E119" s="362"/>
      <c r="F119" s="362"/>
      <c r="G119" s="362"/>
      <c r="H119" s="362"/>
      <c r="I119" s="362"/>
      <c r="J119" s="362"/>
      <c r="K119" s="362"/>
      <c r="L119" s="362"/>
      <c r="M119" s="362"/>
      <c r="N119" s="362"/>
      <c r="O119" s="362"/>
      <c r="P119" s="362"/>
      <c r="Q119" s="362"/>
      <c r="R119" s="362"/>
      <c r="S119" s="362"/>
    </row>
    <row r="120" spans="2:19" ht="16" thickBot="1">
      <c r="B120" s="2"/>
      <c r="C120" s="2"/>
      <c r="D120" s="2"/>
      <c r="E120" s="499" t="s">
        <v>108</v>
      </c>
      <c r="F120" s="500"/>
      <c r="G120" s="500"/>
      <c r="H120" s="500"/>
      <c r="I120" s="500"/>
      <c r="J120" s="500"/>
      <c r="K120" s="500"/>
      <c r="L120" s="500"/>
      <c r="M120" s="500"/>
      <c r="N120" s="500"/>
      <c r="O120" s="500"/>
      <c r="P120" s="500"/>
      <c r="Q120" s="500"/>
      <c r="R120" s="500"/>
      <c r="S120" s="501"/>
    </row>
    <row r="121" spans="2:19" ht="16" thickBot="1">
      <c r="B121" s="34"/>
      <c r="C121" s="330"/>
      <c r="D121" s="168"/>
      <c r="E121" s="502">
        <v>2027</v>
      </c>
      <c r="F121" s="502"/>
      <c r="G121" s="503"/>
      <c r="H121" s="502">
        <v>2028</v>
      </c>
      <c r="I121" s="502"/>
      <c r="J121" s="503"/>
      <c r="K121" s="502">
        <v>2029</v>
      </c>
      <c r="L121" s="502"/>
      <c r="M121" s="503"/>
      <c r="N121" s="502">
        <v>2030</v>
      </c>
      <c r="O121" s="502"/>
      <c r="P121" s="503"/>
      <c r="Q121" s="502">
        <v>2031</v>
      </c>
      <c r="R121" s="502"/>
      <c r="S121" s="503"/>
    </row>
    <row r="122" spans="2:19">
      <c r="B122" s="31" t="s">
        <v>24</v>
      </c>
      <c r="C122" s="160"/>
      <c r="D122" s="169"/>
      <c r="E122" s="338" t="s">
        <v>25</v>
      </c>
      <c r="F122" s="146" t="s">
        <v>26</v>
      </c>
      <c r="G122" s="8" t="s">
        <v>26</v>
      </c>
      <c r="H122" s="59" t="s">
        <v>25</v>
      </c>
      <c r="I122" s="146" t="s">
        <v>26</v>
      </c>
      <c r="J122" s="8" t="s">
        <v>26</v>
      </c>
      <c r="K122" s="59" t="s">
        <v>25</v>
      </c>
      <c r="L122" s="146" t="s">
        <v>26</v>
      </c>
      <c r="M122" s="8" t="s">
        <v>26</v>
      </c>
      <c r="N122" s="59" t="s">
        <v>25</v>
      </c>
      <c r="O122" s="146" t="s">
        <v>26</v>
      </c>
      <c r="P122" s="8" t="s">
        <v>26</v>
      </c>
      <c r="Q122" s="59" t="s">
        <v>25</v>
      </c>
      <c r="R122" s="146" t="s">
        <v>26</v>
      </c>
      <c r="S122" s="8" t="s">
        <v>26</v>
      </c>
    </row>
    <row r="123" spans="2:19" ht="16" thickBot="1">
      <c r="B123" s="17" t="s">
        <v>9</v>
      </c>
      <c r="C123" s="10" t="s">
        <v>27</v>
      </c>
      <c r="D123" s="17"/>
      <c r="E123" s="211">
        <f>$E$9</f>
        <v>46003</v>
      </c>
      <c r="F123" s="147" t="s">
        <v>29</v>
      </c>
      <c r="G123" s="10" t="s">
        <v>30</v>
      </c>
      <c r="H123" s="211">
        <f>$E$9</f>
        <v>46003</v>
      </c>
      <c r="I123" s="147" t="s">
        <v>29</v>
      </c>
      <c r="J123" s="10" t="s">
        <v>30</v>
      </c>
      <c r="K123" s="211">
        <f>$E$9</f>
        <v>46003</v>
      </c>
      <c r="L123" s="147" t="s">
        <v>29</v>
      </c>
      <c r="M123" s="10" t="s">
        <v>30</v>
      </c>
      <c r="N123" s="211">
        <f>$E$9</f>
        <v>46003</v>
      </c>
      <c r="O123" s="147" t="s">
        <v>29</v>
      </c>
      <c r="P123" s="10" t="s">
        <v>30</v>
      </c>
      <c r="Q123" s="211">
        <f>$E$9</f>
        <v>46003</v>
      </c>
      <c r="R123" s="147" t="s">
        <v>29</v>
      </c>
      <c r="S123" s="10" t="s">
        <v>30</v>
      </c>
    </row>
    <row r="124" spans="2:19">
      <c r="B124" s="87"/>
      <c r="C124" s="164"/>
      <c r="D124" s="170"/>
      <c r="E124" s="143" t="s">
        <v>31</v>
      </c>
      <c r="F124" s="144" t="s">
        <v>32</v>
      </c>
      <c r="G124" s="145" t="s">
        <v>33</v>
      </c>
      <c r="H124" s="143" t="s">
        <v>34</v>
      </c>
      <c r="I124" s="144" t="s">
        <v>35</v>
      </c>
      <c r="J124" s="145" t="s">
        <v>36</v>
      </c>
      <c r="K124" s="143" t="s">
        <v>37</v>
      </c>
      <c r="L124" s="144" t="s">
        <v>38</v>
      </c>
      <c r="M124" s="145" t="s">
        <v>39</v>
      </c>
      <c r="N124" s="143" t="s">
        <v>40</v>
      </c>
      <c r="O124" s="144" t="s">
        <v>41</v>
      </c>
      <c r="P124" s="145" t="s">
        <v>42</v>
      </c>
      <c r="Q124" s="143" t="s">
        <v>43</v>
      </c>
      <c r="R124" s="144" t="s">
        <v>44</v>
      </c>
      <c r="S124" s="145" t="s">
        <v>45</v>
      </c>
    </row>
    <row r="125" spans="2:19" ht="16" thickBot="1">
      <c r="B125" s="11" t="s">
        <v>85</v>
      </c>
      <c r="C125" s="161"/>
      <c r="D125" s="170"/>
      <c r="E125" s="62"/>
      <c r="F125" s="62"/>
      <c r="G125" s="83"/>
      <c r="H125" s="52"/>
      <c r="I125" s="52"/>
      <c r="J125" s="53"/>
      <c r="K125" s="52"/>
      <c r="L125" s="52"/>
      <c r="M125" s="53"/>
      <c r="N125" s="52"/>
      <c r="O125" s="52"/>
      <c r="P125" s="53"/>
      <c r="Q125" s="52"/>
      <c r="R125" s="52"/>
      <c r="S125" s="53"/>
    </row>
    <row r="126" spans="2:19">
      <c r="B126" s="35">
        <f>B118+1</f>
        <v>65</v>
      </c>
      <c r="C126" s="162" t="s">
        <v>86</v>
      </c>
      <c r="D126" s="171" t="s">
        <v>87</v>
      </c>
      <c r="E126" s="460">
        <v>0.15</v>
      </c>
      <c r="F126" s="363"/>
      <c r="G126" s="61">
        <f>E126+F126</f>
        <v>0.15</v>
      </c>
      <c r="H126" s="460">
        <v>0.15</v>
      </c>
      <c r="I126" s="363"/>
      <c r="J126" s="61">
        <f>H126+I126</f>
        <v>0.15</v>
      </c>
      <c r="K126" s="460">
        <v>0.15</v>
      </c>
      <c r="L126" s="363"/>
      <c r="M126" s="61">
        <f>K126+L126</f>
        <v>0.15</v>
      </c>
      <c r="N126" s="460">
        <v>0.15</v>
      </c>
      <c r="O126" s="363"/>
      <c r="P126" s="61">
        <f>N126+O126</f>
        <v>0.15</v>
      </c>
      <c r="Q126" s="460">
        <v>0.15</v>
      </c>
      <c r="R126" s="363"/>
      <c r="S126" s="61">
        <f>Q126+R126</f>
        <v>0.15</v>
      </c>
    </row>
    <row r="127" spans="2:19">
      <c r="B127" s="35">
        <f>MAX(B120:B126)+1</f>
        <v>66</v>
      </c>
      <c r="C127" s="162" t="s">
        <v>88</v>
      </c>
      <c r="D127" s="171" t="s">
        <v>87</v>
      </c>
      <c r="E127" s="461">
        <v>0.1</v>
      </c>
      <c r="F127" s="364"/>
      <c r="G127" s="84">
        <f>E127+F127</f>
        <v>0.1</v>
      </c>
      <c r="H127" s="468">
        <v>0.1</v>
      </c>
      <c r="I127" s="364"/>
      <c r="J127" s="84">
        <f>H127+I127</f>
        <v>0.1</v>
      </c>
      <c r="K127" s="468">
        <v>0.1</v>
      </c>
      <c r="L127" s="364"/>
      <c r="M127" s="84">
        <f>K127+L127</f>
        <v>0.1</v>
      </c>
      <c r="N127" s="468">
        <v>0.1</v>
      </c>
      <c r="O127" s="364"/>
      <c r="P127" s="84">
        <f>N127+O127</f>
        <v>0.1</v>
      </c>
      <c r="Q127" s="468">
        <v>0.1</v>
      </c>
      <c r="R127" s="364"/>
      <c r="S127" s="84">
        <f>Q127+R127</f>
        <v>0.1</v>
      </c>
    </row>
    <row r="128" spans="2:19" ht="16" thickBot="1">
      <c r="B128" s="35">
        <f>MAX(B120:B127)+1</f>
        <v>67</v>
      </c>
      <c r="C128" s="161"/>
      <c r="D128" s="170"/>
      <c r="E128" s="462">
        <f>SUM(E126:E127)</f>
        <v>0.25</v>
      </c>
      <c r="F128" s="108"/>
      <c r="G128" s="101">
        <f>SUM(G126:G127)</f>
        <v>0.25</v>
      </c>
      <c r="H128" s="462">
        <f>SUM(H126:H127)</f>
        <v>0.25</v>
      </c>
      <c r="I128" s="108"/>
      <c r="J128" s="101">
        <f>SUM(J126:J127)</f>
        <v>0.25</v>
      </c>
      <c r="K128" s="462">
        <f>SUM(K126:K127)</f>
        <v>0.25</v>
      </c>
      <c r="L128" s="108">
        <f>M128-K128</f>
        <v>0</v>
      </c>
      <c r="M128" s="101">
        <f>SUM(M126:M127)</f>
        <v>0.25</v>
      </c>
      <c r="N128" s="462">
        <f>SUM(N126:N127)</f>
        <v>0.25</v>
      </c>
      <c r="O128" s="108">
        <f>P128-N128</f>
        <v>0</v>
      </c>
      <c r="P128" s="101">
        <f>SUM(P126:P127)</f>
        <v>0.25</v>
      </c>
      <c r="Q128" s="462">
        <f>SUM(Q126:Q127)</f>
        <v>0.25</v>
      </c>
      <c r="R128" s="108">
        <f>S128-Q128</f>
        <v>0</v>
      </c>
      <c r="S128" s="101">
        <f>SUM(S126:S127)</f>
        <v>0.25</v>
      </c>
    </row>
    <row r="129" spans="2:19">
      <c r="B129" s="35"/>
      <c r="C129" s="161"/>
      <c r="D129" s="170"/>
      <c r="E129" s="62"/>
      <c r="F129" s="62"/>
      <c r="G129" s="83"/>
      <c r="H129" s="62"/>
      <c r="I129" s="62"/>
      <c r="J129" s="83"/>
      <c r="K129" s="62"/>
      <c r="L129" s="62"/>
      <c r="M129" s="83"/>
      <c r="N129" s="62"/>
      <c r="O129" s="62"/>
      <c r="P129" s="83"/>
      <c r="Q129" s="62"/>
      <c r="R129" s="62"/>
      <c r="S129" s="83"/>
    </row>
    <row r="130" spans="2:19" ht="16" thickBot="1">
      <c r="B130" s="11" t="s">
        <v>89</v>
      </c>
      <c r="C130" s="161"/>
      <c r="D130" s="170"/>
      <c r="E130" s="62"/>
      <c r="F130" s="62"/>
      <c r="G130" s="83"/>
      <c r="H130" s="62"/>
      <c r="I130" s="62"/>
      <c r="J130" s="83"/>
      <c r="K130" s="62"/>
      <c r="L130" s="62"/>
      <c r="M130" s="83"/>
      <c r="N130" s="62"/>
      <c r="O130" s="62"/>
      <c r="P130" s="83"/>
      <c r="Q130" s="62"/>
      <c r="R130" s="62"/>
      <c r="S130" s="83"/>
    </row>
    <row r="131" spans="2:19" ht="16" thickBot="1">
      <c r="B131" s="35">
        <f>MAX(B120:B130)+1</f>
        <v>68</v>
      </c>
      <c r="C131" s="162" t="s">
        <v>90</v>
      </c>
      <c r="D131" s="171" t="s">
        <v>87</v>
      </c>
      <c r="E131" s="463">
        <v>-16.626845291849996</v>
      </c>
      <c r="F131" s="365"/>
      <c r="G131" s="366">
        <f>E131+F131</f>
        <v>-16.626845291849996</v>
      </c>
      <c r="H131" s="463">
        <v>-16.626845291849996</v>
      </c>
      <c r="I131" s="365"/>
      <c r="J131" s="366">
        <f>H131+I131</f>
        <v>-16.626845291849996</v>
      </c>
      <c r="K131" s="463">
        <v>-16.626845291849996</v>
      </c>
      <c r="L131" s="365"/>
      <c r="M131" s="366">
        <f>K131+L131</f>
        <v>-16.626845291849996</v>
      </c>
      <c r="N131" s="463">
        <v>-16.626845291849996</v>
      </c>
      <c r="O131" s="365"/>
      <c r="P131" s="366">
        <f>N131+O131</f>
        <v>-16.626845291849996</v>
      </c>
      <c r="Q131" s="463">
        <v>-16.626845291849996</v>
      </c>
      <c r="R131" s="365"/>
      <c r="S131" s="366">
        <f>Q131+R131</f>
        <v>-16.626845291849996</v>
      </c>
    </row>
    <row r="132" spans="2:19">
      <c r="B132" s="35"/>
      <c r="C132" s="161"/>
      <c r="D132" s="170"/>
      <c r="E132" s="62"/>
      <c r="F132" s="62"/>
      <c r="G132" s="83"/>
      <c r="H132" s="62"/>
      <c r="I132" s="62"/>
      <c r="J132" s="83"/>
      <c r="K132" s="62"/>
      <c r="L132" s="62"/>
      <c r="M132" s="83"/>
      <c r="N132" s="62"/>
      <c r="O132" s="62"/>
      <c r="P132" s="83"/>
      <c r="Q132" s="62"/>
      <c r="R132" s="62"/>
      <c r="S132" s="83"/>
    </row>
    <row r="133" spans="2:19">
      <c r="B133" s="54" t="s">
        <v>91</v>
      </c>
      <c r="C133" s="173"/>
      <c r="D133" s="174"/>
      <c r="E133" s="367"/>
      <c r="F133" s="367"/>
      <c r="G133" s="79"/>
      <c r="H133" s="367"/>
      <c r="I133" s="367"/>
      <c r="J133" s="79"/>
      <c r="K133" s="367"/>
      <c r="L133" s="367"/>
      <c r="M133" s="79"/>
      <c r="N133" s="367"/>
      <c r="O133" s="367"/>
      <c r="P133" s="79"/>
      <c r="Q133" s="367"/>
      <c r="R133" s="367"/>
      <c r="S133" s="79"/>
    </row>
    <row r="134" spans="2:19" ht="16" thickBot="1">
      <c r="B134" s="35"/>
      <c r="C134" s="161" t="s">
        <v>92</v>
      </c>
      <c r="D134" s="170"/>
      <c r="E134" s="367"/>
      <c r="F134" s="367"/>
      <c r="G134" s="79"/>
      <c r="H134" s="367"/>
      <c r="I134" s="367"/>
      <c r="J134" s="79"/>
      <c r="K134" s="367"/>
      <c r="L134" s="367"/>
      <c r="M134" s="79"/>
      <c r="N134" s="367"/>
      <c r="O134" s="367"/>
      <c r="P134" s="79"/>
      <c r="Q134" s="367"/>
      <c r="R134" s="367"/>
      <c r="S134" s="79"/>
    </row>
    <row r="135" spans="2:19" ht="15" customHeight="1">
      <c r="B135" s="175">
        <f>MAX(B120:B134)+1</f>
        <v>69</v>
      </c>
      <c r="C135" s="176" t="s">
        <v>93</v>
      </c>
      <c r="D135" s="171"/>
      <c r="E135" s="448">
        <v>663.30416634508981</v>
      </c>
      <c r="F135" s="368"/>
      <c r="G135" s="137">
        <f t="shared" ref="G135:G147" si="14">E135+F135</f>
        <v>663.30416634508981</v>
      </c>
      <c r="H135" s="448">
        <v>708.49123840296465</v>
      </c>
      <c r="I135" s="368"/>
      <c r="J135" s="137">
        <f t="shared" ref="J135:J147" si="15">H135+I135</f>
        <v>708.49123840296465</v>
      </c>
      <c r="K135" s="448">
        <v>730.30133959488205</v>
      </c>
      <c r="L135" s="368"/>
      <c r="M135" s="137">
        <f t="shared" ref="M135:M147" si="16">K135+L135</f>
        <v>730.30133959488205</v>
      </c>
      <c r="N135" s="448">
        <v>779.83750799318318</v>
      </c>
      <c r="O135" s="368"/>
      <c r="P135" s="137">
        <f t="shared" ref="P135:P147" si="17">N135+O135</f>
        <v>779.83750799318318</v>
      </c>
      <c r="Q135" s="448">
        <v>992.60409063495752</v>
      </c>
      <c r="R135" s="368"/>
      <c r="S135" s="137">
        <f t="shared" ref="S135:S147" si="18">Q135+R135</f>
        <v>992.60409063495752</v>
      </c>
    </row>
    <row r="136" spans="2:19" ht="15" customHeight="1">
      <c r="B136" s="175">
        <f>MAX(B120:B135)+1</f>
        <v>70</v>
      </c>
      <c r="C136" s="176" t="s">
        <v>115</v>
      </c>
      <c r="D136" s="171"/>
      <c r="E136" s="138">
        <v>30.400000000000002</v>
      </c>
      <c r="F136" s="349"/>
      <c r="G136" s="103">
        <f t="shared" si="14"/>
        <v>30.400000000000002</v>
      </c>
      <c r="H136" s="449">
        <v>47.2</v>
      </c>
      <c r="I136" s="349"/>
      <c r="J136" s="103">
        <f t="shared" si="15"/>
        <v>47.2</v>
      </c>
      <c r="K136" s="449">
        <v>58.9</v>
      </c>
      <c r="L136" s="349"/>
      <c r="M136" s="103">
        <f t="shared" si="16"/>
        <v>58.9</v>
      </c>
      <c r="N136" s="449">
        <v>72.900000000000006</v>
      </c>
      <c r="O136" s="349"/>
      <c r="P136" s="103">
        <f t="shared" si="17"/>
        <v>72.900000000000006</v>
      </c>
      <c r="Q136" s="449">
        <v>79.099999999999994</v>
      </c>
      <c r="R136" s="349"/>
      <c r="S136" s="103">
        <f t="shared" si="18"/>
        <v>79.099999999999994</v>
      </c>
    </row>
    <row r="137" spans="2:19" ht="15" customHeight="1">
      <c r="B137" s="175">
        <f>MAX(B120:B136)+1</f>
        <v>71</v>
      </c>
      <c r="C137" s="176" t="s">
        <v>116</v>
      </c>
      <c r="D137" s="171"/>
      <c r="E137" s="138">
        <v>498.24613916386056</v>
      </c>
      <c r="F137" s="349"/>
      <c r="G137" s="103">
        <f t="shared" si="14"/>
        <v>498.24613916386056</v>
      </c>
      <c r="H137" s="449">
        <v>420.1116261101663</v>
      </c>
      <c r="I137" s="349"/>
      <c r="J137" s="103">
        <f t="shared" si="15"/>
        <v>420.1116261101663</v>
      </c>
      <c r="K137" s="449">
        <v>347.22251260775488</v>
      </c>
      <c r="L137" s="349"/>
      <c r="M137" s="103">
        <f t="shared" si="16"/>
        <v>347.22251260775488</v>
      </c>
      <c r="N137" s="449">
        <v>326.67911383322939</v>
      </c>
      <c r="O137" s="349"/>
      <c r="P137" s="103">
        <f t="shared" si="17"/>
        <v>326.67911383322939</v>
      </c>
      <c r="Q137" s="449">
        <v>341.9504192211017</v>
      </c>
      <c r="R137" s="349"/>
      <c r="S137" s="103">
        <f t="shared" si="18"/>
        <v>341.9504192211017</v>
      </c>
    </row>
    <row r="138" spans="2:19">
      <c r="B138" s="175">
        <f t="shared" ref="B138:B146" si="19">MAX(B120:B137)+1</f>
        <v>72</v>
      </c>
      <c r="C138" s="176" t="s">
        <v>94</v>
      </c>
      <c r="D138" s="171"/>
      <c r="E138" s="138">
        <v>226.6</v>
      </c>
      <c r="F138" s="349"/>
      <c r="G138" s="103">
        <f t="shared" si="14"/>
        <v>226.6</v>
      </c>
      <c r="H138" s="449">
        <v>224.8</v>
      </c>
      <c r="I138" s="349"/>
      <c r="J138" s="103">
        <f t="shared" si="15"/>
        <v>224.8</v>
      </c>
      <c r="K138" s="449">
        <v>233.2</v>
      </c>
      <c r="L138" s="349"/>
      <c r="M138" s="103">
        <f t="shared" si="16"/>
        <v>233.2</v>
      </c>
      <c r="N138" s="449">
        <v>239</v>
      </c>
      <c r="O138" s="349"/>
      <c r="P138" s="103">
        <f t="shared" si="17"/>
        <v>239</v>
      </c>
      <c r="Q138" s="449">
        <v>251</v>
      </c>
      <c r="R138" s="349"/>
      <c r="S138" s="103">
        <f t="shared" si="18"/>
        <v>251</v>
      </c>
    </row>
    <row r="139" spans="2:19">
      <c r="B139" s="175">
        <f t="shared" si="19"/>
        <v>73</v>
      </c>
      <c r="C139" s="283" t="s">
        <v>117</v>
      </c>
      <c r="D139" s="171"/>
      <c r="E139" s="138">
        <v>-34.460684554277179</v>
      </c>
      <c r="F139" s="349"/>
      <c r="G139" s="103">
        <f t="shared" si="14"/>
        <v>-34.460684554277179</v>
      </c>
      <c r="H139" s="449">
        <v>-34.460684554277179</v>
      </c>
      <c r="I139" s="349"/>
      <c r="J139" s="103">
        <f t="shared" si="15"/>
        <v>-34.460684554277179</v>
      </c>
      <c r="K139" s="449">
        <v>-34.460684554277179</v>
      </c>
      <c r="L139" s="349"/>
      <c r="M139" s="103">
        <f t="shared" si="16"/>
        <v>-34.460684554277179</v>
      </c>
      <c r="N139" s="449">
        <v>0</v>
      </c>
      <c r="O139" s="349"/>
      <c r="P139" s="103">
        <f t="shared" si="17"/>
        <v>0</v>
      </c>
      <c r="Q139" s="449">
        <v>0</v>
      </c>
      <c r="R139" s="349"/>
      <c r="S139" s="103">
        <f t="shared" si="18"/>
        <v>0</v>
      </c>
    </row>
    <row r="140" spans="2:19" ht="15" customHeight="1">
      <c r="B140" s="175">
        <f t="shared" si="19"/>
        <v>74</v>
      </c>
      <c r="C140" s="283" t="s">
        <v>95</v>
      </c>
      <c r="D140" s="171"/>
      <c r="E140" s="138">
        <v>0</v>
      </c>
      <c r="F140" s="349"/>
      <c r="G140" s="103">
        <f t="shared" si="14"/>
        <v>0</v>
      </c>
      <c r="H140" s="449">
        <v>0</v>
      </c>
      <c r="I140" s="349"/>
      <c r="J140" s="103">
        <f t="shared" si="15"/>
        <v>0</v>
      </c>
      <c r="K140" s="449">
        <v>0</v>
      </c>
      <c r="L140" s="349"/>
      <c r="M140" s="103">
        <f t="shared" si="16"/>
        <v>0</v>
      </c>
      <c r="N140" s="449">
        <v>0</v>
      </c>
      <c r="O140" s="349"/>
      <c r="P140" s="103">
        <f t="shared" si="17"/>
        <v>0</v>
      </c>
      <c r="Q140" s="449">
        <v>0</v>
      </c>
      <c r="R140" s="349"/>
      <c r="S140" s="103">
        <f t="shared" si="18"/>
        <v>0</v>
      </c>
    </row>
    <row r="141" spans="2:19">
      <c r="B141" s="175">
        <f t="shared" si="19"/>
        <v>75</v>
      </c>
      <c r="C141" s="176" t="s">
        <v>96</v>
      </c>
      <c r="D141" s="171"/>
      <c r="E141" s="138">
        <v>-0.71664034811052468</v>
      </c>
      <c r="F141" s="349"/>
      <c r="G141" s="103">
        <f t="shared" si="14"/>
        <v>-0.71664034811052468</v>
      </c>
      <c r="H141" s="449">
        <v>-0.71664034811052468</v>
      </c>
      <c r="I141" s="349"/>
      <c r="J141" s="103">
        <f t="shared" si="15"/>
        <v>-0.71664034811052468</v>
      </c>
      <c r="K141" s="449">
        <v>-0.71664034811052468</v>
      </c>
      <c r="L141" s="349"/>
      <c r="M141" s="103">
        <f t="shared" si="16"/>
        <v>-0.71664034811052468</v>
      </c>
      <c r="N141" s="449">
        <v>0</v>
      </c>
      <c r="O141" s="349"/>
      <c r="P141" s="103">
        <f t="shared" si="17"/>
        <v>0</v>
      </c>
      <c r="Q141" s="449">
        <v>0</v>
      </c>
      <c r="R141" s="349"/>
      <c r="S141" s="103">
        <f t="shared" si="18"/>
        <v>0</v>
      </c>
    </row>
    <row r="142" spans="2:19" ht="16.5" customHeight="1">
      <c r="B142" s="175">
        <f t="shared" si="19"/>
        <v>76</v>
      </c>
      <c r="C142" s="176" t="s">
        <v>118</v>
      </c>
      <c r="D142" s="171"/>
      <c r="E142" s="138">
        <v>4.7271250126412561</v>
      </c>
      <c r="F142" s="349"/>
      <c r="G142" s="103">
        <f t="shared" si="14"/>
        <v>4.7271250126412561</v>
      </c>
      <c r="H142" s="449">
        <v>1.0881774932271762</v>
      </c>
      <c r="I142" s="349"/>
      <c r="J142" s="103">
        <f t="shared" si="15"/>
        <v>1.0881774932271762</v>
      </c>
      <c r="K142" s="449">
        <v>0</v>
      </c>
      <c r="L142" s="349"/>
      <c r="M142" s="103">
        <f t="shared" si="16"/>
        <v>0</v>
      </c>
      <c r="N142" s="449">
        <v>0</v>
      </c>
      <c r="O142" s="349"/>
      <c r="P142" s="103">
        <f t="shared" si="17"/>
        <v>0</v>
      </c>
      <c r="Q142" s="449">
        <v>0</v>
      </c>
      <c r="R142" s="349"/>
      <c r="S142" s="103">
        <f t="shared" si="18"/>
        <v>0</v>
      </c>
    </row>
    <row r="143" spans="2:19" ht="16.5" customHeight="1">
      <c r="B143" s="175">
        <f t="shared" si="19"/>
        <v>77</v>
      </c>
      <c r="C143" s="176" t="s">
        <v>119</v>
      </c>
      <c r="D143" s="171"/>
      <c r="E143" s="138">
        <v>0</v>
      </c>
      <c r="F143" s="349"/>
      <c r="G143" s="103">
        <f t="shared" si="14"/>
        <v>0</v>
      </c>
      <c r="H143" s="449">
        <v>0</v>
      </c>
      <c r="I143" s="349"/>
      <c r="J143" s="103">
        <f t="shared" si="15"/>
        <v>0</v>
      </c>
      <c r="K143" s="449">
        <v>0</v>
      </c>
      <c r="L143" s="349"/>
      <c r="M143" s="103">
        <f t="shared" si="16"/>
        <v>0</v>
      </c>
      <c r="N143" s="449">
        <v>0</v>
      </c>
      <c r="O143" s="349"/>
      <c r="P143" s="103">
        <f t="shared" si="17"/>
        <v>0</v>
      </c>
      <c r="Q143" s="449">
        <v>0</v>
      </c>
      <c r="R143" s="349"/>
      <c r="S143" s="103">
        <f t="shared" si="18"/>
        <v>0</v>
      </c>
    </row>
    <row r="144" spans="2:19" ht="16.5" customHeight="1">
      <c r="B144" s="175">
        <f t="shared" si="19"/>
        <v>78</v>
      </c>
      <c r="C144" s="176" t="s">
        <v>120</v>
      </c>
      <c r="D144" s="171"/>
      <c r="E144" s="138">
        <v>0</v>
      </c>
      <c r="F144" s="349"/>
      <c r="G144" s="103">
        <f t="shared" si="14"/>
        <v>0</v>
      </c>
      <c r="H144" s="449">
        <v>0</v>
      </c>
      <c r="I144" s="349"/>
      <c r="J144" s="103">
        <f t="shared" si="15"/>
        <v>0</v>
      </c>
      <c r="K144" s="449">
        <v>0</v>
      </c>
      <c r="L144" s="349"/>
      <c r="M144" s="103">
        <f t="shared" si="16"/>
        <v>0</v>
      </c>
      <c r="N144" s="449">
        <v>0</v>
      </c>
      <c r="O144" s="349"/>
      <c r="P144" s="103">
        <f t="shared" si="17"/>
        <v>0</v>
      </c>
      <c r="Q144" s="449">
        <v>0</v>
      </c>
      <c r="R144" s="349"/>
      <c r="S144" s="103">
        <f t="shared" si="18"/>
        <v>0</v>
      </c>
    </row>
    <row r="145" spans="2:19" ht="15.75" customHeight="1">
      <c r="B145" s="175">
        <f t="shared" si="19"/>
        <v>79</v>
      </c>
      <c r="C145" s="176" t="s">
        <v>98</v>
      </c>
      <c r="D145" s="171"/>
      <c r="E145" s="138">
        <v>16.626845291849996</v>
      </c>
      <c r="F145" s="349"/>
      <c r="G145" s="103">
        <f t="shared" si="14"/>
        <v>16.626845291849996</v>
      </c>
      <c r="H145" s="449">
        <v>16.626845291849996</v>
      </c>
      <c r="I145" s="349"/>
      <c r="J145" s="103">
        <f t="shared" si="15"/>
        <v>16.626845291849996</v>
      </c>
      <c r="K145" s="449">
        <v>16.626845291849996</v>
      </c>
      <c r="L145" s="349"/>
      <c r="M145" s="103">
        <f t="shared" si="16"/>
        <v>16.626845291849996</v>
      </c>
      <c r="N145" s="449">
        <v>16.626845291849996</v>
      </c>
      <c r="O145" s="349"/>
      <c r="P145" s="103">
        <f t="shared" si="17"/>
        <v>16.626845291849996</v>
      </c>
      <c r="Q145" s="449">
        <v>16.626845291849996</v>
      </c>
      <c r="R145" s="349"/>
      <c r="S145" s="103">
        <f t="shared" si="18"/>
        <v>16.626845291849996</v>
      </c>
    </row>
    <row r="146" spans="2:19" ht="15.75" customHeight="1">
      <c r="B146" s="175">
        <f t="shared" si="19"/>
        <v>80</v>
      </c>
      <c r="C146" s="176" t="s">
        <v>121</v>
      </c>
      <c r="D146" s="171"/>
      <c r="E146" s="138">
        <v>-35.893436207730311</v>
      </c>
      <c r="F146" s="349"/>
      <c r="G146" s="103">
        <f t="shared" si="14"/>
        <v>-35.893436207730311</v>
      </c>
      <c r="H146" s="449">
        <v>30.15881112419158</v>
      </c>
      <c r="I146" s="349"/>
      <c r="J146" s="103">
        <f t="shared" si="15"/>
        <v>30.15881112419158</v>
      </c>
      <c r="K146" s="449">
        <v>1.1514286786424464</v>
      </c>
      <c r="L146" s="349"/>
      <c r="M146" s="103">
        <f t="shared" si="16"/>
        <v>1.1514286786424464</v>
      </c>
      <c r="N146" s="449">
        <v>12.710106709304853</v>
      </c>
      <c r="O146" s="349"/>
      <c r="P146" s="103">
        <f t="shared" si="17"/>
        <v>12.710106709304853</v>
      </c>
      <c r="Q146" s="449">
        <v>20.438827852641467</v>
      </c>
      <c r="R146" s="349"/>
      <c r="S146" s="103">
        <f t="shared" si="18"/>
        <v>20.438827852641467</v>
      </c>
    </row>
    <row r="147" spans="2:19" ht="15" customHeight="1">
      <c r="B147" s="175">
        <f>MAX(B126:B145)+1</f>
        <v>80</v>
      </c>
      <c r="C147" s="176" t="s">
        <v>99</v>
      </c>
      <c r="D147" s="171"/>
      <c r="E147" s="454">
        <v>95.085320743078029</v>
      </c>
      <c r="F147" s="358"/>
      <c r="G147" s="104">
        <f t="shared" si="14"/>
        <v>95.085320743078029</v>
      </c>
      <c r="H147" s="454">
        <v>85.927805360503186</v>
      </c>
      <c r="I147" s="358"/>
      <c r="J147" s="104">
        <f t="shared" si="15"/>
        <v>85.927805360503186</v>
      </c>
      <c r="K147" s="454">
        <v>87.355296666668721</v>
      </c>
      <c r="L147" s="358"/>
      <c r="M147" s="104">
        <f t="shared" si="16"/>
        <v>87.355296666668721</v>
      </c>
      <c r="N147" s="454">
        <v>95.310536776786719</v>
      </c>
      <c r="O147" s="358"/>
      <c r="P147" s="104">
        <f t="shared" si="17"/>
        <v>95.310536776786719</v>
      </c>
      <c r="Q147" s="454">
        <v>108.99886781646558</v>
      </c>
      <c r="R147" s="358"/>
      <c r="S147" s="104">
        <f t="shared" si="18"/>
        <v>108.99886781646558</v>
      </c>
    </row>
    <row r="148" spans="2:19" ht="16" thickBot="1">
      <c r="B148" s="35">
        <f>MAX(B124:B147)+1</f>
        <v>81</v>
      </c>
      <c r="C148" s="161" t="s">
        <v>100</v>
      </c>
      <c r="D148" s="171" t="s">
        <v>87</v>
      </c>
      <c r="E148" s="455">
        <f>SUM(E135:E147)</f>
        <v>1463.9188354464015</v>
      </c>
      <c r="F148" s="108">
        <f>G148-E148</f>
        <v>0</v>
      </c>
      <c r="G148" s="106">
        <f>SUM(G135:G147)</f>
        <v>1463.9188354464015</v>
      </c>
      <c r="H148" s="455">
        <f>SUM(H135:H147)</f>
        <v>1499.2271788805153</v>
      </c>
      <c r="I148" s="108">
        <f>J148-H148</f>
        <v>0</v>
      </c>
      <c r="J148" s="106">
        <f>SUM(J135:J147)</f>
        <v>1499.2271788805153</v>
      </c>
      <c r="K148" s="455">
        <f>SUM(K135:K147)</f>
        <v>1439.5800979374105</v>
      </c>
      <c r="L148" s="108">
        <f>M148-K148</f>
        <v>0</v>
      </c>
      <c r="M148" s="106">
        <f>SUM(M135:M147)</f>
        <v>1439.5800979374105</v>
      </c>
      <c r="N148" s="455">
        <f>SUM(N135:N147)</f>
        <v>1543.0641106043543</v>
      </c>
      <c r="O148" s="108">
        <f>P148-N148</f>
        <v>0</v>
      </c>
      <c r="P148" s="106">
        <f>SUM(P135:P147)</f>
        <v>1543.0641106043543</v>
      </c>
      <c r="Q148" s="455">
        <f>SUM(Q135:Q147)</f>
        <v>1810.7190508170161</v>
      </c>
      <c r="R148" s="108">
        <f>S148-Q148</f>
        <v>0</v>
      </c>
      <c r="S148" s="106">
        <f>SUM(S135:S147)</f>
        <v>1810.7190508170161</v>
      </c>
    </row>
    <row r="149" spans="2:19">
      <c r="B149" s="35"/>
      <c r="C149" s="162"/>
      <c r="D149" s="171"/>
      <c r="E149" s="367"/>
      <c r="F149" s="367"/>
      <c r="G149" s="79"/>
      <c r="H149" s="367"/>
      <c r="I149" s="367"/>
      <c r="J149" s="79"/>
      <c r="K149" s="367"/>
      <c r="L149" s="367"/>
      <c r="M149" s="79"/>
      <c r="N149" s="367"/>
      <c r="O149" s="367"/>
      <c r="P149" s="79"/>
      <c r="Q149" s="367"/>
      <c r="R149" s="367"/>
      <c r="S149" s="79"/>
    </row>
    <row r="150" spans="2:19" ht="16" thickBot="1">
      <c r="B150" s="35"/>
      <c r="C150" s="161" t="s">
        <v>101</v>
      </c>
      <c r="D150" s="170"/>
      <c r="E150" s="367"/>
      <c r="F150" s="367"/>
      <c r="G150" s="79"/>
      <c r="H150" s="367"/>
      <c r="I150" s="367"/>
      <c r="J150" s="79"/>
      <c r="K150" s="367"/>
      <c r="L150" s="367"/>
      <c r="M150" s="79"/>
      <c r="N150" s="367"/>
      <c r="O150" s="367"/>
      <c r="P150" s="79"/>
      <c r="Q150" s="367"/>
      <c r="R150" s="367"/>
      <c r="S150" s="79"/>
    </row>
    <row r="151" spans="2:19">
      <c r="B151" s="175">
        <f>MAX(B127:B150)+1</f>
        <v>82</v>
      </c>
      <c r="C151" s="176" t="s">
        <v>102</v>
      </c>
      <c r="D151" s="171" t="s">
        <v>87</v>
      </c>
      <c r="E151" s="448">
        <v>1266.2361424885567</v>
      </c>
      <c r="F151" s="348"/>
      <c r="G151" s="137">
        <f>E151+F151</f>
        <v>1266.2361424885567</v>
      </c>
      <c r="H151" s="448">
        <v>1496.1180448285918</v>
      </c>
      <c r="I151" s="348"/>
      <c r="J151" s="137">
        <f>H151+I151</f>
        <v>1496.1180448285918</v>
      </c>
      <c r="K151" s="448">
        <v>1945.0362751957068</v>
      </c>
      <c r="L151" s="348"/>
      <c r="M151" s="137">
        <f>K151+L151</f>
        <v>1945.0362751957068</v>
      </c>
      <c r="N151" s="448">
        <v>2169.5327506548688</v>
      </c>
      <c r="O151" s="348"/>
      <c r="P151" s="137">
        <f>N151+O151</f>
        <v>2169.5327506548688</v>
      </c>
      <c r="Q151" s="448">
        <v>2268.3522953008264</v>
      </c>
      <c r="R151" s="348"/>
      <c r="S151" s="137">
        <f>Q151+R151</f>
        <v>2268.3522953008264</v>
      </c>
    </row>
    <row r="152" spans="2:19">
      <c r="B152" s="175">
        <f>MAX(B128:B151)+1</f>
        <v>83</v>
      </c>
      <c r="C152" s="176" t="s">
        <v>122</v>
      </c>
      <c r="D152" s="171" t="s">
        <v>87</v>
      </c>
      <c r="E152" s="449">
        <v>637.4</v>
      </c>
      <c r="F152" s="349"/>
      <c r="G152" s="103">
        <f>E152+F152</f>
        <v>637.4</v>
      </c>
      <c r="H152" s="449">
        <v>539.1</v>
      </c>
      <c r="I152" s="349"/>
      <c r="J152" s="103">
        <f>H152+I152</f>
        <v>539.1</v>
      </c>
      <c r="K152" s="449">
        <v>437.9</v>
      </c>
      <c r="L152" s="349"/>
      <c r="M152" s="103">
        <f>K152+L152</f>
        <v>437.9</v>
      </c>
      <c r="N152" s="449">
        <v>443.3</v>
      </c>
      <c r="O152" s="349"/>
      <c r="P152" s="103">
        <f>N152+O152</f>
        <v>443.3</v>
      </c>
      <c r="Q152" s="449">
        <v>472.1</v>
      </c>
      <c r="R152" s="349"/>
      <c r="S152" s="103">
        <f>Q152+R152</f>
        <v>472.1</v>
      </c>
    </row>
    <row r="153" spans="2:19">
      <c r="B153" s="175">
        <f>MAX(B128:B152)+1</f>
        <v>84</v>
      </c>
      <c r="C153" s="176" t="s">
        <v>123</v>
      </c>
      <c r="D153" s="171" t="s">
        <v>87</v>
      </c>
      <c r="E153" s="449">
        <v>0</v>
      </c>
      <c r="F153" s="349"/>
      <c r="G153" s="103">
        <f>E153+F153</f>
        <v>0</v>
      </c>
      <c r="H153" s="449">
        <v>0</v>
      </c>
      <c r="I153" s="349"/>
      <c r="J153" s="103">
        <f>H153+I153</f>
        <v>0</v>
      </c>
      <c r="K153" s="449">
        <v>0</v>
      </c>
      <c r="L153" s="349"/>
      <c r="M153" s="103">
        <f>K153+L153</f>
        <v>0</v>
      </c>
      <c r="N153" s="449">
        <v>0</v>
      </c>
      <c r="O153" s="349"/>
      <c r="P153" s="103">
        <f>N153+O153</f>
        <v>0</v>
      </c>
      <c r="Q153" s="449">
        <v>0</v>
      </c>
      <c r="R153" s="349"/>
      <c r="S153" s="103">
        <f>Q153+R153</f>
        <v>0</v>
      </c>
    </row>
    <row r="154" spans="2:19">
      <c r="B154" s="175">
        <f>MAX(B129:B153)+1</f>
        <v>85</v>
      </c>
      <c r="C154" s="176" t="s">
        <v>103</v>
      </c>
      <c r="D154" s="171" t="s">
        <v>87</v>
      </c>
      <c r="E154" s="449">
        <v>100.6</v>
      </c>
      <c r="F154" s="349"/>
      <c r="G154" s="103">
        <f>E154+F154</f>
        <v>100.6</v>
      </c>
      <c r="H154" s="449">
        <v>103.4</v>
      </c>
      <c r="I154" s="349"/>
      <c r="J154" s="103">
        <f>H154+I154</f>
        <v>103.4</v>
      </c>
      <c r="K154" s="449">
        <v>109</v>
      </c>
      <c r="L154" s="349"/>
      <c r="M154" s="103">
        <f>K154+L154</f>
        <v>109</v>
      </c>
      <c r="N154" s="449">
        <v>111.6</v>
      </c>
      <c r="O154" s="349"/>
      <c r="P154" s="103">
        <f>N154+O154</f>
        <v>111.6</v>
      </c>
      <c r="Q154" s="449">
        <v>115.3</v>
      </c>
      <c r="R154" s="349"/>
      <c r="S154" s="103">
        <f>Q154+R154</f>
        <v>115.3</v>
      </c>
    </row>
    <row r="155" spans="2:19">
      <c r="B155" s="175">
        <f>MAX(B130:B154)+1</f>
        <v>86</v>
      </c>
      <c r="C155" s="176" t="s">
        <v>104</v>
      </c>
      <c r="D155" s="171" t="s">
        <v>87</v>
      </c>
      <c r="E155" s="449">
        <v>118</v>
      </c>
      <c r="F155" s="349"/>
      <c r="G155" s="103">
        <f>E155+F155</f>
        <v>118</v>
      </c>
      <c r="H155" s="449">
        <v>122.4</v>
      </c>
      <c r="I155" s="349"/>
      <c r="J155" s="103">
        <f>H155+I155</f>
        <v>122.4</v>
      </c>
      <c r="K155" s="449">
        <v>129.6</v>
      </c>
      <c r="L155" s="349"/>
      <c r="M155" s="103">
        <f>K155+L155</f>
        <v>129.6</v>
      </c>
      <c r="N155" s="449">
        <v>134.30000000000001</v>
      </c>
      <c r="O155" s="349"/>
      <c r="P155" s="103">
        <f>N155+O155</f>
        <v>134.30000000000001</v>
      </c>
      <c r="Q155" s="449">
        <v>139.4</v>
      </c>
      <c r="R155" s="349"/>
      <c r="S155" s="103">
        <f>Q155+R155</f>
        <v>139.4</v>
      </c>
    </row>
    <row r="156" spans="2:19">
      <c r="B156" s="175">
        <f>MAX(B131:B155)+1</f>
        <v>87</v>
      </c>
      <c r="C156" s="283" t="s">
        <v>105</v>
      </c>
      <c r="D156" s="171"/>
      <c r="E156" s="449">
        <v>0</v>
      </c>
      <c r="F156" s="349"/>
      <c r="G156" s="103"/>
      <c r="H156" s="449">
        <v>0</v>
      </c>
      <c r="I156" s="349"/>
      <c r="J156" s="103"/>
      <c r="K156" s="449">
        <v>0</v>
      </c>
      <c r="L156" s="349"/>
      <c r="M156" s="103"/>
      <c r="N156" s="449">
        <v>0</v>
      </c>
      <c r="O156" s="349"/>
      <c r="P156" s="103"/>
      <c r="Q156" s="449">
        <v>0</v>
      </c>
      <c r="R156" s="349"/>
      <c r="S156" s="103"/>
    </row>
    <row r="157" spans="2:19">
      <c r="B157" s="175">
        <f t="shared" ref="B157:B160" si="20">MAX(B132:B156)+1</f>
        <v>88</v>
      </c>
      <c r="C157" s="176" t="s">
        <v>106</v>
      </c>
      <c r="D157" s="171" t="s">
        <v>87</v>
      </c>
      <c r="E157" s="449">
        <v>81.376973000000007</v>
      </c>
      <c r="F157" s="349"/>
      <c r="G157" s="103">
        <f>E157+F157</f>
        <v>81.376973000000007</v>
      </c>
      <c r="H157" s="449">
        <v>81.376973000000007</v>
      </c>
      <c r="I157" s="349"/>
      <c r="J157" s="103">
        <f>H157+I157</f>
        <v>81.376973000000007</v>
      </c>
      <c r="K157" s="449">
        <v>81.376973000000007</v>
      </c>
      <c r="L157" s="349"/>
      <c r="M157" s="103">
        <f>K157+L157</f>
        <v>81.376973000000007</v>
      </c>
      <c r="N157" s="449">
        <v>81.376973000000007</v>
      </c>
      <c r="O157" s="349"/>
      <c r="P157" s="103">
        <f>N157+O157</f>
        <v>81.376973000000007</v>
      </c>
      <c r="Q157" s="449">
        <v>81.376973000000007</v>
      </c>
      <c r="R157" s="349"/>
      <c r="S157" s="103">
        <f>Q157+R157</f>
        <v>81.376973000000007</v>
      </c>
    </row>
    <row r="158" spans="2:19">
      <c r="B158" s="175">
        <f t="shared" si="20"/>
        <v>89</v>
      </c>
      <c r="C158" s="176" t="s">
        <v>124</v>
      </c>
      <c r="D158" s="171"/>
      <c r="E158" s="449">
        <v>9.6797862800210517</v>
      </c>
      <c r="F158" s="349"/>
      <c r="G158" s="103">
        <f>E158+F158</f>
        <v>9.6797862800210517</v>
      </c>
      <c r="H158" s="449">
        <v>9.7844195592943723</v>
      </c>
      <c r="I158" s="349"/>
      <c r="J158" s="103">
        <f>H158+I158</f>
        <v>9.7844195592943723</v>
      </c>
      <c r="K158" s="449">
        <v>10.621960162644534</v>
      </c>
      <c r="L158" s="349"/>
      <c r="M158" s="103">
        <f>K158+L158</f>
        <v>10.621960162644534</v>
      </c>
      <c r="N158" s="449">
        <v>10.002904569532468</v>
      </c>
      <c r="O158" s="349"/>
      <c r="P158" s="103">
        <f>N158+O158</f>
        <v>10.002904569532468</v>
      </c>
      <c r="Q158" s="449">
        <v>14.632445283311416</v>
      </c>
      <c r="R158" s="349"/>
      <c r="S158" s="103">
        <f>Q158+R158</f>
        <v>14.632445283311416</v>
      </c>
    </row>
    <row r="159" spans="2:19">
      <c r="B159" s="175">
        <f t="shared" si="20"/>
        <v>90</v>
      </c>
      <c r="C159" s="176" t="s">
        <v>99</v>
      </c>
      <c r="D159" s="171" t="s">
        <v>87</v>
      </c>
      <c r="E159" s="449">
        <v>2213.2929017685774</v>
      </c>
      <c r="F159" s="358"/>
      <c r="G159" s="104">
        <f>E159+F159</f>
        <v>2213.2929017685774</v>
      </c>
      <c r="H159" s="449">
        <v>2352.1794373878861</v>
      </c>
      <c r="I159" s="358"/>
      <c r="J159" s="104">
        <f>H159+I159</f>
        <v>2352.1794373878861</v>
      </c>
      <c r="K159" s="449">
        <v>2713.5352083583512</v>
      </c>
      <c r="L159" s="358"/>
      <c r="M159" s="104">
        <f>K159+L159</f>
        <v>2713.5352083583512</v>
      </c>
      <c r="N159" s="449">
        <v>2950.1126282244013</v>
      </c>
      <c r="O159" s="358"/>
      <c r="P159" s="104">
        <f>N159+O159</f>
        <v>2950.1126282244013</v>
      </c>
      <c r="Q159" s="449">
        <v>3091.1617135841379</v>
      </c>
      <c r="R159" s="358"/>
      <c r="S159" s="104">
        <f>Q159+R159</f>
        <v>3091.1617135841379</v>
      </c>
    </row>
    <row r="160" spans="2:19" ht="16" thickBot="1">
      <c r="B160" s="178">
        <f t="shared" si="20"/>
        <v>91</v>
      </c>
      <c r="C160" s="179" t="s">
        <v>107</v>
      </c>
      <c r="D160" s="172" t="s">
        <v>87</v>
      </c>
      <c r="E160" s="148">
        <f>SUM(E151:E159)</f>
        <v>4426.5858035371548</v>
      </c>
      <c r="F160" s="108">
        <f>G160-E160</f>
        <v>0</v>
      </c>
      <c r="G160" s="106">
        <f>SUM(G149:G159)</f>
        <v>4426.5858035371548</v>
      </c>
      <c r="H160" s="148">
        <f>SUM(H151:H159)</f>
        <v>4704.3588747757722</v>
      </c>
      <c r="I160" s="108">
        <f>J160-H160</f>
        <v>0</v>
      </c>
      <c r="J160" s="106">
        <f>SUM(J149:J159)</f>
        <v>4704.3588747757722</v>
      </c>
      <c r="K160" s="148">
        <f>SUM(K151:K159)</f>
        <v>5427.0704167167023</v>
      </c>
      <c r="L160" s="108">
        <f>M160-K160</f>
        <v>0</v>
      </c>
      <c r="M160" s="106">
        <f>SUM(M149:M159)</f>
        <v>5427.0704167167023</v>
      </c>
      <c r="N160" s="148">
        <f>SUM(N151:N159)</f>
        <v>5900.2252564488026</v>
      </c>
      <c r="O160" s="108">
        <f>P160-N160</f>
        <v>0</v>
      </c>
      <c r="P160" s="106">
        <f>SUM(P149:P159)</f>
        <v>5900.2252564488026</v>
      </c>
      <c r="Q160" s="148">
        <f>SUM(Q151:Q159)</f>
        <v>6182.3234271682759</v>
      </c>
      <c r="R160" s="108">
        <f>S160-Q160</f>
        <v>0</v>
      </c>
      <c r="S160" s="106">
        <f>SUM(S149:S159)</f>
        <v>6182.3234271682759</v>
      </c>
    </row>
    <row r="161" spans="2:19" ht="16" thickBot="1">
      <c r="B161" s="72"/>
      <c r="C161" s="1"/>
      <c r="D161" s="1"/>
      <c r="E161" s="72"/>
      <c r="F161" s="1"/>
      <c r="G161" s="72"/>
      <c r="H161" s="362"/>
      <c r="I161" s="362"/>
      <c r="J161" s="362"/>
      <c r="K161" s="362"/>
      <c r="L161" s="362"/>
      <c r="M161" s="362"/>
      <c r="N161" s="362"/>
      <c r="O161" s="362"/>
      <c r="P161" s="362"/>
      <c r="Q161" s="362"/>
      <c r="R161" s="362"/>
      <c r="S161" s="362"/>
    </row>
    <row r="162" spans="2:19" ht="16" thickBot="1">
      <c r="B162" s="2"/>
      <c r="C162" s="2"/>
      <c r="D162" s="2"/>
      <c r="E162" s="504" t="s">
        <v>125</v>
      </c>
      <c r="F162" s="505"/>
      <c r="G162" s="505"/>
      <c r="H162" s="505"/>
      <c r="I162" s="505"/>
      <c r="J162" s="505"/>
      <c r="K162" s="505"/>
      <c r="L162" s="505"/>
      <c r="M162" s="505"/>
      <c r="N162" s="505"/>
      <c r="O162" s="505"/>
      <c r="P162" s="505"/>
      <c r="Q162" s="505"/>
      <c r="R162" s="505"/>
      <c r="S162" s="506"/>
    </row>
    <row r="163" spans="2:19" ht="16" thickBot="1">
      <c r="B163" s="34"/>
      <c r="C163" s="330"/>
      <c r="D163" s="168"/>
      <c r="E163" s="502">
        <v>2027</v>
      </c>
      <c r="F163" s="502"/>
      <c r="G163" s="503"/>
      <c r="H163" s="502">
        <v>2028</v>
      </c>
      <c r="I163" s="502"/>
      <c r="J163" s="503"/>
      <c r="K163" s="502">
        <v>2029</v>
      </c>
      <c r="L163" s="502"/>
      <c r="M163" s="503"/>
      <c r="N163" s="502">
        <v>2030</v>
      </c>
      <c r="O163" s="502"/>
      <c r="P163" s="503"/>
      <c r="Q163" s="502">
        <v>2031</v>
      </c>
      <c r="R163" s="502"/>
      <c r="S163" s="503"/>
    </row>
    <row r="164" spans="2:19">
      <c r="B164" s="31" t="s">
        <v>24</v>
      </c>
      <c r="C164" s="160"/>
      <c r="D164" s="169"/>
      <c r="E164" s="338" t="s">
        <v>25</v>
      </c>
      <c r="F164" s="146" t="s">
        <v>26</v>
      </c>
      <c r="G164" s="8" t="s">
        <v>26</v>
      </c>
      <c r="H164" s="59" t="s">
        <v>25</v>
      </c>
      <c r="I164" s="146" t="s">
        <v>26</v>
      </c>
      <c r="J164" s="8" t="s">
        <v>26</v>
      </c>
      <c r="K164" s="59" t="s">
        <v>25</v>
      </c>
      <c r="L164" s="146" t="s">
        <v>26</v>
      </c>
      <c r="M164" s="8" t="s">
        <v>26</v>
      </c>
      <c r="N164" s="59" t="s">
        <v>25</v>
      </c>
      <c r="O164" s="146" t="s">
        <v>26</v>
      </c>
      <c r="P164" s="8" t="s">
        <v>26</v>
      </c>
      <c r="Q164" s="59" t="s">
        <v>25</v>
      </c>
      <c r="R164" s="146" t="s">
        <v>26</v>
      </c>
      <c r="S164" s="8" t="s">
        <v>26</v>
      </c>
    </row>
    <row r="165" spans="2:19" ht="16" thickBot="1">
      <c r="B165" s="17" t="s">
        <v>9</v>
      </c>
      <c r="C165" s="10" t="s">
        <v>27</v>
      </c>
      <c r="D165" s="17"/>
      <c r="E165" s="211">
        <f>$E$9</f>
        <v>46003</v>
      </c>
      <c r="F165" s="147" t="s">
        <v>29</v>
      </c>
      <c r="G165" s="10" t="s">
        <v>30</v>
      </c>
      <c r="H165" s="211">
        <f>$E$9</f>
        <v>46003</v>
      </c>
      <c r="I165" s="147" t="s">
        <v>29</v>
      </c>
      <c r="J165" s="10" t="s">
        <v>30</v>
      </c>
      <c r="K165" s="211">
        <f>$E$9</f>
        <v>46003</v>
      </c>
      <c r="L165" s="147" t="s">
        <v>29</v>
      </c>
      <c r="M165" s="10" t="s">
        <v>30</v>
      </c>
      <c r="N165" s="211">
        <f>$E$9</f>
        <v>46003</v>
      </c>
      <c r="O165" s="147" t="s">
        <v>29</v>
      </c>
      <c r="P165" s="10" t="s">
        <v>30</v>
      </c>
      <c r="Q165" s="211">
        <f>$E$9</f>
        <v>46003</v>
      </c>
      <c r="R165" s="147" t="s">
        <v>29</v>
      </c>
      <c r="S165" s="10" t="s">
        <v>30</v>
      </c>
    </row>
    <row r="166" spans="2:19">
      <c r="B166" s="67"/>
      <c r="C166" s="162"/>
      <c r="D166" s="171"/>
      <c r="E166" s="143" t="s">
        <v>31</v>
      </c>
      <c r="F166" s="144" t="s">
        <v>32</v>
      </c>
      <c r="G166" s="145" t="s">
        <v>33</v>
      </c>
      <c r="H166" s="143" t="s">
        <v>34</v>
      </c>
      <c r="I166" s="144" t="s">
        <v>35</v>
      </c>
      <c r="J166" s="145" t="s">
        <v>36</v>
      </c>
      <c r="K166" s="143" t="s">
        <v>37</v>
      </c>
      <c r="L166" s="144" t="s">
        <v>38</v>
      </c>
      <c r="M166" s="145" t="s">
        <v>39</v>
      </c>
      <c r="N166" s="143" t="s">
        <v>40</v>
      </c>
      <c r="O166" s="144" t="s">
        <v>41</v>
      </c>
      <c r="P166" s="145" t="s">
        <v>42</v>
      </c>
      <c r="Q166" s="143" t="s">
        <v>43</v>
      </c>
      <c r="R166" s="144" t="s">
        <v>44</v>
      </c>
      <c r="S166" s="145" t="s">
        <v>45</v>
      </c>
    </row>
    <row r="167" spans="2:19" ht="19" thickBot="1">
      <c r="B167" s="11" t="s">
        <v>68</v>
      </c>
      <c r="C167" s="162"/>
      <c r="D167" s="171"/>
      <c r="E167" s="13"/>
      <c r="F167" s="13"/>
      <c r="G167" s="14"/>
      <c r="H167" s="13"/>
      <c r="I167" s="13"/>
      <c r="J167" s="14"/>
      <c r="K167" s="13"/>
      <c r="L167" s="13"/>
      <c r="M167" s="14"/>
      <c r="N167" s="13"/>
      <c r="O167" s="13"/>
      <c r="P167" s="14"/>
      <c r="Q167" s="13"/>
      <c r="R167" s="13"/>
      <c r="S167" s="14"/>
    </row>
    <row r="168" spans="2:19">
      <c r="B168" s="35">
        <f>B160+1</f>
        <v>92</v>
      </c>
      <c r="C168" s="162" t="s">
        <v>69</v>
      </c>
      <c r="D168" s="171" t="s">
        <v>70</v>
      </c>
      <c r="E168" s="448">
        <v>0</v>
      </c>
      <c r="F168" s="348"/>
      <c r="G168" s="137">
        <f>E168+F168</f>
        <v>0</v>
      </c>
      <c r="H168" s="448">
        <v>0</v>
      </c>
      <c r="I168" s="348"/>
      <c r="J168" s="137">
        <f>H168+I168</f>
        <v>0</v>
      </c>
      <c r="K168" s="448">
        <v>0</v>
      </c>
      <c r="L168" s="348"/>
      <c r="M168" s="137">
        <f>K168+L168</f>
        <v>0</v>
      </c>
      <c r="N168" s="448">
        <v>1371.8593642400112</v>
      </c>
      <c r="O168" s="348"/>
      <c r="P168" s="137">
        <f>N168+O168</f>
        <v>1371.8593642400112</v>
      </c>
      <c r="Q168" s="448">
        <v>6584.9249483975218</v>
      </c>
      <c r="R168" s="348"/>
      <c r="S168" s="137">
        <f>Q168+R168</f>
        <v>6584.9249483975218</v>
      </c>
    </row>
    <row r="169" spans="2:19">
      <c r="B169" s="35">
        <f>B168+1</f>
        <v>93</v>
      </c>
      <c r="C169" s="162" t="s">
        <v>71</v>
      </c>
      <c r="D169" s="171" t="s">
        <v>70</v>
      </c>
      <c r="E169" s="449">
        <v>0</v>
      </c>
      <c r="F169" s="349"/>
      <c r="G169" s="103">
        <f>E169+F169</f>
        <v>0</v>
      </c>
      <c r="H169" s="449">
        <v>0</v>
      </c>
      <c r="I169" s="349"/>
      <c r="J169" s="103">
        <f>H169+I169</f>
        <v>0</v>
      </c>
      <c r="K169" s="449">
        <v>0</v>
      </c>
      <c r="L169" s="349"/>
      <c r="M169" s="103">
        <f>K169+L169</f>
        <v>0</v>
      </c>
      <c r="N169" s="449">
        <v>11.311629564730829</v>
      </c>
      <c r="O169" s="349"/>
      <c r="P169" s="103">
        <f>N169+O169</f>
        <v>11.311629564730829</v>
      </c>
      <c r="Q169" s="449">
        <v>77.496474621107666</v>
      </c>
      <c r="R169" s="349"/>
      <c r="S169" s="103">
        <f>Q169+R169</f>
        <v>77.496474621107666</v>
      </c>
    </row>
    <row r="170" spans="2:19">
      <c r="B170" s="35">
        <f>MAX(B162:B169)+1</f>
        <v>94</v>
      </c>
      <c r="C170" s="162" t="s">
        <v>72</v>
      </c>
      <c r="D170" s="171" t="s">
        <v>70</v>
      </c>
      <c r="E170" s="449">
        <v>0</v>
      </c>
      <c r="F170" s="349"/>
      <c r="G170" s="103">
        <f>E170+F170</f>
        <v>0</v>
      </c>
      <c r="H170" s="449">
        <v>0</v>
      </c>
      <c r="I170" s="349"/>
      <c r="J170" s="103">
        <f>H170+I170</f>
        <v>0</v>
      </c>
      <c r="K170" s="449">
        <v>0</v>
      </c>
      <c r="L170" s="349"/>
      <c r="M170" s="103">
        <f>K170+L170</f>
        <v>0</v>
      </c>
      <c r="N170" s="449">
        <v>-0.60222654100209128</v>
      </c>
      <c r="O170" s="349"/>
      <c r="P170" s="103">
        <f>N170+O170</f>
        <v>-0.60222654100209128</v>
      </c>
      <c r="Q170" s="449">
        <v>-2.4089061640083651</v>
      </c>
      <c r="R170" s="349"/>
      <c r="S170" s="103">
        <f>Q170+R170</f>
        <v>-2.4089061640083651</v>
      </c>
    </row>
    <row r="171" spans="2:19">
      <c r="B171" s="35">
        <f>MAX(B162:B170)+1</f>
        <v>95</v>
      </c>
      <c r="C171" s="162" t="s">
        <v>73</v>
      </c>
      <c r="D171" s="171" t="s">
        <v>70</v>
      </c>
      <c r="E171" s="449">
        <v>0</v>
      </c>
      <c r="F171" s="349"/>
      <c r="G171" s="103">
        <f>E171+F171</f>
        <v>0</v>
      </c>
      <c r="H171" s="449">
        <v>0</v>
      </c>
      <c r="I171" s="349"/>
      <c r="J171" s="103">
        <f>H171+I171</f>
        <v>0</v>
      </c>
      <c r="K171" s="449">
        <v>2.1</v>
      </c>
      <c r="L171" s="349"/>
      <c r="M171" s="103">
        <f>K171+L171</f>
        <v>2.1</v>
      </c>
      <c r="N171" s="449">
        <v>11.142291666666665</v>
      </c>
      <c r="O171" s="349"/>
      <c r="P171" s="103">
        <f>N171+O171</f>
        <v>11.142291666666665</v>
      </c>
      <c r="Q171" s="449">
        <v>24.970813298490128</v>
      </c>
      <c r="R171" s="349"/>
      <c r="S171" s="103">
        <f>Q171+R171</f>
        <v>24.970813298490128</v>
      </c>
    </row>
    <row r="172" spans="2:19">
      <c r="B172" s="35">
        <f>MAX(B162:B171)+1</f>
        <v>96</v>
      </c>
      <c r="C172" s="162" t="s">
        <v>109</v>
      </c>
      <c r="D172" s="171" t="s">
        <v>70</v>
      </c>
      <c r="E172" s="464">
        <v>0</v>
      </c>
      <c r="F172" s="275"/>
      <c r="G172" s="355">
        <f>E172+F172</f>
        <v>0</v>
      </c>
      <c r="H172" s="464">
        <v>0</v>
      </c>
      <c r="I172" s="275"/>
      <c r="J172" s="355">
        <f>H172+I172</f>
        <v>0</v>
      </c>
      <c r="K172" s="464">
        <v>0</v>
      </c>
      <c r="L172" s="275"/>
      <c r="M172" s="355">
        <f>K172+L172</f>
        <v>0</v>
      </c>
      <c r="N172" s="464">
        <v>0</v>
      </c>
      <c r="O172" s="275"/>
      <c r="P172" s="355">
        <f>N172+O172</f>
        <v>0</v>
      </c>
      <c r="Q172" s="464">
        <v>0</v>
      </c>
      <c r="R172" s="275"/>
      <c r="S172" s="355">
        <f>Q172+R172</f>
        <v>0</v>
      </c>
    </row>
    <row r="173" spans="2:19" ht="16" thickBot="1">
      <c r="B173" s="35">
        <f>MAX(B162:B172)+1</f>
        <v>97</v>
      </c>
      <c r="C173" s="161" t="s">
        <v>74</v>
      </c>
      <c r="D173" s="170"/>
      <c r="E173" s="453">
        <f>E168-E169+E170+E171+E172</f>
        <v>0</v>
      </c>
      <c r="F173" s="108">
        <f>G173-E173</f>
        <v>0</v>
      </c>
      <c r="G173" s="107">
        <f>G168-G169+G170+G171+G172</f>
        <v>0</v>
      </c>
      <c r="H173" s="453">
        <f>H168-H169+H170+H171+H172</f>
        <v>0</v>
      </c>
      <c r="I173" s="108">
        <f>J173-H173</f>
        <v>0</v>
      </c>
      <c r="J173" s="107">
        <f>J168-J169+J170+J171+J172</f>
        <v>0</v>
      </c>
      <c r="K173" s="453">
        <f>K168-K169+K170+K171+K172</f>
        <v>2.1</v>
      </c>
      <c r="L173" s="108">
        <f>M173-K173</f>
        <v>0</v>
      </c>
      <c r="M173" s="107">
        <f>M168-M169+M170+M171+M172</f>
        <v>2.1</v>
      </c>
      <c r="N173" s="453">
        <f>N168-N169+N170+N171+N172</f>
        <v>1371.087799800945</v>
      </c>
      <c r="O173" s="108">
        <f>P173-N173</f>
        <v>0</v>
      </c>
      <c r="P173" s="107">
        <f>P168-P169+P170+P171+P172</f>
        <v>1371.087799800945</v>
      </c>
      <c r="Q173" s="453">
        <f>Q168-Q169+Q170+Q171+Q172</f>
        <v>6529.9903809108955</v>
      </c>
      <c r="R173" s="108">
        <f>S173-Q173</f>
        <v>0</v>
      </c>
      <c r="S173" s="107">
        <f>S168-S169+S170+S171+S172</f>
        <v>6529.9903809108955</v>
      </c>
    </row>
    <row r="174" spans="2:19">
      <c r="B174" s="67"/>
      <c r="C174" s="162"/>
      <c r="D174" s="171"/>
      <c r="E174" s="356"/>
      <c r="F174" s="356"/>
      <c r="G174" s="357"/>
      <c r="H174" s="356"/>
      <c r="I174" s="356"/>
      <c r="J174" s="357"/>
      <c r="K174" s="356"/>
      <c r="L174" s="356"/>
      <c r="M174" s="357"/>
      <c r="N174" s="356"/>
      <c r="O174" s="356"/>
      <c r="P174" s="357"/>
      <c r="Q174" s="356"/>
      <c r="R174" s="356"/>
      <c r="S174" s="357"/>
    </row>
    <row r="175" spans="2:19" ht="16" thickBot="1">
      <c r="B175" s="11" t="s">
        <v>75</v>
      </c>
      <c r="C175" s="162"/>
      <c r="D175" s="171"/>
      <c r="E175" s="356"/>
      <c r="F175" s="356"/>
      <c r="G175" s="357"/>
      <c r="H175" s="356"/>
      <c r="I175" s="356"/>
      <c r="J175" s="357"/>
      <c r="K175" s="356"/>
      <c r="L175" s="356"/>
      <c r="M175" s="357"/>
      <c r="N175" s="356"/>
      <c r="O175" s="356"/>
      <c r="P175" s="357"/>
      <c r="Q175" s="356"/>
      <c r="R175" s="356"/>
      <c r="S175" s="357"/>
    </row>
    <row r="176" spans="2:19">
      <c r="B176" s="35">
        <f>MAX(B162:B175)+1</f>
        <v>98</v>
      </c>
      <c r="C176" s="162" t="s">
        <v>76</v>
      </c>
      <c r="D176" s="171" t="s">
        <v>77</v>
      </c>
      <c r="E176" s="448">
        <v>76.984438096696834</v>
      </c>
      <c r="F176" s="348"/>
      <c r="G176" s="137">
        <f>E176+F176</f>
        <v>76.984438096696834</v>
      </c>
      <c r="H176" s="448">
        <v>80.087490913322185</v>
      </c>
      <c r="I176" s="348"/>
      <c r="J176" s="137">
        <f>H176+I176</f>
        <v>80.087490913322185</v>
      </c>
      <c r="K176" s="448">
        <v>70.773439583232957</v>
      </c>
      <c r="L176" s="348"/>
      <c r="M176" s="137">
        <f>K176+L176</f>
        <v>70.773439583232957</v>
      </c>
      <c r="N176" s="448">
        <v>118.74168756207229</v>
      </c>
      <c r="O176" s="348"/>
      <c r="P176" s="137">
        <f>N176+O176</f>
        <v>118.74168756207229</v>
      </c>
      <c r="Q176" s="448">
        <v>259.28916894268946</v>
      </c>
      <c r="R176" s="348"/>
      <c r="S176" s="137">
        <f>Q176+R176</f>
        <v>259.28916894268946</v>
      </c>
    </row>
    <row r="177" spans="2:19">
      <c r="B177" s="35">
        <f>MAX(B162:B176)+1</f>
        <v>99</v>
      </c>
      <c r="C177" s="162" t="s">
        <v>110</v>
      </c>
      <c r="D177" s="171" t="s">
        <v>77</v>
      </c>
      <c r="E177" s="449">
        <v>9.1160347123853533</v>
      </c>
      <c r="F177" s="349"/>
      <c r="G177" s="103">
        <f>E177+F177</f>
        <v>9.1160347123853533</v>
      </c>
      <c r="H177" s="449">
        <v>13.847672625037315</v>
      </c>
      <c r="I177" s="349"/>
      <c r="J177" s="103">
        <f>H177+I177</f>
        <v>13.847672625037315</v>
      </c>
      <c r="K177" s="449">
        <v>12.708181963616278</v>
      </c>
      <c r="L177" s="349"/>
      <c r="M177" s="103">
        <f>K177+L177</f>
        <v>12.708181963616278</v>
      </c>
      <c r="N177" s="449">
        <v>18.078818611303678</v>
      </c>
      <c r="O177" s="349"/>
      <c r="P177" s="103">
        <f>N177+O177</f>
        <v>18.078818611303678</v>
      </c>
      <c r="Q177" s="449">
        <v>49.790784838138748</v>
      </c>
      <c r="R177" s="349"/>
      <c r="S177" s="103">
        <f>Q177+R177</f>
        <v>49.790784838138748</v>
      </c>
    </row>
    <row r="178" spans="2:19">
      <c r="B178" s="35">
        <f>MAX(B162:B177)+1</f>
        <v>100</v>
      </c>
      <c r="C178" s="162" t="s">
        <v>79</v>
      </c>
      <c r="D178" s="171" t="s">
        <v>77</v>
      </c>
      <c r="E178" s="449">
        <v>0</v>
      </c>
      <c r="F178" s="349"/>
      <c r="G178" s="103">
        <f>E178+F178</f>
        <v>0</v>
      </c>
      <c r="H178" s="449">
        <v>0</v>
      </c>
      <c r="I178" s="349"/>
      <c r="J178" s="103">
        <f>H178+I178</f>
        <v>0</v>
      </c>
      <c r="K178" s="449">
        <v>0</v>
      </c>
      <c r="L178" s="349"/>
      <c r="M178" s="103">
        <f>K178+L178</f>
        <v>0</v>
      </c>
      <c r="N178" s="449">
        <v>22.623259129461658</v>
      </c>
      <c r="O178" s="349"/>
      <c r="P178" s="103">
        <f>N178+O178</f>
        <v>22.623259129461658</v>
      </c>
      <c r="Q178" s="449">
        <v>109.74643098329202</v>
      </c>
      <c r="R178" s="349"/>
      <c r="S178" s="103">
        <f>Q178+R178</f>
        <v>109.74643098329202</v>
      </c>
    </row>
    <row r="179" spans="2:19">
      <c r="B179" s="35">
        <f>MAX(B162:B178)+1</f>
        <v>101</v>
      </c>
      <c r="C179" s="162" t="s">
        <v>80</v>
      </c>
      <c r="D179" s="171" t="s">
        <v>77</v>
      </c>
      <c r="E179" s="454">
        <v>0</v>
      </c>
      <c r="F179" s="358"/>
      <c r="G179" s="104">
        <f>E179+F179</f>
        <v>0</v>
      </c>
      <c r="H179" s="454">
        <v>0</v>
      </c>
      <c r="I179" s="358"/>
      <c r="J179" s="104">
        <f>H179+I179</f>
        <v>0</v>
      </c>
      <c r="K179" s="454">
        <v>0</v>
      </c>
      <c r="L179" s="358"/>
      <c r="M179" s="104">
        <f>K179+L179</f>
        <v>0</v>
      </c>
      <c r="N179" s="454">
        <v>0.8</v>
      </c>
      <c r="O179" s="358"/>
      <c r="P179" s="104">
        <f>N179+O179</f>
        <v>0.8</v>
      </c>
      <c r="Q179" s="454">
        <v>3.7</v>
      </c>
      <c r="R179" s="358"/>
      <c r="S179" s="104">
        <f>Q179+R179</f>
        <v>3.7</v>
      </c>
    </row>
    <row r="180" spans="2:19" ht="16" thickBot="1">
      <c r="B180" s="35">
        <f>MAX(B162:B179)+1</f>
        <v>102</v>
      </c>
      <c r="C180" s="161" t="s">
        <v>74</v>
      </c>
      <c r="D180" s="170"/>
      <c r="E180" s="455">
        <f>SUM(E176:E179)</f>
        <v>86.100472809082191</v>
      </c>
      <c r="F180" s="108">
        <f>G180-E180</f>
        <v>0</v>
      </c>
      <c r="G180" s="106">
        <f>SUM(G176:G179)</f>
        <v>86.100472809082191</v>
      </c>
      <c r="H180" s="455">
        <f>SUM(H176:H179)</f>
        <v>93.935163538359504</v>
      </c>
      <c r="I180" s="108">
        <f>J180-H180</f>
        <v>0</v>
      </c>
      <c r="J180" s="106">
        <f>SUM(J176:J179)</f>
        <v>93.935163538359504</v>
      </c>
      <c r="K180" s="455">
        <f>SUM(K176:K179)</f>
        <v>83.48162154684924</v>
      </c>
      <c r="L180" s="108">
        <f>M180-K180</f>
        <v>0</v>
      </c>
      <c r="M180" s="106">
        <f>SUM(M176:M179)</f>
        <v>83.48162154684924</v>
      </c>
      <c r="N180" s="455">
        <f>SUM(N176:N179)</f>
        <v>160.24376530283763</v>
      </c>
      <c r="O180" s="108">
        <f>P180-N180</f>
        <v>0</v>
      </c>
      <c r="P180" s="106">
        <f>SUM(P176:P179)</f>
        <v>160.24376530283763</v>
      </c>
      <c r="Q180" s="455">
        <f>SUM(Q176:Q179)</f>
        <v>422.52638476412022</v>
      </c>
      <c r="R180" s="108">
        <f>S180-Q180</f>
        <v>0</v>
      </c>
      <c r="S180" s="106">
        <f>SUM(S176:S179)</f>
        <v>422.52638476412022</v>
      </c>
    </row>
    <row r="181" spans="2:19">
      <c r="B181" s="67"/>
      <c r="C181" s="162"/>
      <c r="D181" s="171"/>
      <c r="E181" s="356"/>
      <c r="F181" s="356"/>
      <c r="G181" s="357"/>
      <c r="H181" s="356"/>
      <c r="I181" s="356"/>
      <c r="J181" s="357"/>
      <c r="K181" s="356"/>
      <c r="L181" s="356"/>
      <c r="M181" s="357"/>
      <c r="N181" s="356"/>
      <c r="O181" s="356"/>
      <c r="P181" s="357"/>
      <c r="Q181" s="356"/>
      <c r="R181" s="356"/>
      <c r="S181" s="357"/>
    </row>
    <row r="182" spans="2:19">
      <c r="B182" s="11" t="s">
        <v>81</v>
      </c>
      <c r="C182" s="162"/>
      <c r="D182" s="171"/>
      <c r="E182" s="42"/>
      <c r="F182" s="42"/>
      <c r="G182" s="359"/>
      <c r="H182" s="42"/>
      <c r="I182" s="42"/>
      <c r="J182" s="359"/>
      <c r="K182" s="42"/>
      <c r="L182" s="42"/>
      <c r="M182" s="359"/>
      <c r="N182" s="42"/>
      <c r="O182" s="42"/>
      <c r="P182" s="359"/>
      <c r="Q182" s="42"/>
      <c r="R182" s="42"/>
      <c r="S182" s="359"/>
    </row>
    <row r="183" spans="2:19">
      <c r="B183" s="35">
        <f>MAX(B162:B182)+1</f>
        <v>103</v>
      </c>
      <c r="C183" s="162" t="s">
        <v>82</v>
      </c>
      <c r="D183" s="171" t="s">
        <v>113</v>
      </c>
      <c r="E183" s="466">
        <v>0</v>
      </c>
      <c r="F183" s="358"/>
      <c r="G183" s="104">
        <f>E183+F183</f>
        <v>0</v>
      </c>
      <c r="H183" s="466">
        <v>0</v>
      </c>
      <c r="I183" s="358"/>
      <c r="J183" s="104">
        <f>H183+I183</f>
        <v>0</v>
      </c>
      <c r="K183" s="466">
        <v>0</v>
      </c>
      <c r="L183" s="358"/>
      <c r="M183" s="104">
        <f>K183+L183</f>
        <v>0</v>
      </c>
      <c r="N183" s="466">
        <v>0</v>
      </c>
      <c r="O183" s="358"/>
      <c r="P183" s="104">
        <f>N183+O183</f>
        <v>0</v>
      </c>
      <c r="Q183" s="466">
        <v>0</v>
      </c>
      <c r="R183" s="358"/>
      <c r="S183" s="104">
        <f>Q183+R183</f>
        <v>0</v>
      </c>
    </row>
    <row r="184" spans="2:19" ht="16" thickBot="1">
      <c r="B184" s="35">
        <f>MAX(B162:B183)+1</f>
        <v>104</v>
      </c>
      <c r="C184" s="161" t="s">
        <v>74</v>
      </c>
      <c r="D184" s="170"/>
      <c r="E184" s="455">
        <f>SUM(E183:E183)</f>
        <v>0</v>
      </c>
      <c r="F184" s="108">
        <f>G184-E184</f>
        <v>0</v>
      </c>
      <c r="G184" s="106">
        <f>SUM(G183:G183)</f>
        <v>0</v>
      </c>
      <c r="H184" s="455">
        <f>SUM(H183:H183)</f>
        <v>0</v>
      </c>
      <c r="I184" s="108">
        <f>J184-H184</f>
        <v>0</v>
      </c>
      <c r="J184" s="106">
        <f>SUM(J183:J183)</f>
        <v>0</v>
      </c>
      <c r="K184" s="455">
        <f>SUM(K183:K183)</f>
        <v>0</v>
      </c>
      <c r="L184" s="108">
        <f>M184-K184</f>
        <v>0</v>
      </c>
      <c r="M184" s="106">
        <f>SUM(M183:M183)</f>
        <v>0</v>
      </c>
      <c r="N184" s="455">
        <f>SUM(N183:N183)</f>
        <v>0</v>
      </c>
      <c r="O184" s="108">
        <f>P184-N184</f>
        <v>0</v>
      </c>
      <c r="P184" s="106">
        <f>SUM(P183:P183)</f>
        <v>0</v>
      </c>
      <c r="Q184" s="455">
        <f>SUM(Q183:Q183)</f>
        <v>0</v>
      </c>
      <c r="R184" s="108">
        <f>S184-Q184</f>
        <v>0</v>
      </c>
      <c r="S184" s="106">
        <f>SUM(S183:S183)</f>
        <v>0</v>
      </c>
    </row>
    <row r="185" spans="2:19" ht="16" thickBot="1">
      <c r="B185" s="35"/>
      <c r="C185" s="161"/>
      <c r="D185" s="170"/>
      <c r="E185" s="443"/>
      <c r="F185" s="444"/>
      <c r="G185" s="445"/>
      <c r="H185" s="443"/>
      <c r="I185" s="444"/>
      <c r="J185" s="445"/>
      <c r="K185" s="443"/>
      <c r="L185" s="444"/>
      <c r="M185" s="445"/>
      <c r="N185" s="443"/>
      <c r="O185" s="444"/>
      <c r="P185" s="445"/>
      <c r="Q185" s="443"/>
      <c r="R185" s="444"/>
      <c r="S185" s="445"/>
    </row>
    <row r="186" spans="2:19" ht="16" thickBot="1">
      <c r="B186" s="35">
        <f>MAX(B164:B185)+1</f>
        <v>105</v>
      </c>
      <c r="C186" s="162" t="s">
        <v>126</v>
      </c>
      <c r="D186" s="170"/>
      <c r="E186" s="109">
        <v>214.93294320508988</v>
      </c>
      <c r="F186" s="111"/>
      <c r="G186" s="110">
        <f>E186+F186</f>
        <v>214.93294320508988</v>
      </c>
      <c r="H186" s="467">
        <v>284.82012500177763</v>
      </c>
      <c r="I186" s="111"/>
      <c r="J186" s="110">
        <f>H186+I186</f>
        <v>284.82012500177763</v>
      </c>
      <c r="K186" s="467">
        <v>321.2049011166672</v>
      </c>
      <c r="L186" s="111"/>
      <c r="M186" s="110">
        <f>K186+L186</f>
        <v>321.2049011166672</v>
      </c>
      <c r="N186" s="467">
        <v>274.19393105573408</v>
      </c>
      <c r="O186" s="111"/>
      <c r="P186" s="110">
        <f>N186+O186</f>
        <v>274.19393105573408</v>
      </c>
      <c r="Q186" s="467">
        <v>24.631034817518877</v>
      </c>
      <c r="R186" s="111"/>
      <c r="S186" s="110">
        <f>Q186+R186</f>
        <v>24.631034817518877</v>
      </c>
    </row>
    <row r="187" spans="2:19" ht="16" thickBot="1">
      <c r="B187" s="35"/>
      <c r="C187" s="162"/>
      <c r="D187" s="171"/>
      <c r="E187" s="42"/>
      <c r="F187" s="42"/>
      <c r="G187" s="359"/>
      <c r="H187" s="42"/>
      <c r="I187" s="42"/>
      <c r="J187" s="359"/>
      <c r="K187" s="42"/>
      <c r="L187" s="42"/>
      <c r="M187" s="359"/>
      <c r="N187" s="42"/>
      <c r="O187" s="42"/>
      <c r="P187" s="359"/>
      <c r="Q187" s="42"/>
      <c r="R187" s="42"/>
      <c r="S187" s="359"/>
    </row>
    <row r="188" spans="2:19" ht="16" thickBot="1">
      <c r="B188" s="36">
        <f>MAX(B164:B187)+1</f>
        <v>106</v>
      </c>
      <c r="C188" s="163" t="s">
        <v>83</v>
      </c>
      <c r="D188" s="172" t="s">
        <v>84</v>
      </c>
      <c r="E188" s="459">
        <v>0</v>
      </c>
      <c r="F188" s="159"/>
      <c r="G188" s="110">
        <f>E188+F188</f>
        <v>0</v>
      </c>
      <c r="H188" s="459">
        <v>0</v>
      </c>
      <c r="I188" s="159"/>
      <c r="J188" s="110">
        <f>H188+I188</f>
        <v>0</v>
      </c>
      <c r="K188" s="459">
        <v>0</v>
      </c>
      <c r="L188" s="159"/>
      <c r="M188" s="110">
        <f>K188+L188</f>
        <v>0</v>
      </c>
      <c r="N188" s="459">
        <v>0.49953986557077701</v>
      </c>
      <c r="O188" s="159"/>
      <c r="P188" s="110">
        <f>N188+O188</f>
        <v>0.49953986557077701</v>
      </c>
      <c r="Q188" s="459">
        <v>1.9301580063619901</v>
      </c>
      <c r="R188" s="159"/>
      <c r="S188" s="110">
        <f>Q188+R188</f>
        <v>1.9301580063619901</v>
      </c>
    </row>
    <row r="189" spans="2:19" ht="16" thickBot="1">
      <c r="B189" s="2"/>
      <c r="C189" s="2"/>
      <c r="D189" s="2"/>
      <c r="E189" s="362"/>
      <c r="F189" s="362"/>
      <c r="G189" s="362"/>
      <c r="H189" s="362"/>
      <c r="I189" s="362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</row>
    <row r="190" spans="2:19" ht="16" thickBot="1">
      <c r="B190" s="2"/>
      <c r="C190" s="2"/>
      <c r="D190" s="2"/>
      <c r="E190" s="499" t="s">
        <v>125</v>
      </c>
      <c r="F190" s="500"/>
      <c r="G190" s="500"/>
      <c r="H190" s="500"/>
      <c r="I190" s="500"/>
      <c r="J190" s="500"/>
      <c r="K190" s="500"/>
      <c r="L190" s="500"/>
      <c r="M190" s="500"/>
      <c r="N190" s="500"/>
      <c r="O190" s="500"/>
      <c r="P190" s="500"/>
      <c r="Q190" s="500"/>
      <c r="R190" s="500"/>
      <c r="S190" s="501"/>
    </row>
    <row r="191" spans="2:19" ht="16" thickBot="1">
      <c r="B191" s="34"/>
      <c r="C191" s="330"/>
      <c r="D191" s="168"/>
      <c r="E191" s="502">
        <v>2027</v>
      </c>
      <c r="F191" s="502"/>
      <c r="G191" s="503"/>
      <c r="H191" s="502">
        <v>2028</v>
      </c>
      <c r="I191" s="502"/>
      <c r="J191" s="503"/>
      <c r="K191" s="502">
        <v>2029</v>
      </c>
      <c r="L191" s="502"/>
      <c r="M191" s="503"/>
      <c r="N191" s="502">
        <v>2030</v>
      </c>
      <c r="O191" s="502"/>
      <c r="P191" s="503"/>
      <c r="Q191" s="502">
        <v>2031</v>
      </c>
      <c r="R191" s="502"/>
      <c r="S191" s="503"/>
    </row>
    <row r="192" spans="2:19">
      <c r="B192" s="31" t="s">
        <v>24</v>
      </c>
      <c r="C192" s="160"/>
      <c r="D192" s="169"/>
      <c r="E192" s="338" t="s">
        <v>25</v>
      </c>
      <c r="F192" s="146" t="s">
        <v>26</v>
      </c>
      <c r="G192" s="8" t="s">
        <v>26</v>
      </c>
      <c r="H192" s="59" t="s">
        <v>25</v>
      </c>
      <c r="I192" s="146" t="s">
        <v>26</v>
      </c>
      <c r="J192" s="8" t="s">
        <v>26</v>
      </c>
      <c r="K192" s="59" t="s">
        <v>25</v>
      </c>
      <c r="L192" s="146" t="s">
        <v>26</v>
      </c>
      <c r="M192" s="8" t="s">
        <v>26</v>
      </c>
      <c r="N192" s="59" t="s">
        <v>25</v>
      </c>
      <c r="O192" s="146" t="s">
        <v>26</v>
      </c>
      <c r="P192" s="8" t="s">
        <v>26</v>
      </c>
      <c r="Q192" s="59" t="s">
        <v>25</v>
      </c>
      <c r="R192" s="146" t="s">
        <v>26</v>
      </c>
      <c r="S192" s="8" t="s">
        <v>26</v>
      </c>
    </row>
    <row r="193" spans="1:19" ht="16" thickBot="1">
      <c r="A193" s="44"/>
      <c r="B193" s="17" t="s">
        <v>9</v>
      </c>
      <c r="C193" s="10" t="s">
        <v>27</v>
      </c>
      <c r="D193" s="17"/>
      <c r="E193" s="211">
        <f>$E$9</f>
        <v>46003</v>
      </c>
      <c r="F193" s="147" t="s">
        <v>29</v>
      </c>
      <c r="G193" s="10" t="s">
        <v>30</v>
      </c>
      <c r="H193" s="211">
        <f>$E$9</f>
        <v>46003</v>
      </c>
      <c r="I193" s="147" t="s">
        <v>29</v>
      </c>
      <c r="J193" s="10" t="s">
        <v>30</v>
      </c>
      <c r="K193" s="211">
        <f>$E$9</f>
        <v>46003</v>
      </c>
      <c r="L193" s="147" t="s">
        <v>29</v>
      </c>
      <c r="M193" s="10" t="s">
        <v>30</v>
      </c>
      <c r="N193" s="211">
        <f>$E$9</f>
        <v>46003</v>
      </c>
      <c r="O193" s="147" t="s">
        <v>29</v>
      </c>
      <c r="P193" s="10" t="s">
        <v>30</v>
      </c>
      <c r="Q193" s="211">
        <f>$E$9</f>
        <v>46003</v>
      </c>
      <c r="R193" s="147" t="s">
        <v>29</v>
      </c>
      <c r="S193" s="10" t="s">
        <v>30</v>
      </c>
    </row>
    <row r="194" spans="1:19">
      <c r="A194" s="44"/>
      <c r="B194" s="87"/>
      <c r="C194" s="164"/>
      <c r="D194" s="170"/>
      <c r="E194" s="143" t="s">
        <v>31</v>
      </c>
      <c r="F194" s="144" t="s">
        <v>32</v>
      </c>
      <c r="G194" s="145" t="s">
        <v>33</v>
      </c>
      <c r="H194" s="143" t="s">
        <v>34</v>
      </c>
      <c r="I194" s="144" t="s">
        <v>35</v>
      </c>
      <c r="J194" s="145" t="s">
        <v>36</v>
      </c>
      <c r="K194" s="143" t="s">
        <v>37</v>
      </c>
      <c r="L194" s="144" t="s">
        <v>38</v>
      </c>
      <c r="M194" s="145" t="s">
        <v>39</v>
      </c>
      <c r="N194" s="143" t="s">
        <v>40</v>
      </c>
      <c r="O194" s="144" t="s">
        <v>41</v>
      </c>
      <c r="P194" s="145" t="s">
        <v>42</v>
      </c>
      <c r="Q194" s="143" t="s">
        <v>43</v>
      </c>
      <c r="R194" s="144" t="s">
        <v>44</v>
      </c>
      <c r="S194" s="145" t="s">
        <v>45</v>
      </c>
    </row>
    <row r="195" spans="1:19" ht="16" thickBot="1">
      <c r="A195" s="44"/>
      <c r="B195" s="11" t="s">
        <v>85</v>
      </c>
      <c r="C195" s="161"/>
      <c r="D195" s="170"/>
      <c r="E195" s="62"/>
      <c r="F195" s="62"/>
      <c r="G195" s="83"/>
      <c r="H195" s="52"/>
      <c r="I195" s="52"/>
      <c r="J195" s="53"/>
      <c r="K195" s="52"/>
      <c r="L195" s="52"/>
      <c r="M195" s="53"/>
      <c r="N195" s="52"/>
      <c r="O195" s="52"/>
      <c r="P195" s="53"/>
      <c r="Q195" s="52"/>
      <c r="R195" s="52"/>
      <c r="S195" s="53"/>
    </row>
    <row r="196" spans="1:19">
      <c r="A196" s="44"/>
      <c r="B196" s="35">
        <f>B188+1</f>
        <v>107</v>
      </c>
      <c r="C196" s="162" t="s">
        <v>86</v>
      </c>
      <c r="D196" s="171" t="s">
        <v>87</v>
      </c>
      <c r="E196" s="460">
        <v>0</v>
      </c>
      <c r="F196" s="363"/>
      <c r="G196" s="61">
        <f>E196+F196</f>
        <v>0</v>
      </c>
      <c r="H196" s="460">
        <v>0</v>
      </c>
      <c r="I196" s="363"/>
      <c r="J196" s="61">
        <f>H196+I196</f>
        <v>0</v>
      </c>
      <c r="K196" s="460">
        <v>0</v>
      </c>
      <c r="L196" s="363"/>
      <c r="M196" s="61">
        <f>K196+L196</f>
        <v>0</v>
      </c>
      <c r="N196" s="460">
        <v>0</v>
      </c>
      <c r="O196" s="363"/>
      <c r="P196" s="61">
        <f>N196+O196</f>
        <v>0</v>
      </c>
      <c r="Q196" s="460">
        <v>0</v>
      </c>
      <c r="R196" s="363"/>
      <c r="S196" s="61">
        <f>Q196+R196</f>
        <v>0</v>
      </c>
    </row>
    <row r="197" spans="1:19">
      <c r="A197" s="44"/>
      <c r="B197" s="35">
        <f>MAX(B190:B196)+1</f>
        <v>108</v>
      </c>
      <c r="C197" s="162" t="s">
        <v>88</v>
      </c>
      <c r="D197" s="171" t="s">
        <v>87</v>
      </c>
      <c r="E197" s="461">
        <v>0</v>
      </c>
      <c r="F197" s="364"/>
      <c r="G197" s="84">
        <f>E197+F197</f>
        <v>0</v>
      </c>
      <c r="H197" s="468">
        <v>0</v>
      </c>
      <c r="I197" s="364"/>
      <c r="J197" s="84">
        <f>H197+I197</f>
        <v>0</v>
      </c>
      <c r="K197" s="468">
        <v>0</v>
      </c>
      <c r="L197" s="364"/>
      <c r="M197" s="84">
        <f>K197+L197</f>
        <v>0</v>
      </c>
      <c r="N197" s="468">
        <v>0</v>
      </c>
      <c r="O197" s="364"/>
      <c r="P197" s="84">
        <f>N197+O197</f>
        <v>0</v>
      </c>
      <c r="Q197" s="468">
        <v>0</v>
      </c>
      <c r="R197" s="364"/>
      <c r="S197" s="84">
        <f>Q197+R197</f>
        <v>0</v>
      </c>
    </row>
    <row r="198" spans="1:19" ht="16" thickBot="1">
      <c r="A198" s="44"/>
      <c r="B198" s="35">
        <f>MAX(B190:B197)+1</f>
        <v>109</v>
      </c>
      <c r="C198" s="161"/>
      <c r="D198" s="170"/>
      <c r="E198" s="462">
        <f>SUM(E196:E197)</f>
        <v>0</v>
      </c>
      <c r="F198" s="108"/>
      <c r="G198" s="101">
        <f>SUM(G196:G197)</f>
        <v>0</v>
      </c>
      <c r="H198" s="462">
        <f>SUM(H196:H197)</f>
        <v>0</v>
      </c>
      <c r="I198" s="108"/>
      <c r="J198" s="101">
        <f>SUM(J196:J197)</f>
        <v>0</v>
      </c>
      <c r="K198" s="462">
        <f>SUM(K196:K197)</f>
        <v>0</v>
      </c>
      <c r="L198" s="108">
        <f>M198-K198</f>
        <v>0</v>
      </c>
      <c r="M198" s="101">
        <f>SUM(M196:M197)</f>
        <v>0</v>
      </c>
      <c r="N198" s="462">
        <f>SUM(N196:N197)</f>
        <v>0</v>
      </c>
      <c r="O198" s="108">
        <f>P198-N198</f>
        <v>0</v>
      </c>
      <c r="P198" s="101">
        <f>SUM(P196:P197)</f>
        <v>0</v>
      </c>
      <c r="Q198" s="462">
        <f>SUM(Q196:Q197)</f>
        <v>0</v>
      </c>
      <c r="R198" s="108">
        <f>S198-Q198</f>
        <v>0</v>
      </c>
      <c r="S198" s="101">
        <f>SUM(S196:S197)</f>
        <v>0</v>
      </c>
    </row>
    <row r="199" spans="1:19">
      <c r="A199" s="44"/>
      <c r="B199" s="35"/>
      <c r="C199" s="161"/>
      <c r="D199" s="170"/>
      <c r="E199" s="62"/>
      <c r="F199" s="62"/>
      <c r="G199" s="83"/>
      <c r="H199" s="62"/>
      <c r="I199" s="62"/>
      <c r="J199" s="83"/>
      <c r="K199" s="62"/>
      <c r="L199" s="62"/>
      <c r="M199" s="83"/>
      <c r="N199" s="62"/>
      <c r="O199" s="62"/>
      <c r="P199" s="83"/>
      <c r="Q199" s="62"/>
      <c r="R199" s="62"/>
      <c r="S199" s="83"/>
    </row>
    <row r="200" spans="1:19" ht="16" thickBot="1">
      <c r="A200" s="44"/>
      <c r="B200" s="11" t="s">
        <v>89</v>
      </c>
      <c r="C200" s="161"/>
      <c r="D200" s="170"/>
      <c r="E200" s="62"/>
      <c r="F200" s="62"/>
      <c r="G200" s="83"/>
      <c r="H200" s="62"/>
      <c r="I200" s="62"/>
      <c r="J200" s="83"/>
      <c r="K200" s="62"/>
      <c r="L200" s="62"/>
      <c r="M200" s="83"/>
      <c r="N200" s="62"/>
      <c r="O200" s="62"/>
      <c r="P200" s="83"/>
      <c r="Q200" s="62"/>
      <c r="R200" s="62"/>
      <c r="S200" s="83"/>
    </row>
    <row r="201" spans="1:19" ht="16" thickBot="1">
      <c r="A201" s="44"/>
      <c r="B201" s="35">
        <f>MAX(B190:B200)+1</f>
        <v>110</v>
      </c>
      <c r="C201" s="162" t="s">
        <v>90</v>
      </c>
      <c r="D201" s="171" t="s">
        <v>87</v>
      </c>
      <c r="E201" s="463">
        <v>0.15</v>
      </c>
      <c r="F201" s="365"/>
      <c r="G201" s="366">
        <f>E201+F201</f>
        <v>0.15</v>
      </c>
      <c r="H201" s="463">
        <v>0.15</v>
      </c>
      <c r="I201" s="365"/>
      <c r="J201" s="366">
        <f>H201+I201</f>
        <v>0.15</v>
      </c>
      <c r="K201" s="463">
        <v>0.15</v>
      </c>
      <c r="L201" s="365"/>
      <c r="M201" s="366">
        <f>K201+L201</f>
        <v>0.15</v>
      </c>
      <c r="N201" s="463">
        <v>0.15</v>
      </c>
      <c r="O201" s="365"/>
      <c r="P201" s="366">
        <f>N201+O201</f>
        <v>0.15</v>
      </c>
      <c r="Q201" s="463">
        <v>0</v>
      </c>
      <c r="R201" s="365"/>
      <c r="S201" s="366">
        <f>Q201+R201</f>
        <v>0</v>
      </c>
    </row>
    <row r="202" spans="1:19">
      <c r="A202" s="44"/>
      <c r="B202" s="35"/>
      <c r="C202" s="161"/>
      <c r="D202" s="170"/>
      <c r="E202" s="62"/>
      <c r="F202" s="62"/>
      <c r="G202" s="83"/>
      <c r="H202" s="62"/>
      <c r="I202" s="62"/>
      <c r="J202" s="83"/>
      <c r="K202" s="62"/>
      <c r="L202" s="62"/>
      <c r="M202" s="83"/>
      <c r="N202" s="62"/>
      <c r="O202" s="62"/>
      <c r="P202" s="83"/>
      <c r="Q202" s="62"/>
      <c r="R202" s="62"/>
      <c r="S202" s="83"/>
    </row>
    <row r="203" spans="1:19">
      <c r="A203" s="44"/>
      <c r="B203" s="54" t="s">
        <v>91</v>
      </c>
      <c r="C203" s="173"/>
      <c r="D203" s="174"/>
      <c r="E203" s="367"/>
      <c r="F203" s="367"/>
      <c r="G203" s="79"/>
      <c r="H203" s="367"/>
      <c r="I203" s="367"/>
      <c r="J203" s="79"/>
      <c r="K203" s="367"/>
      <c r="L203" s="367"/>
      <c r="M203" s="79"/>
      <c r="N203" s="367"/>
      <c r="O203" s="367"/>
      <c r="P203" s="79"/>
      <c r="Q203" s="367"/>
      <c r="R203" s="367"/>
      <c r="S203" s="79"/>
    </row>
    <row r="204" spans="1:19" ht="16" thickBot="1">
      <c r="A204" s="44"/>
      <c r="B204" s="35"/>
      <c r="C204" s="161" t="s">
        <v>92</v>
      </c>
      <c r="D204" s="170"/>
      <c r="E204" s="367"/>
      <c r="F204" s="367"/>
      <c r="G204" s="79"/>
      <c r="H204" s="367"/>
      <c r="I204" s="367"/>
      <c r="J204" s="79"/>
      <c r="K204" s="367"/>
      <c r="L204" s="367"/>
      <c r="M204" s="79"/>
      <c r="N204" s="367"/>
      <c r="O204" s="367"/>
      <c r="P204" s="79"/>
      <c r="Q204" s="367"/>
      <c r="R204" s="367"/>
      <c r="S204" s="79"/>
    </row>
    <row r="205" spans="1:19" s="2" customFormat="1">
      <c r="A205" s="44"/>
      <c r="B205" s="175">
        <f>MAX(B190:B204)+1</f>
        <v>111</v>
      </c>
      <c r="C205" s="176" t="s">
        <v>127</v>
      </c>
      <c r="D205" s="171"/>
      <c r="E205" s="448">
        <v>0</v>
      </c>
      <c r="F205" s="368"/>
      <c r="G205" s="137">
        <f t="shared" ref="G205:G210" si="21">E205+F205</f>
        <v>0</v>
      </c>
      <c r="H205" s="448">
        <v>0</v>
      </c>
      <c r="I205" s="368"/>
      <c r="J205" s="137">
        <f t="shared" ref="J205:J210" si="22">H205+I205</f>
        <v>0</v>
      </c>
      <c r="K205" s="448">
        <v>0</v>
      </c>
      <c r="L205" s="368"/>
      <c r="M205" s="137">
        <f t="shared" ref="M205:M210" si="23">K205+L205</f>
        <v>0</v>
      </c>
      <c r="N205" s="448">
        <v>22.623259129461658</v>
      </c>
      <c r="O205" s="368"/>
      <c r="P205" s="137">
        <f t="shared" ref="P205:P210" si="24">N205+O205</f>
        <v>22.623259129461658</v>
      </c>
      <c r="Q205" s="448">
        <v>109.74643098329202</v>
      </c>
      <c r="R205" s="368"/>
      <c r="S205" s="137">
        <f t="shared" ref="S205:S210" si="25">Q205+R205</f>
        <v>109.74643098329202</v>
      </c>
    </row>
    <row r="206" spans="1:19" s="2" customFormat="1">
      <c r="A206" s="44"/>
      <c r="B206" s="175">
        <f>MAX(B190:B205)+1</f>
        <v>112</v>
      </c>
      <c r="C206" s="176" t="s">
        <v>128</v>
      </c>
      <c r="D206" s="171"/>
      <c r="E206" s="138">
        <v>14.1</v>
      </c>
      <c r="F206" s="349"/>
      <c r="G206" s="103">
        <f t="shared" si="21"/>
        <v>14.1</v>
      </c>
      <c r="H206" s="449">
        <v>13.3</v>
      </c>
      <c r="I206" s="349"/>
      <c r="J206" s="103">
        <f t="shared" si="22"/>
        <v>13.3</v>
      </c>
      <c r="K206" s="449">
        <v>11.9</v>
      </c>
      <c r="L206" s="349"/>
      <c r="M206" s="103">
        <f t="shared" si="23"/>
        <v>11.9</v>
      </c>
      <c r="N206" s="449">
        <v>10.1</v>
      </c>
      <c r="O206" s="349"/>
      <c r="P206" s="103">
        <f t="shared" si="24"/>
        <v>10.1</v>
      </c>
      <c r="Q206" s="449">
        <v>9.5</v>
      </c>
      <c r="R206" s="349"/>
      <c r="S206" s="103">
        <f t="shared" si="25"/>
        <v>9.5</v>
      </c>
    </row>
    <row r="207" spans="1:19" s="2" customFormat="1">
      <c r="A207" s="44"/>
      <c r="B207" s="175">
        <f>MAX(B191:B206)+1</f>
        <v>113</v>
      </c>
      <c r="C207" s="283" t="s">
        <v>129</v>
      </c>
      <c r="D207" s="171"/>
      <c r="E207" s="138">
        <v>0</v>
      </c>
      <c r="F207" s="349"/>
      <c r="G207" s="103">
        <f t="shared" si="21"/>
        <v>0</v>
      </c>
      <c r="H207" s="449">
        <v>0</v>
      </c>
      <c r="I207" s="349"/>
      <c r="J207" s="103">
        <f t="shared" si="22"/>
        <v>0</v>
      </c>
      <c r="K207" s="449">
        <v>0</v>
      </c>
      <c r="L207" s="349"/>
      <c r="M207" s="103">
        <f t="shared" si="23"/>
        <v>0</v>
      </c>
      <c r="N207" s="449">
        <v>0</v>
      </c>
      <c r="O207" s="349"/>
      <c r="P207" s="103">
        <f t="shared" si="24"/>
        <v>0</v>
      </c>
      <c r="Q207" s="449">
        <v>0</v>
      </c>
      <c r="R207" s="349"/>
      <c r="S207" s="103">
        <f t="shared" si="25"/>
        <v>0</v>
      </c>
    </row>
    <row r="208" spans="1:19" s="2" customFormat="1">
      <c r="A208" s="44"/>
      <c r="B208" s="175">
        <f>MAX(B192:B207)+1</f>
        <v>114</v>
      </c>
      <c r="C208" s="283" t="s">
        <v>130</v>
      </c>
      <c r="D208" s="171"/>
      <c r="E208" s="138">
        <v>0</v>
      </c>
      <c r="F208" s="349"/>
      <c r="G208" s="103">
        <f t="shared" si="21"/>
        <v>0</v>
      </c>
      <c r="H208" s="449">
        <v>0</v>
      </c>
      <c r="I208" s="349"/>
      <c r="J208" s="103">
        <f t="shared" si="22"/>
        <v>0</v>
      </c>
      <c r="K208" s="449">
        <v>0</v>
      </c>
      <c r="L208" s="349"/>
      <c r="M208" s="103">
        <f t="shared" si="23"/>
        <v>0</v>
      </c>
      <c r="N208" s="449">
        <v>0</v>
      </c>
      <c r="O208" s="349"/>
      <c r="P208" s="103">
        <f t="shared" si="24"/>
        <v>0</v>
      </c>
      <c r="Q208" s="449">
        <v>0</v>
      </c>
      <c r="R208" s="349"/>
      <c r="S208" s="103">
        <f t="shared" si="25"/>
        <v>0</v>
      </c>
    </row>
    <row r="209" spans="1:19" s="2" customFormat="1">
      <c r="A209" s="44"/>
      <c r="B209" s="175">
        <f>MAX(B193:B208)+1</f>
        <v>115</v>
      </c>
      <c r="C209" s="176" t="s">
        <v>131</v>
      </c>
      <c r="D209" s="171"/>
      <c r="E209" s="138">
        <v>0</v>
      </c>
      <c r="F209" s="349"/>
      <c r="G209" s="103">
        <f t="shared" si="21"/>
        <v>0</v>
      </c>
      <c r="H209" s="449">
        <v>0</v>
      </c>
      <c r="I209" s="349"/>
      <c r="J209" s="103">
        <f t="shared" si="22"/>
        <v>0</v>
      </c>
      <c r="K209" s="449">
        <v>0</v>
      </c>
      <c r="L209" s="349"/>
      <c r="M209" s="103">
        <f t="shared" si="23"/>
        <v>0</v>
      </c>
      <c r="N209" s="449">
        <v>0</v>
      </c>
      <c r="O209" s="349"/>
      <c r="P209" s="103">
        <f t="shared" si="24"/>
        <v>0</v>
      </c>
      <c r="Q209" s="449">
        <v>0</v>
      </c>
      <c r="R209" s="349"/>
      <c r="S209" s="103">
        <f t="shared" si="25"/>
        <v>0</v>
      </c>
    </row>
    <row r="210" spans="1:19" s="2" customFormat="1">
      <c r="A210" s="44"/>
      <c r="B210" s="175">
        <f>MAX(B196:B209)+1</f>
        <v>116</v>
      </c>
      <c r="C210" s="176" t="s">
        <v>99</v>
      </c>
      <c r="D210" s="171"/>
      <c r="E210" s="454">
        <v>0</v>
      </c>
      <c r="F210" s="358"/>
      <c r="G210" s="104">
        <f t="shared" si="21"/>
        <v>0</v>
      </c>
      <c r="H210" s="454">
        <v>0</v>
      </c>
      <c r="I210" s="358"/>
      <c r="J210" s="104">
        <f t="shared" si="22"/>
        <v>0</v>
      </c>
      <c r="K210" s="454">
        <v>0</v>
      </c>
      <c r="L210" s="358"/>
      <c r="M210" s="104">
        <f t="shared" si="23"/>
        <v>0</v>
      </c>
      <c r="N210" s="454">
        <v>0</v>
      </c>
      <c r="O210" s="358"/>
      <c r="P210" s="104">
        <f t="shared" si="24"/>
        <v>0</v>
      </c>
      <c r="Q210" s="454">
        <v>0</v>
      </c>
      <c r="R210" s="358"/>
      <c r="S210" s="104">
        <f t="shared" si="25"/>
        <v>0</v>
      </c>
    </row>
    <row r="211" spans="1:19" s="2" customFormat="1" ht="15" customHeight="1" thickBot="1">
      <c r="A211" s="44"/>
      <c r="B211" s="35">
        <f>MAX(B194:B210)+1</f>
        <v>117</v>
      </c>
      <c r="C211" s="161" t="s">
        <v>100</v>
      </c>
      <c r="D211" s="171" t="s">
        <v>87</v>
      </c>
      <c r="E211" s="455">
        <f>SUM(E205:E210)</f>
        <v>14.1</v>
      </c>
      <c r="F211" s="108">
        <f>G211-E211</f>
        <v>0</v>
      </c>
      <c r="G211" s="106">
        <f>SUM(G205:G210)</f>
        <v>14.1</v>
      </c>
      <c r="H211" s="455">
        <f>SUM(H205:H210)</f>
        <v>13.3</v>
      </c>
      <c r="I211" s="108">
        <f>J211-H211</f>
        <v>0</v>
      </c>
      <c r="J211" s="106">
        <f>SUM(J205:J210)</f>
        <v>13.3</v>
      </c>
      <c r="K211" s="455">
        <f>SUM(K205:K210)</f>
        <v>11.9</v>
      </c>
      <c r="L211" s="108">
        <f>M211-K211</f>
        <v>0</v>
      </c>
      <c r="M211" s="106">
        <f>SUM(M205:M210)</f>
        <v>11.9</v>
      </c>
      <c r="N211" s="455">
        <f>SUM(N205:N210)</f>
        <v>32.72325912946166</v>
      </c>
      <c r="O211" s="108">
        <f>P211-N211</f>
        <v>0</v>
      </c>
      <c r="P211" s="106">
        <f>SUM(P205:P210)</f>
        <v>32.72325912946166</v>
      </c>
      <c r="Q211" s="455">
        <f>SUM(Q205:Q210)</f>
        <v>119.24643098329202</v>
      </c>
      <c r="R211" s="108">
        <f>S211-Q211</f>
        <v>0</v>
      </c>
      <c r="S211" s="106">
        <f>SUM(S205:S210)</f>
        <v>119.24643098329202</v>
      </c>
    </row>
    <row r="212" spans="1:19" ht="15" customHeight="1">
      <c r="A212" s="44"/>
      <c r="B212" s="35"/>
      <c r="C212" s="162"/>
      <c r="D212" s="171"/>
      <c r="E212" s="367"/>
      <c r="F212" s="367"/>
      <c r="G212" s="79"/>
      <c r="H212" s="367"/>
      <c r="I212" s="367"/>
      <c r="J212" s="79"/>
      <c r="K212" s="367"/>
      <c r="L212" s="367"/>
      <c r="M212" s="79"/>
      <c r="N212" s="367"/>
      <c r="O212" s="367"/>
      <c r="P212" s="79"/>
      <c r="Q212" s="367"/>
      <c r="R212" s="367"/>
      <c r="S212" s="79"/>
    </row>
    <row r="213" spans="1:19" ht="15" customHeight="1" thickBot="1">
      <c r="A213" s="44"/>
      <c r="B213" s="35"/>
      <c r="C213" s="161" t="s">
        <v>101</v>
      </c>
      <c r="D213" s="170"/>
      <c r="E213" s="367"/>
      <c r="F213" s="367"/>
      <c r="G213" s="79"/>
      <c r="H213" s="367"/>
      <c r="I213" s="367"/>
      <c r="J213" s="79"/>
      <c r="K213" s="367"/>
      <c r="L213" s="367"/>
      <c r="M213" s="79"/>
      <c r="N213" s="367"/>
      <c r="O213" s="367"/>
      <c r="P213" s="79"/>
      <c r="Q213" s="367"/>
      <c r="R213" s="367"/>
      <c r="S213" s="79"/>
    </row>
    <row r="214" spans="1:19" s="2" customFormat="1" ht="15" customHeight="1">
      <c r="A214" s="44"/>
      <c r="B214" s="175">
        <f>MAX(B197:B213)+1</f>
        <v>118</v>
      </c>
      <c r="C214" s="176" t="s">
        <v>132</v>
      </c>
      <c r="D214" s="171" t="s">
        <v>87</v>
      </c>
      <c r="E214" s="448">
        <v>195.46550540815332</v>
      </c>
      <c r="F214" s="348"/>
      <c r="G214" s="137">
        <f t="shared" ref="G214:G219" si="26">E214+F214</f>
        <v>195.46550540815332</v>
      </c>
      <c r="H214" s="448">
        <v>311.11994492601133</v>
      </c>
      <c r="I214" s="348"/>
      <c r="J214" s="137">
        <f t="shared" ref="J214:J219" si="27">H214+I214</f>
        <v>311.11994492601133</v>
      </c>
      <c r="K214" s="448">
        <v>344.9903378829863</v>
      </c>
      <c r="L214" s="348"/>
      <c r="M214" s="137">
        <f t="shared" ref="M214:M219" si="28">K214+L214</f>
        <v>344.9903378829863</v>
      </c>
      <c r="N214" s="448">
        <v>365.61646495946735</v>
      </c>
      <c r="O214" s="348"/>
      <c r="P214" s="137">
        <f t="shared" ref="P214:P219" si="29">N214+O214</f>
        <v>365.61646495946735</v>
      </c>
      <c r="Q214" s="448">
        <v>377.27976284385949</v>
      </c>
      <c r="R214" s="348"/>
      <c r="S214" s="137">
        <f t="shared" ref="S214:S219" si="30">Q214+R214</f>
        <v>377.27976284385949</v>
      </c>
    </row>
    <row r="215" spans="1:19" s="2" customFormat="1" ht="15" customHeight="1">
      <c r="A215" s="44"/>
      <c r="B215" s="175">
        <f>MAX(B198:B214)+1</f>
        <v>119</v>
      </c>
      <c r="C215" s="176" t="s">
        <v>133</v>
      </c>
      <c r="D215" s="171" t="s">
        <v>87</v>
      </c>
      <c r="E215" s="449">
        <v>1.4</v>
      </c>
      <c r="F215" s="349"/>
      <c r="G215" s="103">
        <f t="shared" si="26"/>
        <v>1.4</v>
      </c>
      <c r="H215" s="449">
        <v>0.3</v>
      </c>
      <c r="I215" s="349"/>
      <c r="J215" s="103">
        <f t="shared" si="27"/>
        <v>0.3</v>
      </c>
      <c r="K215" s="449">
        <v>0.4</v>
      </c>
      <c r="L215" s="349"/>
      <c r="M215" s="103">
        <f t="shared" si="28"/>
        <v>0.4</v>
      </c>
      <c r="N215" s="449">
        <v>0.2</v>
      </c>
      <c r="O215" s="349"/>
      <c r="P215" s="103">
        <f t="shared" si="29"/>
        <v>0.2</v>
      </c>
      <c r="Q215" s="449">
        <v>0.3</v>
      </c>
      <c r="R215" s="349"/>
      <c r="S215" s="103">
        <f t="shared" si="30"/>
        <v>0.3</v>
      </c>
    </row>
    <row r="216" spans="1:19" s="2" customFormat="1" ht="15" customHeight="1">
      <c r="A216" s="44"/>
      <c r="B216" s="175">
        <f>MAX(B198:B215)+1</f>
        <v>120</v>
      </c>
      <c r="C216" s="176" t="s">
        <v>134</v>
      </c>
      <c r="D216" s="171" t="s">
        <v>87</v>
      </c>
      <c r="E216" s="449">
        <v>12.7</v>
      </c>
      <c r="F216" s="349"/>
      <c r="G216" s="103">
        <f t="shared" si="26"/>
        <v>12.7</v>
      </c>
      <c r="H216" s="449">
        <v>13</v>
      </c>
      <c r="I216" s="349"/>
      <c r="J216" s="103">
        <f t="shared" si="27"/>
        <v>13</v>
      </c>
      <c r="K216" s="449">
        <v>11.5</v>
      </c>
      <c r="L216" s="349"/>
      <c r="M216" s="103">
        <f t="shared" si="28"/>
        <v>11.5</v>
      </c>
      <c r="N216" s="449">
        <v>9.9</v>
      </c>
      <c r="O216" s="349"/>
      <c r="P216" s="103">
        <f t="shared" si="29"/>
        <v>9.9</v>
      </c>
      <c r="Q216" s="449">
        <v>9.1999999999999993</v>
      </c>
      <c r="R216" s="349"/>
      <c r="S216" s="103">
        <f t="shared" si="30"/>
        <v>9.1999999999999993</v>
      </c>
    </row>
    <row r="217" spans="1:19" s="2" customFormat="1" ht="15" customHeight="1">
      <c r="A217" s="44"/>
      <c r="B217" s="175">
        <f>MAX(B199:B216)+1</f>
        <v>121</v>
      </c>
      <c r="C217" s="176" t="s">
        <v>135</v>
      </c>
      <c r="D217" s="171" t="s">
        <v>87</v>
      </c>
      <c r="E217" s="449">
        <v>0</v>
      </c>
      <c r="F217" s="349"/>
      <c r="G217" s="103">
        <f t="shared" si="26"/>
        <v>0</v>
      </c>
      <c r="H217" s="449">
        <v>0</v>
      </c>
      <c r="I217" s="349"/>
      <c r="J217" s="103">
        <f t="shared" si="27"/>
        <v>0</v>
      </c>
      <c r="K217" s="449">
        <v>0</v>
      </c>
      <c r="L217" s="349"/>
      <c r="M217" s="103">
        <f t="shared" si="28"/>
        <v>0</v>
      </c>
      <c r="N217" s="449">
        <v>0</v>
      </c>
      <c r="O217" s="349"/>
      <c r="P217" s="103">
        <f t="shared" si="29"/>
        <v>0</v>
      </c>
      <c r="Q217" s="449">
        <v>0</v>
      </c>
      <c r="R217" s="349"/>
      <c r="S217" s="103">
        <f t="shared" si="30"/>
        <v>0</v>
      </c>
    </row>
    <row r="218" spans="1:19" s="2" customFormat="1" ht="15" customHeight="1">
      <c r="A218" s="44"/>
      <c r="B218" s="175">
        <f>MAX(B200:B217)+1</f>
        <v>122</v>
      </c>
      <c r="C218" s="176" t="s">
        <v>136</v>
      </c>
      <c r="D218" s="171" t="s">
        <v>87</v>
      </c>
      <c r="E218" s="449">
        <v>0</v>
      </c>
      <c r="F218" s="349"/>
      <c r="G218" s="103">
        <f t="shared" si="26"/>
        <v>0</v>
      </c>
      <c r="H218" s="449">
        <v>0</v>
      </c>
      <c r="I218" s="349"/>
      <c r="J218" s="103">
        <f t="shared" si="27"/>
        <v>0</v>
      </c>
      <c r="K218" s="449">
        <v>0</v>
      </c>
      <c r="L218" s="349"/>
      <c r="M218" s="103">
        <f t="shared" si="28"/>
        <v>0</v>
      </c>
      <c r="N218" s="449">
        <v>0</v>
      </c>
      <c r="O218" s="349"/>
      <c r="P218" s="103">
        <f t="shared" si="29"/>
        <v>0</v>
      </c>
      <c r="Q218" s="449">
        <v>0</v>
      </c>
      <c r="R218" s="349"/>
      <c r="S218" s="103">
        <f t="shared" si="30"/>
        <v>0</v>
      </c>
    </row>
    <row r="219" spans="1:19" s="2" customFormat="1" ht="15" customHeight="1">
      <c r="A219" s="44"/>
      <c r="B219" s="175">
        <f>MAX(B204:B218)+1</f>
        <v>123</v>
      </c>
      <c r="C219" s="176" t="s">
        <v>99</v>
      </c>
      <c r="D219" s="171" t="s">
        <v>87</v>
      </c>
      <c r="E219" s="449">
        <v>0</v>
      </c>
      <c r="F219" s="358"/>
      <c r="G219" s="104">
        <f t="shared" si="26"/>
        <v>0</v>
      </c>
      <c r="H219" s="449">
        <v>0</v>
      </c>
      <c r="I219" s="358"/>
      <c r="J219" s="104">
        <f t="shared" si="27"/>
        <v>0</v>
      </c>
      <c r="K219" s="449">
        <v>0</v>
      </c>
      <c r="L219" s="358"/>
      <c r="M219" s="104">
        <f t="shared" si="28"/>
        <v>0</v>
      </c>
      <c r="N219" s="449">
        <v>0</v>
      </c>
      <c r="O219" s="358"/>
      <c r="P219" s="104">
        <f t="shared" si="29"/>
        <v>0</v>
      </c>
      <c r="Q219" s="449">
        <v>0</v>
      </c>
      <c r="R219" s="358"/>
      <c r="S219" s="104">
        <f t="shared" si="30"/>
        <v>0</v>
      </c>
    </row>
    <row r="220" spans="1:19" s="2" customFormat="1" ht="15" customHeight="1" thickBot="1">
      <c r="A220" s="44"/>
      <c r="B220" s="178">
        <f>MAX(B205:B219)+1</f>
        <v>124</v>
      </c>
      <c r="C220" s="179" t="s">
        <v>107</v>
      </c>
      <c r="D220" s="172" t="s">
        <v>87</v>
      </c>
      <c r="E220" s="148">
        <f>SUM(E214:E219)</f>
        <v>209.56550540815331</v>
      </c>
      <c r="F220" s="108">
        <f>G220-E220</f>
        <v>0</v>
      </c>
      <c r="G220" s="106">
        <f>SUM(G212:G219)</f>
        <v>209.56550540815331</v>
      </c>
      <c r="H220" s="148">
        <f>SUM(H214:H219)</f>
        <v>324.41994492601134</v>
      </c>
      <c r="I220" s="108">
        <f>J220-H220</f>
        <v>0</v>
      </c>
      <c r="J220" s="106">
        <f>SUM(J212:J219)</f>
        <v>324.41994492601134</v>
      </c>
      <c r="K220" s="148">
        <f>SUM(K214:K219)</f>
        <v>356.89033788298627</v>
      </c>
      <c r="L220" s="108">
        <f>M220-K220</f>
        <v>0</v>
      </c>
      <c r="M220" s="106">
        <f>SUM(M212:M219)</f>
        <v>356.89033788298627</v>
      </c>
      <c r="N220" s="148">
        <f>SUM(N214:N219)</f>
        <v>375.71646495946732</v>
      </c>
      <c r="O220" s="108">
        <f>P220-N220</f>
        <v>0</v>
      </c>
      <c r="P220" s="106">
        <f>SUM(P212:P219)</f>
        <v>375.71646495946732</v>
      </c>
      <c r="Q220" s="148">
        <f>SUM(Q214:Q219)</f>
        <v>386.77976284385949</v>
      </c>
      <c r="R220" s="108">
        <f>S220-Q220</f>
        <v>0</v>
      </c>
      <c r="S220" s="106">
        <f>SUM(S212:S219)</f>
        <v>386.77976284385949</v>
      </c>
    </row>
    <row r="221" spans="1:19" ht="15" customHeight="1">
      <c r="A221" s="44"/>
      <c r="B221" s="72"/>
      <c r="C221" s="1"/>
      <c r="D221" s="1"/>
      <c r="E221" s="72"/>
      <c r="F221" s="1"/>
      <c r="G221" s="72"/>
      <c r="H221" s="362"/>
      <c r="I221" s="362"/>
      <c r="J221" s="362"/>
      <c r="K221" s="362"/>
      <c r="L221" s="362"/>
      <c r="M221" s="362"/>
      <c r="N221" s="362"/>
      <c r="O221" s="362"/>
      <c r="P221" s="362"/>
      <c r="Q221" s="362"/>
      <c r="R221" s="362"/>
      <c r="S221" s="362"/>
    </row>
    <row r="222" spans="1:19" ht="15" customHeight="1">
      <c r="A222" s="44"/>
      <c r="B222" s="72"/>
      <c r="C222" s="1"/>
      <c r="D222" s="1"/>
      <c r="E222" s="72"/>
      <c r="F222" s="1"/>
      <c r="G222" s="72"/>
      <c r="H222" s="362"/>
      <c r="I222" s="362"/>
      <c r="J222" s="362"/>
      <c r="K222" s="362"/>
      <c r="L222" s="362"/>
      <c r="M222" s="362"/>
      <c r="N222" s="362"/>
      <c r="O222" s="362"/>
      <c r="P222" s="362"/>
      <c r="Q222" s="362"/>
      <c r="R222" s="362"/>
      <c r="S222" s="362"/>
    </row>
    <row r="223" spans="1:19" ht="15" customHeight="1">
      <c r="A223" s="44"/>
      <c r="B223" s="72"/>
      <c r="C223" s="1"/>
      <c r="D223" s="1"/>
      <c r="E223" s="72"/>
      <c r="F223" s="1"/>
      <c r="G223" s="72"/>
      <c r="H223" s="362"/>
      <c r="I223" s="362"/>
      <c r="J223" s="362"/>
      <c r="K223" s="362"/>
      <c r="L223" s="362"/>
      <c r="M223" s="362"/>
      <c r="N223" s="362"/>
      <c r="O223" s="362"/>
      <c r="P223" s="362"/>
      <c r="Q223" s="362"/>
      <c r="R223" s="362"/>
      <c r="S223" s="362"/>
    </row>
    <row r="224" spans="1:19" ht="15" customHeight="1">
      <c r="A224" s="44"/>
      <c r="B224" s="72"/>
      <c r="C224" s="1"/>
      <c r="D224" s="1"/>
      <c r="E224" s="72"/>
      <c r="F224" s="1"/>
      <c r="G224" s="72"/>
      <c r="H224" s="362"/>
      <c r="I224" s="362"/>
      <c r="J224" s="362"/>
      <c r="K224" s="362"/>
      <c r="L224" s="362"/>
      <c r="M224" s="362"/>
      <c r="N224" s="362"/>
      <c r="O224" s="362"/>
      <c r="P224" s="362"/>
      <c r="Q224" s="362"/>
      <c r="R224" s="362"/>
      <c r="S224" s="362"/>
    </row>
    <row r="225" spans="2:7" ht="15" customHeight="1">
      <c r="B225" s="72"/>
      <c r="C225" s="1"/>
      <c r="D225" s="1"/>
      <c r="E225" s="72"/>
      <c r="F225" s="1"/>
      <c r="G225" s="72"/>
    </row>
    <row r="226" spans="2:7" ht="15" customHeight="1">
      <c r="B226" s="72"/>
      <c r="C226" s="1"/>
      <c r="D226" s="1"/>
      <c r="E226" s="72"/>
      <c r="F226" s="1"/>
      <c r="G226" s="72"/>
    </row>
    <row r="227" spans="2:7" ht="15" customHeight="1">
      <c r="B227" s="72"/>
      <c r="C227" s="1"/>
      <c r="D227" s="1"/>
      <c r="E227" s="72"/>
      <c r="F227" s="1"/>
      <c r="G227" s="72"/>
    </row>
    <row r="228" spans="2:7" ht="15" customHeight="1">
      <c r="B228" s="72"/>
      <c r="C228" s="1"/>
      <c r="D228" s="1"/>
      <c r="E228" s="72"/>
      <c r="F228" s="1"/>
      <c r="G228" s="72"/>
    </row>
    <row r="229" spans="2:7" ht="15" customHeight="1">
      <c r="B229" s="72"/>
      <c r="C229" s="1"/>
      <c r="D229" s="1"/>
      <c r="E229" s="72"/>
      <c r="F229" s="1"/>
      <c r="G229" s="72"/>
    </row>
    <row r="230" spans="2:7" ht="15" customHeight="1">
      <c r="B230" s="72"/>
      <c r="C230" s="1"/>
      <c r="D230" s="1"/>
      <c r="E230" s="72"/>
      <c r="F230" s="1"/>
      <c r="G230" s="72"/>
    </row>
    <row r="231" spans="2:7" ht="15" customHeight="1">
      <c r="B231" s="72"/>
      <c r="C231" s="1"/>
      <c r="D231" s="1"/>
      <c r="E231" s="72"/>
      <c r="F231" s="1"/>
      <c r="G231" s="72"/>
    </row>
    <row r="232" spans="2:7" ht="15" customHeight="1">
      <c r="B232" s="72"/>
      <c r="C232" s="1"/>
      <c r="D232" s="1"/>
      <c r="E232" s="72"/>
      <c r="F232" s="1"/>
      <c r="G232" s="72"/>
    </row>
    <row r="233" spans="2:7" ht="15" customHeight="1">
      <c r="B233" s="72"/>
      <c r="C233" s="1"/>
      <c r="D233" s="1"/>
      <c r="E233" s="72"/>
      <c r="F233" s="1"/>
      <c r="G233" s="72"/>
    </row>
    <row r="234" spans="2:7" ht="15" customHeight="1">
      <c r="B234" s="72"/>
      <c r="C234" s="1"/>
      <c r="D234" s="1"/>
      <c r="E234" s="72"/>
      <c r="F234" s="1"/>
      <c r="G234" s="72"/>
    </row>
    <row r="235" spans="2:7" ht="15" customHeight="1">
      <c r="B235" s="72"/>
      <c r="C235" s="1"/>
      <c r="D235" s="1"/>
      <c r="E235" s="72"/>
      <c r="F235" s="1"/>
      <c r="G235" s="72"/>
    </row>
    <row r="236" spans="2:7" ht="15" customHeight="1">
      <c r="B236" s="72"/>
      <c r="C236" s="1"/>
      <c r="D236" s="1"/>
      <c r="E236" s="72"/>
      <c r="F236" s="1"/>
      <c r="G236" s="72"/>
    </row>
    <row r="237" spans="2:7" ht="15" customHeight="1">
      <c r="B237" s="72"/>
      <c r="C237" s="1"/>
      <c r="D237" s="1"/>
      <c r="E237" s="72"/>
      <c r="F237" s="1"/>
      <c r="G237" s="72"/>
    </row>
    <row r="238" spans="2:7" ht="15" customHeight="1">
      <c r="B238" s="72"/>
      <c r="C238" s="1"/>
      <c r="D238" s="1"/>
      <c r="E238" s="72"/>
      <c r="F238" s="1"/>
      <c r="G238" s="72"/>
    </row>
    <row r="239" spans="2:7" ht="15" customHeight="1">
      <c r="B239" s="72"/>
      <c r="C239" s="1"/>
      <c r="D239" s="1"/>
      <c r="E239" s="72"/>
      <c r="F239" s="1"/>
      <c r="G239" s="72"/>
    </row>
    <row r="240" spans="2:7" ht="15" customHeight="1">
      <c r="B240" s="72"/>
      <c r="C240" s="1"/>
      <c r="D240" s="1"/>
      <c r="E240" s="72"/>
      <c r="F240" s="1"/>
      <c r="G240" s="72"/>
    </row>
    <row r="241" spans="2:7" ht="15" customHeight="1">
      <c r="B241" s="72"/>
      <c r="C241" s="1"/>
      <c r="D241" s="1"/>
      <c r="E241" s="72"/>
      <c r="F241" s="1"/>
      <c r="G241" s="72"/>
    </row>
    <row r="242" spans="2:7" ht="15" customHeight="1">
      <c r="B242" s="72"/>
      <c r="C242" s="1"/>
      <c r="D242" s="1"/>
      <c r="E242" s="72"/>
      <c r="F242" s="1"/>
      <c r="G242" s="72"/>
    </row>
    <row r="243" spans="2:7" ht="15" customHeight="1">
      <c r="B243" s="72"/>
      <c r="C243" s="1"/>
      <c r="D243" s="1"/>
      <c r="E243" s="72"/>
      <c r="F243" s="1"/>
      <c r="G243" s="72"/>
    </row>
    <row r="244" spans="2:7" ht="15" customHeight="1">
      <c r="B244" s="72"/>
      <c r="C244" s="1"/>
      <c r="D244" s="1"/>
      <c r="E244" s="72"/>
      <c r="F244" s="1"/>
      <c r="G244" s="72"/>
    </row>
    <row r="245" spans="2:7" ht="15" customHeight="1">
      <c r="B245" s="72"/>
      <c r="C245" s="1"/>
      <c r="D245" s="1"/>
      <c r="E245" s="72"/>
      <c r="F245" s="1"/>
      <c r="G245" s="72"/>
    </row>
    <row r="246" spans="2:7" ht="15" customHeight="1">
      <c r="B246" s="72"/>
      <c r="C246" s="1"/>
      <c r="D246" s="1"/>
      <c r="E246" s="72"/>
      <c r="F246" s="1"/>
      <c r="G246" s="72"/>
    </row>
    <row r="247" spans="2:7" ht="15" customHeight="1">
      <c r="B247" s="72"/>
      <c r="C247" s="1"/>
      <c r="D247" s="1"/>
      <c r="E247" s="72"/>
      <c r="F247" s="1"/>
      <c r="G247" s="72"/>
    </row>
    <row r="248" spans="2:7" ht="15" customHeight="1">
      <c r="B248" s="72"/>
      <c r="C248" s="1"/>
      <c r="D248" s="1"/>
      <c r="E248" s="72"/>
      <c r="F248" s="1"/>
      <c r="G248" s="72"/>
    </row>
    <row r="249" spans="2:7" ht="15" customHeight="1">
      <c r="B249" s="72"/>
      <c r="C249" s="1"/>
      <c r="D249" s="1"/>
      <c r="E249" s="72"/>
      <c r="F249" s="1"/>
      <c r="G249" s="72"/>
    </row>
    <row r="250" spans="2:7" ht="15" customHeight="1">
      <c r="B250" s="72"/>
      <c r="C250" s="1"/>
      <c r="D250" s="1"/>
      <c r="E250" s="72"/>
      <c r="F250" s="1"/>
      <c r="G250" s="72"/>
    </row>
    <row r="251" spans="2:7" ht="15" customHeight="1">
      <c r="B251" s="72"/>
      <c r="C251" s="1"/>
      <c r="D251" s="1"/>
      <c r="E251" s="72"/>
      <c r="F251" s="1"/>
      <c r="G251" s="72"/>
    </row>
    <row r="252" spans="2:7" ht="15" customHeight="1">
      <c r="B252" s="72"/>
      <c r="C252" s="1"/>
      <c r="D252" s="1"/>
      <c r="E252" s="72"/>
      <c r="F252" s="1"/>
      <c r="G252" s="72"/>
    </row>
    <row r="253" spans="2:7" ht="15" customHeight="1">
      <c r="B253" s="72"/>
      <c r="C253" s="1"/>
      <c r="D253" s="1"/>
      <c r="E253" s="72"/>
      <c r="F253" s="1"/>
      <c r="G253" s="72"/>
    </row>
    <row r="254" spans="2:7" ht="15" customHeight="1">
      <c r="B254" s="72"/>
      <c r="C254" s="1"/>
      <c r="D254" s="1"/>
      <c r="E254" s="72"/>
      <c r="F254" s="1"/>
      <c r="G254" s="72"/>
    </row>
    <row r="255" spans="2:7" ht="15" customHeight="1">
      <c r="B255" s="72"/>
      <c r="C255" s="1"/>
      <c r="D255" s="1"/>
      <c r="E255" s="72"/>
      <c r="F255" s="1"/>
      <c r="G255" s="72"/>
    </row>
    <row r="256" spans="2:7" ht="15" customHeight="1">
      <c r="B256" s="72"/>
      <c r="C256" s="1"/>
      <c r="D256" s="1"/>
      <c r="E256" s="72"/>
      <c r="F256" s="1"/>
      <c r="G256" s="72"/>
    </row>
    <row r="257" spans="2:7" ht="15" customHeight="1">
      <c r="B257" s="72"/>
      <c r="C257" s="1"/>
      <c r="D257" s="1"/>
      <c r="E257" s="72"/>
      <c r="F257" s="1"/>
      <c r="G257" s="72"/>
    </row>
    <row r="258" spans="2:7" ht="15" customHeight="1">
      <c r="B258" s="72"/>
      <c r="C258" s="1"/>
      <c r="D258" s="1"/>
      <c r="E258" s="72"/>
      <c r="F258" s="1"/>
      <c r="G258" s="72"/>
    </row>
    <row r="259" spans="2:7" ht="15" customHeight="1">
      <c r="B259" s="72"/>
      <c r="C259" s="1"/>
      <c r="D259" s="1"/>
      <c r="E259" s="72"/>
      <c r="F259" s="1"/>
      <c r="G259" s="72"/>
    </row>
    <row r="260" spans="2:7" ht="15" customHeight="1">
      <c r="B260" s="72"/>
      <c r="C260" s="1"/>
      <c r="D260" s="1"/>
      <c r="E260" s="72"/>
      <c r="F260" s="1"/>
      <c r="G260" s="72"/>
    </row>
    <row r="261" spans="2:7" ht="15" customHeight="1">
      <c r="B261" s="72"/>
      <c r="C261" s="1"/>
      <c r="D261" s="1"/>
      <c r="E261" s="72"/>
      <c r="F261" s="1"/>
      <c r="G261" s="72"/>
    </row>
    <row r="262" spans="2:7" ht="15" customHeight="1">
      <c r="B262" s="72"/>
      <c r="C262" s="1"/>
      <c r="D262" s="1"/>
      <c r="E262" s="72"/>
      <c r="F262" s="1"/>
      <c r="G262" s="72"/>
    </row>
    <row r="263" spans="2:7" ht="15" customHeight="1">
      <c r="B263" s="72"/>
      <c r="C263" s="1"/>
      <c r="D263" s="1"/>
      <c r="E263" s="72"/>
      <c r="F263" s="1"/>
      <c r="G263" s="72"/>
    </row>
    <row r="264" spans="2:7" ht="15" customHeight="1">
      <c r="B264" s="72"/>
      <c r="C264" s="1"/>
      <c r="D264" s="1"/>
      <c r="E264" s="72"/>
      <c r="F264" s="1"/>
      <c r="G264" s="72"/>
    </row>
    <row r="265" spans="2:7" ht="15" customHeight="1">
      <c r="B265" s="72"/>
      <c r="C265" s="1"/>
      <c r="D265" s="1"/>
      <c r="E265" s="72"/>
      <c r="F265" s="1"/>
      <c r="G265" s="72"/>
    </row>
    <row r="266" spans="2:7" ht="15" customHeight="1">
      <c r="B266" s="72"/>
      <c r="C266" s="1"/>
      <c r="D266" s="1"/>
      <c r="E266" s="72"/>
      <c r="F266" s="1"/>
      <c r="G266" s="72"/>
    </row>
    <row r="267" spans="2:7" ht="15" customHeight="1">
      <c r="B267" s="72"/>
      <c r="C267" s="1"/>
      <c r="D267" s="1"/>
      <c r="E267" s="72"/>
      <c r="F267" s="1"/>
      <c r="G267" s="72"/>
    </row>
    <row r="268" spans="2:7" ht="15" customHeight="1">
      <c r="B268" s="72"/>
      <c r="C268" s="1"/>
      <c r="D268" s="1"/>
      <c r="E268" s="72"/>
      <c r="F268" s="1"/>
      <c r="G268" s="72"/>
    </row>
    <row r="269" spans="2:7" ht="15" customHeight="1">
      <c r="B269" s="72"/>
      <c r="C269" s="1"/>
      <c r="D269" s="1"/>
      <c r="E269" s="72"/>
      <c r="F269" s="1"/>
      <c r="G269" s="72"/>
    </row>
    <row r="270" spans="2:7" ht="15" customHeight="1">
      <c r="B270" s="72"/>
      <c r="C270" s="1"/>
      <c r="D270" s="1"/>
      <c r="E270" s="72"/>
      <c r="F270" s="1"/>
      <c r="G270" s="72"/>
    </row>
    <row r="271" spans="2:7" ht="15" customHeight="1">
      <c r="B271" s="72"/>
      <c r="C271" s="1"/>
      <c r="D271" s="1"/>
      <c r="E271" s="72"/>
      <c r="F271" s="1"/>
      <c r="G271" s="72"/>
    </row>
    <row r="272" spans="2:7" ht="15" customHeight="1">
      <c r="B272" s="72"/>
      <c r="C272" s="1"/>
      <c r="D272" s="1"/>
      <c r="E272" s="72"/>
      <c r="F272" s="1"/>
      <c r="G272" s="72"/>
    </row>
    <row r="273" spans="2:7" ht="15" customHeight="1">
      <c r="B273" s="72"/>
      <c r="C273" s="1"/>
      <c r="D273" s="1"/>
      <c r="E273" s="72"/>
      <c r="F273" s="1"/>
      <c r="G273" s="72"/>
    </row>
    <row r="274" spans="2:7" ht="15" customHeight="1">
      <c r="B274" s="72"/>
      <c r="C274" s="1"/>
      <c r="D274" s="1"/>
      <c r="E274" s="72"/>
      <c r="F274" s="1"/>
      <c r="G274" s="72"/>
    </row>
    <row r="275" spans="2:7" ht="15" customHeight="1">
      <c r="B275" s="72"/>
      <c r="C275" s="1"/>
      <c r="D275" s="1"/>
      <c r="E275" s="72"/>
      <c r="F275" s="1"/>
      <c r="G275" s="72"/>
    </row>
    <row r="276" spans="2:7" ht="15" customHeight="1">
      <c r="B276" s="72"/>
      <c r="C276" s="1"/>
      <c r="D276" s="1"/>
      <c r="E276" s="72"/>
      <c r="F276" s="1"/>
      <c r="G276" s="72"/>
    </row>
    <row r="277" spans="2:7" ht="15" customHeight="1">
      <c r="B277" s="72"/>
      <c r="C277" s="1"/>
      <c r="D277" s="1"/>
      <c r="E277" s="72"/>
      <c r="F277" s="1"/>
      <c r="G277" s="72"/>
    </row>
    <row r="278" spans="2:7" ht="15" customHeight="1">
      <c r="B278" s="72"/>
      <c r="C278" s="1"/>
      <c r="D278" s="1"/>
      <c r="E278" s="72"/>
      <c r="F278" s="1"/>
      <c r="G278" s="72"/>
    </row>
    <row r="279" spans="2:7" ht="15" customHeight="1">
      <c r="B279" s="72"/>
      <c r="C279" s="1"/>
      <c r="D279" s="1"/>
      <c r="E279" s="72"/>
      <c r="F279" s="1"/>
      <c r="G279" s="72"/>
    </row>
    <row r="280" spans="2:7" ht="15" customHeight="1">
      <c r="B280" s="72"/>
      <c r="C280" s="1"/>
      <c r="D280" s="1"/>
      <c r="E280" s="72"/>
      <c r="F280" s="1"/>
      <c r="G280" s="72"/>
    </row>
    <row r="281" spans="2:7" ht="15" customHeight="1">
      <c r="B281" s="72"/>
      <c r="C281" s="1"/>
      <c r="D281" s="1"/>
      <c r="E281" s="72"/>
      <c r="F281" s="1"/>
      <c r="G281" s="72"/>
    </row>
    <row r="282" spans="2:7" ht="15" customHeight="1">
      <c r="B282" s="72"/>
      <c r="C282" s="1"/>
      <c r="D282" s="1"/>
      <c r="E282" s="72"/>
      <c r="F282" s="1"/>
      <c r="G282" s="72"/>
    </row>
    <row r="283" spans="2:7" ht="15" customHeight="1">
      <c r="B283" s="72"/>
      <c r="C283" s="1"/>
      <c r="D283" s="1"/>
      <c r="E283" s="72"/>
      <c r="F283" s="1"/>
      <c r="G283" s="72"/>
    </row>
    <row r="284" spans="2:7" ht="15" customHeight="1">
      <c r="B284" s="72"/>
      <c r="C284" s="1"/>
      <c r="D284" s="1"/>
      <c r="E284" s="72"/>
      <c r="F284" s="1"/>
      <c r="G284" s="72"/>
    </row>
    <row r="285" spans="2:7" ht="15" customHeight="1">
      <c r="B285" s="72"/>
      <c r="C285" s="1"/>
      <c r="D285" s="1"/>
      <c r="E285" s="72"/>
      <c r="F285" s="1"/>
      <c r="G285" s="72"/>
    </row>
    <row r="286" spans="2:7" ht="15" customHeight="1">
      <c r="B286" s="72"/>
      <c r="C286" s="1"/>
      <c r="D286" s="1"/>
      <c r="E286" s="72"/>
      <c r="F286" s="1"/>
      <c r="G286" s="72"/>
    </row>
    <row r="287" spans="2:7" ht="15" customHeight="1">
      <c r="B287" s="72"/>
      <c r="C287" s="1"/>
      <c r="D287" s="1"/>
      <c r="E287" s="72"/>
      <c r="F287" s="1"/>
      <c r="G287" s="72"/>
    </row>
    <row r="288" spans="2:7" ht="15" customHeight="1">
      <c r="B288" s="72"/>
      <c r="C288" s="1"/>
      <c r="D288" s="1"/>
      <c r="E288" s="72"/>
      <c r="F288" s="1"/>
      <c r="G288" s="72"/>
    </row>
    <row r="289" spans="2:7" ht="15" customHeight="1">
      <c r="B289" s="72"/>
      <c r="C289" s="1"/>
      <c r="D289" s="1"/>
      <c r="E289" s="72"/>
      <c r="F289" s="1"/>
      <c r="G289" s="72"/>
    </row>
    <row r="290" spans="2:7" ht="15" customHeight="1">
      <c r="B290" s="72"/>
      <c r="C290" s="1"/>
      <c r="D290" s="1"/>
      <c r="E290" s="72"/>
      <c r="F290" s="1"/>
      <c r="G290" s="72"/>
    </row>
    <row r="291" spans="2:7" ht="15" customHeight="1">
      <c r="B291" s="72"/>
      <c r="C291" s="1"/>
      <c r="D291" s="1"/>
      <c r="E291" s="72"/>
      <c r="F291" s="1"/>
      <c r="G291" s="72"/>
    </row>
    <row r="292" spans="2:7" ht="15" customHeight="1">
      <c r="B292" s="72"/>
      <c r="C292" s="1"/>
      <c r="D292" s="1"/>
      <c r="E292" s="72"/>
      <c r="F292" s="1"/>
      <c r="G292" s="72"/>
    </row>
    <row r="293" spans="2:7" ht="15" customHeight="1">
      <c r="B293" s="72"/>
      <c r="C293" s="1"/>
      <c r="D293" s="1"/>
      <c r="E293" s="72"/>
      <c r="F293" s="1"/>
      <c r="G293" s="72"/>
    </row>
    <row r="294" spans="2:7" ht="15" customHeight="1">
      <c r="B294" s="72"/>
      <c r="C294" s="1"/>
      <c r="D294" s="1"/>
      <c r="E294" s="72"/>
      <c r="F294" s="1"/>
      <c r="G294" s="72"/>
    </row>
    <row r="295" spans="2:7" ht="15" customHeight="1">
      <c r="B295" s="72"/>
      <c r="C295" s="1"/>
      <c r="D295" s="1"/>
      <c r="E295" s="72"/>
      <c r="F295" s="1"/>
      <c r="G295" s="72"/>
    </row>
    <row r="296" spans="2:7" ht="15" customHeight="1">
      <c r="B296" s="72"/>
      <c r="C296" s="1"/>
      <c r="D296" s="1"/>
      <c r="E296" s="72"/>
      <c r="F296" s="1"/>
      <c r="G296" s="72"/>
    </row>
    <row r="297" spans="2:7" ht="15" customHeight="1">
      <c r="B297" s="72"/>
      <c r="C297" s="1"/>
      <c r="D297" s="1"/>
      <c r="E297" s="72"/>
      <c r="F297" s="1"/>
      <c r="G297" s="72"/>
    </row>
    <row r="298" spans="2:7" ht="15" customHeight="1">
      <c r="B298" s="72"/>
      <c r="C298" s="1"/>
      <c r="D298" s="1"/>
      <c r="E298" s="72"/>
      <c r="F298" s="1"/>
      <c r="G298" s="72"/>
    </row>
    <row r="299" spans="2:7" ht="15" customHeight="1">
      <c r="B299" s="72"/>
      <c r="C299" s="1"/>
      <c r="D299" s="1"/>
      <c r="E299" s="72"/>
      <c r="F299" s="1"/>
      <c r="G299" s="72"/>
    </row>
    <row r="300" spans="2:7" ht="15" customHeight="1">
      <c r="B300" s="72"/>
      <c r="C300" s="1"/>
      <c r="D300" s="1"/>
      <c r="E300" s="72"/>
      <c r="F300" s="1"/>
      <c r="G300" s="72"/>
    </row>
    <row r="301" spans="2:7" ht="15" customHeight="1">
      <c r="B301" s="72"/>
      <c r="C301" s="1"/>
      <c r="D301" s="1"/>
      <c r="E301" s="72"/>
      <c r="F301" s="1"/>
      <c r="G301" s="72"/>
    </row>
    <row r="302" spans="2:7" ht="15" customHeight="1">
      <c r="B302" s="72"/>
      <c r="C302" s="1"/>
      <c r="D302" s="1"/>
      <c r="E302" s="72"/>
      <c r="F302" s="1"/>
      <c r="G302" s="72"/>
    </row>
    <row r="303" spans="2:7" ht="15" customHeight="1">
      <c r="B303" s="72"/>
      <c r="C303" s="1"/>
      <c r="D303" s="1"/>
      <c r="E303" s="72"/>
      <c r="F303" s="1"/>
      <c r="G303" s="72"/>
    </row>
    <row r="304" spans="2:7" ht="15" customHeight="1">
      <c r="B304" s="72"/>
      <c r="C304" s="1"/>
      <c r="D304" s="1"/>
      <c r="E304" s="72"/>
      <c r="F304" s="1"/>
      <c r="G304" s="72"/>
    </row>
    <row r="305" spans="2:7" ht="15" customHeight="1">
      <c r="B305" s="72"/>
      <c r="C305" s="1"/>
      <c r="D305" s="1"/>
      <c r="E305" s="72"/>
      <c r="F305" s="1"/>
      <c r="G305" s="72"/>
    </row>
    <row r="306" spans="2:7" ht="15" customHeight="1">
      <c r="B306" s="72"/>
      <c r="C306" s="1"/>
      <c r="D306" s="1"/>
      <c r="E306" s="72"/>
      <c r="F306" s="1"/>
      <c r="G306" s="72"/>
    </row>
    <row r="307" spans="2:7" ht="15" customHeight="1">
      <c r="B307" s="72"/>
      <c r="C307" s="1"/>
      <c r="D307" s="1"/>
      <c r="E307" s="72"/>
      <c r="F307" s="1"/>
      <c r="G307" s="72"/>
    </row>
    <row r="308" spans="2:7" ht="15" customHeight="1">
      <c r="B308" s="72"/>
      <c r="C308" s="1"/>
      <c r="D308" s="1"/>
      <c r="E308" s="72"/>
      <c r="F308" s="1"/>
      <c r="G308" s="72"/>
    </row>
    <row r="309" spans="2:7" ht="15" customHeight="1">
      <c r="B309" s="72"/>
      <c r="C309" s="1"/>
      <c r="D309" s="1"/>
      <c r="E309" s="72"/>
      <c r="F309" s="1"/>
      <c r="G309" s="72"/>
    </row>
    <row r="310" spans="2:7" ht="15" customHeight="1">
      <c r="B310" s="72"/>
      <c r="C310" s="1"/>
      <c r="D310" s="1"/>
      <c r="E310" s="72"/>
      <c r="F310" s="1"/>
      <c r="G310" s="72"/>
    </row>
    <row r="311" spans="2:7" ht="15" customHeight="1">
      <c r="B311" s="72"/>
      <c r="C311" s="1"/>
      <c r="D311" s="1"/>
      <c r="E311" s="72"/>
      <c r="F311" s="1"/>
      <c r="G311" s="72"/>
    </row>
    <row r="312" spans="2:7" ht="15" customHeight="1">
      <c r="B312" s="72"/>
      <c r="C312" s="1"/>
      <c r="D312" s="1"/>
      <c r="E312" s="72"/>
      <c r="F312" s="1"/>
      <c r="G312" s="72"/>
    </row>
    <row r="313" spans="2:7" ht="15" customHeight="1">
      <c r="B313" s="72"/>
      <c r="C313" s="1"/>
      <c r="D313" s="1"/>
      <c r="E313" s="72"/>
      <c r="F313" s="1"/>
      <c r="G313" s="72"/>
    </row>
    <row r="314" spans="2:7" ht="15" customHeight="1">
      <c r="B314" s="72"/>
      <c r="C314" s="1"/>
      <c r="D314" s="1"/>
      <c r="E314" s="72"/>
      <c r="F314" s="1"/>
      <c r="G314" s="72"/>
    </row>
    <row r="315" spans="2:7" ht="15" customHeight="1">
      <c r="B315" s="72"/>
      <c r="C315" s="1"/>
      <c r="D315" s="1"/>
      <c r="E315" s="72"/>
      <c r="F315" s="1"/>
      <c r="G315" s="72"/>
    </row>
    <row r="316" spans="2:7" ht="15" customHeight="1">
      <c r="B316" s="72"/>
      <c r="C316" s="1"/>
      <c r="D316" s="1"/>
      <c r="E316" s="72"/>
      <c r="F316" s="1"/>
      <c r="G316" s="72"/>
    </row>
    <row r="317" spans="2:7" ht="15" customHeight="1">
      <c r="B317" s="72"/>
      <c r="C317" s="1"/>
      <c r="D317" s="1"/>
      <c r="E317" s="72"/>
      <c r="F317" s="1"/>
      <c r="G317" s="72"/>
    </row>
    <row r="318" spans="2:7" ht="15" customHeight="1">
      <c r="B318" s="72"/>
      <c r="C318" s="1"/>
      <c r="D318" s="1"/>
      <c r="E318" s="72"/>
      <c r="F318" s="1"/>
      <c r="G318" s="72"/>
    </row>
    <row r="319" spans="2:7" ht="15" customHeight="1">
      <c r="B319" s="72"/>
      <c r="C319" s="1"/>
      <c r="D319" s="1"/>
      <c r="E319" s="72"/>
      <c r="F319" s="1"/>
      <c r="G319" s="72"/>
    </row>
    <row r="320" spans="2:7" ht="15" customHeight="1">
      <c r="B320" s="72"/>
      <c r="C320" s="1"/>
      <c r="D320" s="1"/>
      <c r="E320" s="72"/>
      <c r="F320" s="1"/>
      <c r="G320" s="72"/>
    </row>
    <row r="321" spans="2:7" ht="15" customHeight="1">
      <c r="B321" s="72"/>
      <c r="C321" s="1"/>
      <c r="D321" s="1"/>
      <c r="E321" s="72"/>
      <c r="F321" s="1"/>
      <c r="G321" s="72"/>
    </row>
    <row r="322" spans="2:7" ht="15" customHeight="1">
      <c r="B322" s="72"/>
      <c r="C322" s="1"/>
      <c r="D322" s="1"/>
      <c r="E322" s="72"/>
      <c r="F322" s="1"/>
      <c r="G322" s="72"/>
    </row>
    <row r="323" spans="2:7" ht="15" customHeight="1">
      <c r="B323" s="72"/>
      <c r="C323" s="1"/>
      <c r="D323" s="1"/>
      <c r="E323" s="72"/>
      <c r="F323" s="1"/>
      <c r="G323" s="72"/>
    </row>
    <row r="324" spans="2:7" ht="15" customHeight="1">
      <c r="B324" s="72"/>
      <c r="C324" s="1"/>
      <c r="D324" s="1"/>
      <c r="E324" s="72"/>
      <c r="F324" s="1"/>
      <c r="G324" s="72"/>
    </row>
    <row r="325" spans="2:7" ht="15" customHeight="1">
      <c r="B325" s="72"/>
      <c r="C325" s="1"/>
      <c r="D325" s="1"/>
      <c r="E325" s="72"/>
      <c r="F325" s="1"/>
      <c r="G325" s="72"/>
    </row>
    <row r="326" spans="2:7" ht="15" customHeight="1">
      <c r="B326" s="72"/>
      <c r="C326" s="1"/>
      <c r="D326" s="1"/>
      <c r="E326" s="72"/>
      <c r="F326" s="1"/>
      <c r="G326" s="72"/>
    </row>
    <row r="327" spans="2:7" ht="15" customHeight="1">
      <c r="B327" s="72"/>
      <c r="C327" s="1"/>
      <c r="D327" s="1"/>
      <c r="E327" s="72"/>
      <c r="F327" s="1"/>
      <c r="G327" s="72"/>
    </row>
    <row r="328" spans="2:7" ht="15" customHeight="1">
      <c r="B328" s="72"/>
      <c r="C328" s="1"/>
      <c r="D328" s="1"/>
      <c r="E328" s="72"/>
      <c r="F328" s="1"/>
      <c r="G328" s="72"/>
    </row>
    <row r="329" spans="2:7" ht="15" customHeight="1">
      <c r="B329" s="72"/>
      <c r="C329" s="1"/>
      <c r="D329" s="1"/>
      <c r="E329" s="72"/>
      <c r="F329" s="1"/>
      <c r="G329" s="72"/>
    </row>
    <row r="330" spans="2:7" ht="15" customHeight="1">
      <c r="B330" s="72"/>
      <c r="C330" s="1"/>
      <c r="D330" s="1"/>
      <c r="E330" s="72"/>
      <c r="F330" s="1"/>
      <c r="G330" s="72"/>
    </row>
    <row r="331" spans="2:7" ht="15" customHeight="1">
      <c r="B331" s="72"/>
      <c r="C331" s="1"/>
      <c r="D331" s="1"/>
      <c r="E331" s="72"/>
      <c r="F331" s="1"/>
      <c r="G331" s="72"/>
    </row>
    <row r="332" spans="2:7" ht="15" customHeight="1">
      <c r="B332" s="72"/>
      <c r="C332" s="1"/>
      <c r="D332" s="1"/>
      <c r="E332" s="72"/>
      <c r="F332" s="1"/>
      <c r="G332" s="72"/>
    </row>
    <row r="333" spans="2:7" ht="15" customHeight="1">
      <c r="B333" s="72"/>
      <c r="C333" s="1"/>
      <c r="D333" s="1"/>
      <c r="E333" s="72"/>
      <c r="F333" s="1"/>
      <c r="G333" s="72"/>
    </row>
    <row r="334" spans="2:7" ht="15" customHeight="1">
      <c r="B334" s="72"/>
      <c r="C334" s="1"/>
      <c r="D334" s="1"/>
      <c r="E334" s="72"/>
      <c r="F334" s="1"/>
      <c r="G334" s="72"/>
    </row>
    <row r="335" spans="2:7" ht="15" customHeight="1">
      <c r="B335" s="72"/>
      <c r="C335" s="1"/>
      <c r="D335" s="1"/>
      <c r="E335" s="72"/>
      <c r="F335" s="1"/>
      <c r="G335" s="72"/>
    </row>
    <row r="336" spans="2:7" ht="15" customHeight="1">
      <c r="B336" s="72"/>
      <c r="C336" s="1"/>
      <c r="D336" s="1"/>
      <c r="E336" s="72"/>
      <c r="F336" s="1"/>
      <c r="G336" s="72"/>
    </row>
    <row r="337" spans="2:7" ht="15" customHeight="1">
      <c r="B337" s="72"/>
      <c r="C337" s="1"/>
      <c r="D337" s="1"/>
      <c r="E337" s="72"/>
      <c r="F337" s="1"/>
      <c r="G337" s="72"/>
    </row>
    <row r="338" spans="2:7" ht="15" customHeight="1">
      <c r="B338" s="72"/>
      <c r="C338" s="1"/>
      <c r="D338" s="1"/>
      <c r="E338" s="72"/>
      <c r="F338" s="1"/>
      <c r="G338" s="72"/>
    </row>
    <row r="339" spans="2:7" ht="15" customHeight="1">
      <c r="B339" s="72"/>
      <c r="C339" s="1"/>
      <c r="D339" s="1"/>
      <c r="E339" s="72"/>
      <c r="F339" s="1"/>
      <c r="G339" s="72"/>
    </row>
    <row r="340" spans="2:7" ht="15" customHeight="1">
      <c r="B340" s="72"/>
      <c r="C340" s="1"/>
      <c r="D340" s="1"/>
      <c r="E340" s="72"/>
      <c r="F340" s="1"/>
      <c r="G340" s="72"/>
    </row>
    <row r="341" spans="2:7" ht="15" customHeight="1">
      <c r="B341" s="72"/>
      <c r="C341" s="1"/>
      <c r="D341" s="1"/>
      <c r="E341" s="72"/>
      <c r="F341" s="1"/>
      <c r="G341" s="72"/>
    </row>
    <row r="342" spans="2:7" ht="15" customHeight="1">
      <c r="B342" s="72"/>
      <c r="C342" s="1"/>
      <c r="D342" s="1"/>
      <c r="E342" s="72"/>
      <c r="F342" s="1"/>
      <c r="G342" s="72"/>
    </row>
    <row r="343" spans="2:7" ht="15" customHeight="1">
      <c r="B343" s="72"/>
      <c r="C343" s="1"/>
      <c r="D343" s="1"/>
      <c r="E343" s="72"/>
      <c r="F343" s="1"/>
      <c r="G343" s="72"/>
    </row>
    <row r="344" spans="2:7" ht="15" customHeight="1">
      <c r="B344" s="72"/>
      <c r="C344" s="1"/>
      <c r="D344" s="1"/>
      <c r="E344" s="72"/>
      <c r="F344" s="1"/>
      <c r="G344" s="72"/>
    </row>
    <row r="345" spans="2:7" ht="15" customHeight="1">
      <c r="B345" s="72"/>
      <c r="C345" s="1"/>
      <c r="D345" s="1"/>
      <c r="E345" s="72"/>
      <c r="F345" s="1"/>
      <c r="G345" s="72"/>
    </row>
    <row r="346" spans="2:7" ht="15" customHeight="1">
      <c r="B346" s="72"/>
      <c r="C346" s="1"/>
      <c r="D346" s="1"/>
      <c r="E346" s="72"/>
      <c r="F346" s="1"/>
      <c r="G346" s="72"/>
    </row>
    <row r="347" spans="2:7" ht="15" customHeight="1">
      <c r="B347" s="72"/>
      <c r="C347" s="1"/>
      <c r="D347" s="1"/>
      <c r="E347" s="72"/>
      <c r="F347" s="1"/>
      <c r="G347" s="72"/>
    </row>
    <row r="348" spans="2:7" ht="15" customHeight="1">
      <c r="B348" s="72"/>
      <c r="C348" s="1"/>
      <c r="D348" s="1"/>
      <c r="E348" s="72"/>
      <c r="F348" s="1"/>
      <c r="G348" s="72"/>
    </row>
    <row r="349" spans="2:7" ht="15" customHeight="1">
      <c r="B349" s="72"/>
      <c r="C349" s="1"/>
      <c r="D349" s="1"/>
      <c r="E349" s="72"/>
      <c r="F349" s="1"/>
      <c r="G349" s="72"/>
    </row>
    <row r="350" spans="2:7" ht="15" customHeight="1">
      <c r="B350" s="72"/>
      <c r="C350" s="1"/>
      <c r="D350" s="1"/>
      <c r="E350" s="72"/>
      <c r="F350" s="1"/>
      <c r="G350" s="72"/>
    </row>
    <row r="351" spans="2:7" ht="15" customHeight="1">
      <c r="B351" s="72"/>
      <c r="C351" s="1"/>
      <c r="D351" s="1"/>
      <c r="E351" s="72"/>
      <c r="F351" s="1"/>
      <c r="G351" s="72"/>
    </row>
    <row r="352" spans="2:7" ht="15" customHeight="1">
      <c r="B352" s="72"/>
      <c r="C352" s="1"/>
      <c r="D352" s="1"/>
      <c r="E352" s="72"/>
      <c r="F352" s="1"/>
      <c r="G352" s="72"/>
    </row>
    <row r="353" spans="2:7" ht="15" customHeight="1">
      <c r="B353" s="72"/>
      <c r="C353" s="1"/>
      <c r="D353" s="1"/>
      <c r="E353" s="72"/>
      <c r="F353" s="1"/>
      <c r="G353" s="72"/>
    </row>
    <row r="354" spans="2:7" ht="15" customHeight="1">
      <c r="B354" s="72"/>
      <c r="C354" s="1"/>
      <c r="D354" s="1"/>
      <c r="E354" s="72"/>
      <c r="F354" s="1"/>
      <c r="G354" s="72"/>
    </row>
    <row r="355" spans="2:7" ht="15" customHeight="1">
      <c r="B355" s="72"/>
      <c r="C355" s="1"/>
      <c r="D355" s="1"/>
      <c r="E355" s="72"/>
      <c r="F355" s="1"/>
      <c r="G355" s="72"/>
    </row>
    <row r="356" spans="2:7" ht="15" customHeight="1">
      <c r="B356" s="72"/>
      <c r="C356" s="1"/>
      <c r="D356" s="1"/>
      <c r="E356" s="72"/>
      <c r="F356" s="1"/>
      <c r="G356" s="72"/>
    </row>
    <row r="357" spans="2:7" ht="15" customHeight="1">
      <c r="B357" s="72"/>
      <c r="C357" s="1"/>
      <c r="D357" s="1"/>
      <c r="E357" s="72"/>
      <c r="F357" s="1"/>
      <c r="G357" s="72"/>
    </row>
    <row r="358" spans="2:7" ht="15" customHeight="1">
      <c r="B358" s="72"/>
      <c r="C358" s="1"/>
      <c r="D358" s="1"/>
      <c r="E358" s="72"/>
      <c r="F358" s="1"/>
      <c r="G358" s="72"/>
    </row>
    <row r="359" spans="2:7" ht="15" customHeight="1">
      <c r="B359" s="72"/>
      <c r="C359" s="1"/>
      <c r="D359" s="1"/>
      <c r="E359" s="72"/>
      <c r="F359" s="1"/>
      <c r="G359" s="72"/>
    </row>
    <row r="360" spans="2:7" ht="15" customHeight="1">
      <c r="B360" s="72"/>
      <c r="C360" s="1"/>
      <c r="D360" s="1"/>
      <c r="E360" s="72"/>
      <c r="F360" s="1"/>
      <c r="G360" s="72"/>
    </row>
    <row r="361" spans="2:7" ht="15" customHeight="1">
      <c r="B361" s="72"/>
      <c r="C361" s="1"/>
      <c r="D361" s="1"/>
      <c r="E361" s="72"/>
      <c r="F361" s="1"/>
      <c r="G361" s="72"/>
    </row>
    <row r="362" spans="2:7" ht="15" customHeight="1">
      <c r="B362" s="72"/>
      <c r="C362" s="1"/>
      <c r="D362" s="1"/>
      <c r="E362" s="72"/>
      <c r="F362" s="1"/>
      <c r="G362" s="72"/>
    </row>
    <row r="363" spans="2:7" ht="15" customHeight="1">
      <c r="B363" s="72"/>
      <c r="C363" s="1"/>
      <c r="D363" s="1"/>
      <c r="E363" s="72"/>
      <c r="F363" s="1"/>
      <c r="G363" s="72"/>
    </row>
    <row r="364" spans="2:7" ht="15" customHeight="1">
      <c r="B364" s="72"/>
      <c r="C364" s="1"/>
      <c r="D364" s="1"/>
      <c r="E364" s="72"/>
      <c r="F364" s="1"/>
      <c r="G364" s="72"/>
    </row>
    <row r="365" spans="2:7" ht="15" customHeight="1">
      <c r="B365" s="72"/>
      <c r="C365" s="1"/>
      <c r="D365" s="1"/>
      <c r="E365" s="72"/>
      <c r="F365" s="1"/>
      <c r="G365" s="72"/>
    </row>
    <row r="366" spans="2:7" ht="15" customHeight="1">
      <c r="B366" s="72"/>
      <c r="C366" s="1"/>
      <c r="D366" s="1"/>
      <c r="E366" s="72"/>
      <c r="F366" s="1"/>
      <c r="G366" s="72"/>
    </row>
    <row r="367" spans="2:7" ht="15" customHeight="1">
      <c r="B367" s="72"/>
      <c r="C367" s="1"/>
      <c r="D367" s="1"/>
      <c r="E367" s="72"/>
      <c r="F367" s="1"/>
      <c r="G367" s="72"/>
    </row>
    <row r="368" spans="2:7" ht="15" customHeight="1">
      <c r="B368" s="72"/>
      <c r="C368" s="1"/>
      <c r="D368" s="1"/>
      <c r="E368" s="72"/>
      <c r="F368" s="1"/>
      <c r="G368" s="72"/>
    </row>
    <row r="369" spans="2:7" ht="15" customHeight="1">
      <c r="B369" s="72"/>
      <c r="C369" s="1"/>
      <c r="D369" s="1"/>
      <c r="E369" s="72"/>
      <c r="F369" s="1"/>
      <c r="G369" s="72"/>
    </row>
    <row r="370" spans="2:7" ht="15" customHeight="1">
      <c r="B370" s="72"/>
      <c r="C370" s="1"/>
      <c r="D370" s="1"/>
      <c r="E370" s="72"/>
      <c r="F370" s="1"/>
      <c r="G370" s="72"/>
    </row>
    <row r="371" spans="2:7" ht="15" customHeight="1">
      <c r="B371" s="72"/>
      <c r="C371" s="1"/>
      <c r="D371" s="1"/>
      <c r="E371" s="72"/>
      <c r="F371" s="1"/>
      <c r="G371" s="72"/>
    </row>
    <row r="372" spans="2:7" ht="15" customHeight="1">
      <c r="B372" s="72"/>
      <c r="C372" s="1"/>
      <c r="D372" s="1"/>
      <c r="E372" s="72"/>
      <c r="F372" s="1"/>
      <c r="G372" s="72"/>
    </row>
    <row r="373" spans="2:7" ht="15" customHeight="1">
      <c r="B373" s="72"/>
      <c r="C373" s="1"/>
      <c r="D373" s="1"/>
      <c r="E373" s="72"/>
      <c r="F373" s="1"/>
      <c r="G373" s="72"/>
    </row>
    <row r="374" spans="2:7" ht="15" customHeight="1">
      <c r="B374" s="72"/>
      <c r="C374" s="1"/>
      <c r="D374" s="1"/>
      <c r="E374" s="72"/>
      <c r="F374" s="1"/>
      <c r="G374" s="72"/>
    </row>
    <row r="375" spans="2:7" ht="15" customHeight="1">
      <c r="B375" s="72"/>
      <c r="C375" s="1"/>
      <c r="D375" s="1"/>
      <c r="E375" s="72"/>
      <c r="F375" s="1"/>
      <c r="G375" s="72"/>
    </row>
    <row r="376" spans="2:7" ht="15" customHeight="1">
      <c r="B376" s="72"/>
      <c r="C376" s="1"/>
      <c r="D376" s="1"/>
      <c r="E376" s="72"/>
      <c r="F376" s="1"/>
      <c r="G376" s="72"/>
    </row>
    <row r="377" spans="2:7" ht="15" customHeight="1">
      <c r="B377" s="72"/>
      <c r="C377" s="1"/>
      <c r="D377" s="1"/>
      <c r="E377" s="72"/>
      <c r="F377" s="1"/>
      <c r="G377" s="72"/>
    </row>
    <row r="378" spans="2:7" ht="15" customHeight="1">
      <c r="B378" s="72"/>
      <c r="C378" s="1"/>
      <c r="D378" s="1"/>
      <c r="E378" s="72"/>
      <c r="F378" s="1"/>
      <c r="G378" s="72"/>
    </row>
    <row r="379" spans="2:7" ht="15" customHeight="1">
      <c r="B379" s="72"/>
      <c r="C379" s="1"/>
      <c r="D379" s="1"/>
      <c r="E379" s="72"/>
      <c r="F379" s="1"/>
      <c r="G379" s="72"/>
    </row>
    <row r="380" spans="2:7" ht="15" customHeight="1">
      <c r="B380" s="72"/>
      <c r="C380" s="1"/>
      <c r="D380" s="1"/>
      <c r="E380" s="72"/>
      <c r="F380" s="1"/>
      <c r="G380" s="72"/>
    </row>
    <row r="381" spans="2:7" ht="15" customHeight="1">
      <c r="B381" s="72"/>
      <c r="C381" s="1"/>
      <c r="D381" s="1"/>
      <c r="E381" s="72"/>
      <c r="F381" s="1"/>
      <c r="G381" s="72"/>
    </row>
    <row r="382" spans="2:7" ht="15" customHeight="1">
      <c r="B382" s="72"/>
      <c r="C382" s="1"/>
      <c r="D382" s="1"/>
      <c r="E382" s="72"/>
      <c r="F382" s="1"/>
      <c r="G382" s="72"/>
    </row>
    <row r="383" spans="2:7" ht="15" customHeight="1">
      <c r="B383" s="72"/>
      <c r="C383" s="1"/>
      <c r="D383" s="1"/>
      <c r="E383" s="72"/>
      <c r="F383" s="1"/>
      <c r="G383" s="72"/>
    </row>
    <row r="384" spans="2:7" ht="15" customHeight="1">
      <c r="B384" s="72"/>
      <c r="C384" s="1"/>
      <c r="D384" s="1"/>
      <c r="E384" s="72"/>
      <c r="F384" s="1"/>
      <c r="G384" s="72"/>
    </row>
    <row r="385" spans="2:7" ht="15" customHeight="1">
      <c r="B385" s="72"/>
      <c r="C385" s="1"/>
      <c r="D385" s="1"/>
      <c r="E385" s="72"/>
      <c r="F385" s="1"/>
      <c r="G385" s="72"/>
    </row>
    <row r="386" spans="2:7" ht="15" customHeight="1">
      <c r="B386" s="72"/>
      <c r="C386" s="1"/>
      <c r="D386" s="1"/>
      <c r="E386" s="72"/>
      <c r="F386" s="1"/>
      <c r="G386" s="72"/>
    </row>
    <row r="387" spans="2:7" ht="15" customHeight="1">
      <c r="B387" s="72"/>
      <c r="C387" s="1"/>
      <c r="D387" s="1"/>
      <c r="E387" s="72"/>
      <c r="F387" s="1"/>
      <c r="G387" s="72"/>
    </row>
    <row r="388" spans="2:7" ht="15" customHeight="1">
      <c r="B388" s="72"/>
      <c r="C388" s="1"/>
      <c r="D388" s="1"/>
      <c r="E388" s="72"/>
      <c r="F388" s="1"/>
      <c r="G388" s="72"/>
    </row>
    <row r="389" spans="2:7" ht="15" customHeight="1">
      <c r="B389" s="72"/>
      <c r="C389" s="1"/>
      <c r="D389" s="1"/>
      <c r="E389" s="72"/>
      <c r="F389" s="1"/>
      <c r="G389" s="72"/>
    </row>
    <row r="390" spans="2:7" ht="15" customHeight="1">
      <c r="B390" s="72"/>
      <c r="C390" s="1"/>
      <c r="D390" s="1"/>
      <c r="E390" s="72"/>
      <c r="F390" s="1"/>
      <c r="G390" s="72"/>
    </row>
    <row r="391" spans="2:7" ht="15" customHeight="1">
      <c r="B391" s="72"/>
      <c r="C391" s="1"/>
      <c r="D391" s="1"/>
      <c r="E391" s="72"/>
      <c r="F391" s="1"/>
      <c r="G391" s="72"/>
    </row>
    <row r="392" spans="2:7" ht="15" customHeight="1">
      <c r="B392" s="72"/>
      <c r="C392" s="1"/>
      <c r="D392" s="1"/>
      <c r="E392" s="72"/>
      <c r="F392" s="1"/>
      <c r="G392" s="72"/>
    </row>
    <row r="393" spans="2:7" ht="15" customHeight="1">
      <c r="B393" s="72"/>
      <c r="C393" s="1"/>
      <c r="D393" s="1"/>
      <c r="E393" s="72"/>
      <c r="F393" s="1"/>
      <c r="G393" s="72"/>
    </row>
    <row r="394" spans="2:7" ht="15" customHeight="1">
      <c r="B394" s="72"/>
      <c r="C394" s="1"/>
      <c r="D394" s="1"/>
      <c r="E394" s="72"/>
      <c r="F394" s="1"/>
      <c r="G394" s="72"/>
    </row>
    <row r="395" spans="2:7" ht="15" customHeight="1">
      <c r="B395" s="72"/>
      <c r="C395" s="1"/>
      <c r="D395" s="1"/>
      <c r="E395" s="72"/>
      <c r="F395" s="1"/>
      <c r="G395" s="72"/>
    </row>
    <row r="396" spans="2:7" ht="15" customHeight="1">
      <c r="B396" s="72"/>
      <c r="C396" s="1"/>
      <c r="D396" s="1"/>
      <c r="E396" s="72"/>
      <c r="F396" s="1"/>
      <c r="G396" s="72"/>
    </row>
    <row r="397" spans="2:7" ht="15" customHeight="1">
      <c r="B397" s="72"/>
      <c r="C397" s="1"/>
      <c r="D397" s="1"/>
      <c r="E397" s="72"/>
      <c r="F397" s="1"/>
      <c r="G397" s="72"/>
    </row>
    <row r="398" spans="2:7" ht="15" customHeight="1">
      <c r="B398" s="72"/>
      <c r="C398" s="1"/>
      <c r="D398" s="1"/>
      <c r="E398" s="72"/>
      <c r="F398" s="1"/>
      <c r="G398" s="72"/>
    </row>
    <row r="399" spans="2:7" ht="15" customHeight="1">
      <c r="B399" s="72"/>
      <c r="C399" s="1"/>
      <c r="D399" s="1"/>
      <c r="E399" s="72"/>
      <c r="F399" s="1"/>
      <c r="G399" s="72"/>
    </row>
    <row r="400" spans="2:7" ht="15" customHeight="1">
      <c r="B400" s="72"/>
      <c r="C400" s="1"/>
      <c r="D400" s="1"/>
      <c r="E400" s="72"/>
      <c r="F400" s="1"/>
      <c r="G400" s="72"/>
    </row>
    <row r="401" spans="2:7" ht="15" customHeight="1">
      <c r="B401" s="72"/>
      <c r="C401" s="1"/>
      <c r="D401" s="1"/>
      <c r="E401" s="72"/>
      <c r="F401" s="1"/>
      <c r="G401" s="72"/>
    </row>
    <row r="402" spans="2:7" ht="15" customHeight="1">
      <c r="B402" s="72"/>
      <c r="C402" s="1"/>
      <c r="D402" s="1"/>
      <c r="E402" s="72"/>
      <c r="F402" s="1"/>
      <c r="G402" s="72"/>
    </row>
    <row r="403" spans="2:7" ht="15" customHeight="1">
      <c r="B403" s="72"/>
      <c r="C403" s="1"/>
      <c r="D403" s="1"/>
      <c r="E403" s="72"/>
      <c r="F403" s="1"/>
      <c r="G403" s="72"/>
    </row>
    <row r="404" spans="2:7" ht="15" customHeight="1">
      <c r="B404" s="72"/>
      <c r="C404" s="1"/>
      <c r="D404" s="1"/>
      <c r="E404" s="72"/>
      <c r="F404" s="1"/>
      <c r="G404" s="72"/>
    </row>
    <row r="405" spans="2:7" ht="15" customHeight="1">
      <c r="B405" s="72"/>
      <c r="C405" s="1"/>
      <c r="D405" s="1"/>
      <c r="E405" s="72"/>
      <c r="F405" s="1"/>
      <c r="G405" s="72"/>
    </row>
    <row r="406" spans="2:7" ht="15" customHeight="1">
      <c r="B406" s="72"/>
      <c r="C406" s="1"/>
      <c r="D406" s="1"/>
      <c r="E406" s="72"/>
      <c r="F406" s="1"/>
      <c r="G406" s="72"/>
    </row>
    <row r="407" spans="2:7" ht="15" customHeight="1">
      <c r="B407" s="72"/>
      <c r="C407" s="1"/>
      <c r="D407" s="1"/>
      <c r="E407" s="72"/>
      <c r="F407" s="1"/>
      <c r="G407" s="72"/>
    </row>
    <row r="408" spans="2:7" ht="15" customHeight="1">
      <c r="B408" s="72"/>
      <c r="C408" s="1"/>
      <c r="D408" s="1"/>
      <c r="E408" s="72"/>
      <c r="F408" s="1"/>
      <c r="G408" s="72"/>
    </row>
    <row r="409" spans="2:7" ht="15" customHeight="1">
      <c r="B409" s="72"/>
      <c r="C409" s="1"/>
      <c r="D409" s="1"/>
      <c r="E409" s="72"/>
      <c r="F409" s="1"/>
      <c r="G409" s="72"/>
    </row>
    <row r="410" spans="2:7" ht="15" customHeight="1">
      <c r="B410" s="72"/>
      <c r="C410" s="1"/>
      <c r="D410" s="1"/>
      <c r="E410" s="72"/>
      <c r="F410" s="1"/>
      <c r="G410" s="72"/>
    </row>
    <row r="411" spans="2:7" ht="15" customHeight="1">
      <c r="B411" s="72"/>
      <c r="C411" s="1"/>
      <c r="D411" s="1"/>
      <c r="E411" s="72"/>
      <c r="F411" s="1"/>
      <c r="G411" s="72"/>
    </row>
    <row r="412" spans="2:7" ht="15" customHeight="1">
      <c r="B412" s="72"/>
      <c r="C412" s="1"/>
      <c r="D412" s="1"/>
      <c r="E412" s="72"/>
      <c r="F412" s="1"/>
      <c r="G412" s="72"/>
    </row>
    <row r="413" spans="2:7" ht="15" customHeight="1">
      <c r="B413" s="72"/>
      <c r="C413" s="1"/>
      <c r="D413" s="1"/>
      <c r="E413" s="72"/>
      <c r="F413" s="1"/>
      <c r="G413" s="72"/>
    </row>
    <row r="414" spans="2:7" ht="15" customHeight="1">
      <c r="B414" s="72"/>
      <c r="C414" s="1"/>
      <c r="D414" s="1"/>
      <c r="E414" s="72"/>
      <c r="F414" s="1"/>
      <c r="G414" s="72"/>
    </row>
    <row r="415" spans="2:7" ht="15" customHeight="1">
      <c r="B415" s="72"/>
      <c r="C415" s="1"/>
      <c r="D415" s="1"/>
      <c r="E415" s="72"/>
      <c r="F415" s="1"/>
      <c r="G415" s="72"/>
    </row>
    <row r="416" spans="2:7" ht="15" customHeight="1">
      <c r="B416" s="72"/>
      <c r="C416" s="1"/>
      <c r="D416" s="1"/>
      <c r="E416" s="72"/>
      <c r="F416" s="1"/>
      <c r="G416" s="72"/>
    </row>
    <row r="417" spans="2:7" ht="15" customHeight="1">
      <c r="B417" s="72"/>
      <c r="C417" s="1"/>
      <c r="D417" s="1"/>
      <c r="E417" s="72"/>
      <c r="F417" s="1"/>
      <c r="G417" s="72"/>
    </row>
    <row r="418" spans="2:7" ht="15" customHeight="1">
      <c r="B418" s="72"/>
      <c r="C418" s="1"/>
      <c r="D418" s="1"/>
      <c r="E418" s="72"/>
      <c r="F418" s="1"/>
      <c r="G418" s="72"/>
    </row>
    <row r="419" spans="2:7" ht="15" customHeight="1">
      <c r="B419" s="72"/>
      <c r="C419" s="1"/>
      <c r="D419" s="1"/>
      <c r="E419" s="72"/>
      <c r="F419" s="1"/>
      <c r="G419" s="72"/>
    </row>
    <row r="420" spans="2:7" ht="15" customHeight="1">
      <c r="B420" s="72"/>
      <c r="C420" s="1"/>
      <c r="D420" s="1"/>
      <c r="E420" s="72"/>
      <c r="F420" s="1"/>
      <c r="G420" s="72"/>
    </row>
    <row r="421" spans="2:7" ht="15" customHeight="1">
      <c r="B421" s="72"/>
      <c r="C421" s="1"/>
      <c r="D421" s="1"/>
      <c r="E421" s="72"/>
      <c r="F421" s="1"/>
      <c r="G421" s="72"/>
    </row>
    <row r="422" spans="2:7" ht="15" customHeight="1">
      <c r="B422" s="72"/>
      <c r="C422" s="1"/>
      <c r="D422" s="1"/>
      <c r="E422" s="72"/>
      <c r="F422" s="1"/>
      <c r="G422" s="72"/>
    </row>
    <row r="423" spans="2:7" ht="15" customHeight="1">
      <c r="B423" s="72"/>
      <c r="C423" s="1"/>
      <c r="D423" s="1"/>
      <c r="E423" s="72"/>
      <c r="F423" s="1"/>
      <c r="G423" s="72"/>
    </row>
    <row r="424" spans="2:7" ht="15" customHeight="1">
      <c r="B424" s="72"/>
      <c r="C424" s="1"/>
      <c r="D424" s="1"/>
      <c r="E424" s="72"/>
      <c r="F424" s="1"/>
      <c r="G424" s="72"/>
    </row>
    <row r="425" spans="2:7" ht="15" customHeight="1">
      <c r="B425" s="72"/>
      <c r="C425" s="1"/>
      <c r="D425" s="1"/>
      <c r="E425" s="72"/>
      <c r="F425" s="1"/>
      <c r="G425" s="72"/>
    </row>
    <row r="426" spans="2:7" ht="15" customHeight="1">
      <c r="B426" s="72"/>
      <c r="C426" s="1"/>
      <c r="D426" s="1"/>
      <c r="E426" s="72"/>
      <c r="F426" s="1"/>
      <c r="G426" s="72"/>
    </row>
    <row r="427" spans="2:7" ht="15" customHeight="1">
      <c r="B427" s="72"/>
      <c r="C427" s="1"/>
      <c r="D427" s="1"/>
      <c r="E427" s="72"/>
      <c r="F427" s="1"/>
      <c r="G427" s="72"/>
    </row>
    <row r="428" spans="2:7" ht="15" customHeight="1">
      <c r="B428" s="72"/>
      <c r="C428" s="1"/>
      <c r="D428" s="1"/>
      <c r="E428" s="72"/>
      <c r="F428" s="1"/>
      <c r="G428" s="72"/>
    </row>
    <row r="429" spans="2:7" ht="15" customHeight="1">
      <c r="B429" s="72"/>
      <c r="C429" s="1"/>
      <c r="D429" s="1"/>
      <c r="E429" s="72"/>
      <c r="F429" s="1"/>
      <c r="G429" s="72"/>
    </row>
    <row r="430" spans="2:7" ht="15" customHeight="1">
      <c r="B430" s="72"/>
      <c r="C430" s="1"/>
      <c r="D430" s="1"/>
      <c r="E430" s="72"/>
      <c r="F430" s="1"/>
      <c r="G430" s="72"/>
    </row>
    <row r="431" spans="2:7" ht="15" customHeight="1">
      <c r="B431" s="72"/>
      <c r="C431" s="1"/>
      <c r="D431" s="1"/>
      <c r="E431" s="72"/>
      <c r="F431" s="1"/>
      <c r="G431" s="72"/>
    </row>
    <row r="432" spans="2:7" ht="15" customHeight="1">
      <c r="B432" s="72"/>
      <c r="C432" s="1"/>
      <c r="D432" s="1"/>
      <c r="E432" s="72"/>
      <c r="F432" s="1"/>
      <c r="G432" s="72"/>
    </row>
    <row r="433" spans="2:7" ht="15" customHeight="1">
      <c r="B433" s="72"/>
      <c r="C433" s="1"/>
      <c r="D433" s="1"/>
      <c r="E433" s="72"/>
      <c r="F433" s="1"/>
      <c r="G433" s="72"/>
    </row>
    <row r="434" spans="2:7" ht="15" customHeight="1">
      <c r="B434" s="72"/>
      <c r="C434" s="1"/>
      <c r="D434" s="1"/>
      <c r="E434" s="72"/>
      <c r="F434" s="1"/>
      <c r="G434" s="72"/>
    </row>
    <row r="435" spans="2:7" ht="15" customHeight="1">
      <c r="B435" s="72"/>
      <c r="C435" s="1"/>
      <c r="D435" s="1"/>
      <c r="E435" s="72"/>
      <c r="F435" s="1"/>
      <c r="G435" s="72"/>
    </row>
    <row r="436" spans="2:7" ht="15" customHeight="1">
      <c r="B436" s="72"/>
      <c r="C436" s="1"/>
      <c r="D436" s="1"/>
      <c r="E436" s="72"/>
      <c r="F436" s="1"/>
      <c r="G436" s="72"/>
    </row>
    <row r="437" spans="2:7" ht="15" customHeight="1">
      <c r="B437" s="72"/>
      <c r="C437" s="1"/>
      <c r="D437" s="1"/>
      <c r="E437" s="72"/>
      <c r="F437" s="1"/>
      <c r="G437" s="72"/>
    </row>
    <row r="438" spans="2:7" ht="15" customHeight="1">
      <c r="B438" s="72"/>
      <c r="C438" s="1"/>
      <c r="D438" s="1"/>
      <c r="E438" s="72"/>
      <c r="F438" s="1"/>
      <c r="G438" s="72"/>
    </row>
    <row r="439" spans="2:7" ht="15" customHeight="1">
      <c r="B439" s="72"/>
      <c r="C439" s="1"/>
      <c r="D439" s="1"/>
      <c r="E439" s="72"/>
      <c r="F439" s="1"/>
      <c r="G439" s="72"/>
    </row>
    <row r="440" spans="2:7" ht="15" customHeight="1">
      <c r="B440" s="72"/>
      <c r="C440" s="1"/>
      <c r="D440" s="1"/>
      <c r="E440" s="72"/>
      <c r="F440" s="1"/>
      <c r="G440" s="72"/>
    </row>
    <row r="441" spans="2:7" ht="15" customHeight="1">
      <c r="B441" s="72"/>
      <c r="C441" s="1"/>
      <c r="D441" s="1"/>
      <c r="E441" s="72"/>
      <c r="F441" s="1"/>
      <c r="G441" s="72"/>
    </row>
    <row r="442" spans="2:7" ht="15" customHeight="1">
      <c r="B442" s="72"/>
      <c r="C442" s="1"/>
      <c r="D442" s="1"/>
      <c r="E442" s="72"/>
      <c r="F442" s="1"/>
      <c r="G442" s="72"/>
    </row>
    <row r="443" spans="2:7" ht="15" customHeight="1">
      <c r="B443" s="72"/>
      <c r="C443" s="1"/>
      <c r="D443" s="1"/>
      <c r="E443" s="72"/>
      <c r="F443" s="1"/>
      <c r="G443" s="72"/>
    </row>
    <row r="444" spans="2:7" ht="15" customHeight="1">
      <c r="B444" s="72"/>
      <c r="C444" s="1"/>
      <c r="D444" s="1"/>
      <c r="E444" s="72"/>
      <c r="F444" s="1"/>
      <c r="G444" s="72"/>
    </row>
    <row r="445" spans="2:7" ht="15" customHeight="1">
      <c r="B445" s="72"/>
      <c r="C445" s="1"/>
      <c r="D445" s="1"/>
      <c r="E445" s="72"/>
      <c r="F445" s="1"/>
      <c r="G445" s="72"/>
    </row>
    <row r="446" spans="2:7" ht="15" customHeight="1">
      <c r="B446" s="72"/>
      <c r="C446" s="1"/>
      <c r="D446" s="1"/>
      <c r="E446" s="72"/>
      <c r="F446" s="1"/>
      <c r="G446" s="72"/>
    </row>
    <row r="447" spans="2:7" ht="15" customHeight="1">
      <c r="B447" s="72"/>
      <c r="C447" s="1"/>
      <c r="D447" s="1"/>
      <c r="E447" s="72"/>
      <c r="F447" s="1"/>
      <c r="G447" s="72"/>
    </row>
    <row r="448" spans="2:7" ht="15" customHeight="1">
      <c r="B448" s="72"/>
      <c r="C448" s="1"/>
      <c r="D448" s="1"/>
      <c r="E448" s="72"/>
      <c r="F448" s="1"/>
      <c r="G448" s="72"/>
    </row>
    <row r="449" spans="2:7" ht="15" customHeight="1">
      <c r="B449" s="72"/>
      <c r="C449" s="1"/>
      <c r="D449" s="1"/>
      <c r="E449" s="72"/>
      <c r="F449" s="1"/>
      <c r="G449" s="72"/>
    </row>
    <row r="450" spans="2:7" ht="15" customHeight="1">
      <c r="B450" s="72"/>
      <c r="C450" s="1"/>
      <c r="D450" s="1"/>
      <c r="E450" s="72"/>
      <c r="F450" s="1"/>
      <c r="G450" s="72"/>
    </row>
    <row r="451" spans="2:7" ht="15" customHeight="1">
      <c r="B451" s="72"/>
      <c r="C451" s="1"/>
      <c r="D451" s="1"/>
      <c r="E451" s="72"/>
      <c r="F451" s="1"/>
      <c r="G451" s="72"/>
    </row>
    <row r="452" spans="2:7" ht="15" customHeight="1">
      <c r="B452" s="72"/>
      <c r="C452" s="1"/>
      <c r="D452" s="1"/>
      <c r="E452" s="72"/>
      <c r="F452" s="1"/>
      <c r="G452" s="72"/>
    </row>
    <row r="453" spans="2:7" ht="15" customHeight="1">
      <c r="B453" s="72"/>
      <c r="C453" s="1"/>
      <c r="D453" s="1"/>
      <c r="E453" s="72"/>
      <c r="F453" s="1"/>
      <c r="G453" s="72"/>
    </row>
    <row r="454" spans="2:7" ht="15" customHeight="1">
      <c r="B454" s="72"/>
      <c r="C454" s="1"/>
      <c r="D454" s="1"/>
      <c r="E454" s="72"/>
      <c r="F454" s="1"/>
      <c r="G454" s="72"/>
    </row>
    <row r="455" spans="2:7" ht="15" customHeight="1">
      <c r="B455" s="72"/>
      <c r="C455" s="1"/>
      <c r="D455" s="1"/>
      <c r="E455" s="72"/>
      <c r="F455" s="1"/>
      <c r="G455" s="72"/>
    </row>
    <row r="456" spans="2:7" ht="15" customHeight="1">
      <c r="B456" s="72"/>
      <c r="C456" s="1"/>
      <c r="D456" s="1"/>
      <c r="E456" s="72"/>
      <c r="F456" s="1"/>
      <c r="G456" s="72"/>
    </row>
    <row r="457" spans="2:7" ht="15" customHeight="1">
      <c r="B457" s="72"/>
      <c r="C457" s="1"/>
      <c r="D457" s="1"/>
      <c r="E457" s="72"/>
      <c r="F457" s="1"/>
      <c r="G457" s="72"/>
    </row>
    <row r="458" spans="2:7" ht="15" customHeight="1">
      <c r="B458" s="72"/>
      <c r="C458" s="1"/>
      <c r="D458" s="1"/>
      <c r="E458" s="72"/>
      <c r="F458" s="1"/>
      <c r="G458" s="72"/>
    </row>
    <row r="459" spans="2:7" ht="15" customHeight="1">
      <c r="B459" s="72"/>
      <c r="C459" s="1"/>
      <c r="D459" s="1"/>
      <c r="E459" s="72"/>
      <c r="F459" s="1"/>
      <c r="G459" s="72"/>
    </row>
    <row r="460" spans="2:7" ht="15" customHeight="1">
      <c r="B460" s="72"/>
      <c r="C460" s="1"/>
      <c r="D460" s="1"/>
      <c r="E460" s="72"/>
      <c r="F460" s="1"/>
      <c r="G460" s="72"/>
    </row>
    <row r="461" spans="2:7" ht="15" customHeight="1">
      <c r="B461" s="72"/>
      <c r="C461" s="1"/>
      <c r="D461" s="1"/>
      <c r="E461" s="72"/>
      <c r="F461" s="1"/>
      <c r="G461" s="72"/>
    </row>
    <row r="462" spans="2:7" ht="15" customHeight="1">
      <c r="B462" s="72"/>
      <c r="C462" s="1"/>
      <c r="D462" s="1"/>
      <c r="E462" s="72"/>
      <c r="F462" s="1"/>
      <c r="G462" s="72"/>
    </row>
    <row r="463" spans="2:7" ht="15" customHeight="1">
      <c r="B463" s="72"/>
      <c r="C463" s="1"/>
      <c r="D463" s="1"/>
      <c r="E463" s="72"/>
      <c r="F463" s="1"/>
      <c r="G463" s="72"/>
    </row>
    <row r="464" spans="2:7" ht="15" customHeight="1">
      <c r="B464" s="72"/>
      <c r="C464" s="1"/>
      <c r="D464" s="1"/>
      <c r="E464" s="72"/>
      <c r="F464" s="1"/>
      <c r="G464" s="72"/>
    </row>
    <row r="465" spans="2:7" ht="15" customHeight="1">
      <c r="B465" s="72"/>
      <c r="C465" s="1"/>
      <c r="D465" s="1"/>
      <c r="E465" s="72"/>
      <c r="F465" s="1"/>
      <c r="G465" s="72"/>
    </row>
    <row r="466" spans="2:7" ht="15" customHeight="1">
      <c r="B466" s="72"/>
      <c r="C466" s="1"/>
      <c r="D466" s="1"/>
      <c r="E466" s="72"/>
      <c r="F466" s="1"/>
      <c r="G466" s="72"/>
    </row>
    <row r="467" spans="2:7" ht="15" customHeight="1">
      <c r="B467" s="72"/>
      <c r="C467" s="1"/>
      <c r="D467" s="1"/>
      <c r="E467" s="72"/>
      <c r="F467" s="1"/>
      <c r="G467" s="72"/>
    </row>
    <row r="468" spans="2:7" ht="15" customHeight="1">
      <c r="B468" s="72"/>
      <c r="C468" s="1"/>
      <c r="D468" s="1"/>
      <c r="E468" s="72"/>
      <c r="F468" s="1"/>
      <c r="G468" s="72"/>
    </row>
    <row r="469" spans="2:7" ht="15" customHeight="1">
      <c r="B469" s="72"/>
      <c r="C469" s="1"/>
      <c r="D469" s="1"/>
      <c r="E469" s="72"/>
      <c r="F469" s="1"/>
      <c r="G469" s="72"/>
    </row>
    <row r="470" spans="2:7" ht="15" customHeight="1">
      <c r="B470" s="72"/>
      <c r="C470" s="1"/>
      <c r="D470" s="1"/>
      <c r="E470" s="72"/>
      <c r="F470" s="1"/>
      <c r="G470" s="72"/>
    </row>
    <row r="471" spans="2:7" ht="15" customHeight="1">
      <c r="B471" s="72"/>
      <c r="C471" s="1"/>
      <c r="D471" s="1"/>
      <c r="E471" s="72"/>
      <c r="F471" s="1"/>
      <c r="G471" s="72"/>
    </row>
    <row r="472" spans="2:7" ht="15" customHeight="1">
      <c r="B472" s="72"/>
      <c r="C472" s="1"/>
      <c r="D472" s="1"/>
      <c r="E472" s="72"/>
      <c r="F472" s="1"/>
      <c r="G472" s="72"/>
    </row>
    <row r="473" spans="2:7" ht="15" customHeight="1">
      <c r="B473" s="72"/>
      <c r="C473" s="1"/>
      <c r="D473" s="1"/>
      <c r="E473" s="72"/>
      <c r="F473" s="1"/>
      <c r="G473" s="72"/>
    </row>
    <row r="474" spans="2:7" ht="15" customHeight="1">
      <c r="B474" s="72"/>
      <c r="C474" s="1"/>
      <c r="D474" s="1"/>
      <c r="E474" s="72"/>
      <c r="F474" s="1"/>
      <c r="G474" s="72"/>
    </row>
    <row r="475" spans="2:7" ht="15" customHeight="1">
      <c r="B475" s="72"/>
      <c r="C475" s="1"/>
      <c r="D475" s="1"/>
      <c r="E475" s="72"/>
      <c r="F475" s="1"/>
      <c r="G475" s="72"/>
    </row>
    <row r="476" spans="2:7" ht="15" customHeight="1">
      <c r="B476" s="72"/>
      <c r="C476" s="1"/>
      <c r="D476" s="1"/>
      <c r="E476" s="72"/>
      <c r="F476" s="1"/>
      <c r="G476" s="72"/>
    </row>
    <row r="477" spans="2:7" ht="15" customHeight="1">
      <c r="B477" s="72"/>
      <c r="C477" s="1"/>
      <c r="D477" s="1"/>
      <c r="E477" s="72"/>
      <c r="F477" s="1"/>
      <c r="G477" s="72"/>
    </row>
    <row r="478" spans="2:7" ht="15" customHeight="1">
      <c r="B478" s="72"/>
      <c r="C478" s="1"/>
      <c r="D478" s="1"/>
      <c r="E478" s="72"/>
      <c r="F478" s="1"/>
      <c r="G478" s="72"/>
    </row>
    <row r="479" spans="2:7" ht="15" customHeight="1">
      <c r="B479" s="72"/>
      <c r="C479" s="1"/>
      <c r="D479" s="1"/>
      <c r="E479" s="72"/>
      <c r="F479" s="1"/>
      <c r="G479" s="72"/>
    </row>
    <row r="480" spans="2:7" ht="15" customHeight="1">
      <c r="B480" s="72"/>
      <c r="C480" s="1"/>
      <c r="D480" s="1"/>
      <c r="E480" s="72"/>
      <c r="F480" s="1"/>
      <c r="G480" s="72"/>
    </row>
    <row r="481" spans="2:7" ht="15" customHeight="1">
      <c r="B481" s="72"/>
      <c r="C481" s="1"/>
      <c r="D481" s="1"/>
      <c r="E481" s="72"/>
      <c r="F481" s="1"/>
      <c r="G481" s="72"/>
    </row>
    <row r="482" spans="2:7" ht="15" customHeight="1">
      <c r="B482" s="72"/>
      <c r="C482" s="1"/>
      <c r="D482" s="1"/>
      <c r="E482" s="72"/>
      <c r="F482" s="1"/>
      <c r="G482" s="72"/>
    </row>
    <row r="483" spans="2:7" ht="15" customHeight="1">
      <c r="B483" s="72"/>
      <c r="C483" s="1"/>
      <c r="D483" s="1"/>
      <c r="E483" s="72"/>
      <c r="F483" s="1"/>
      <c r="G483" s="72"/>
    </row>
    <row r="484" spans="2:7" ht="15" customHeight="1">
      <c r="B484" s="72"/>
      <c r="C484" s="1"/>
      <c r="D484" s="1"/>
      <c r="E484" s="72"/>
      <c r="F484" s="1"/>
      <c r="G484" s="72"/>
    </row>
    <row r="485" spans="2:7" ht="15" customHeight="1">
      <c r="B485" s="72"/>
      <c r="C485" s="1"/>
      <c r="D485" s="1"/>
      <c r="E485" s="72"/>
      <c r="F485" s="1"/>
      <c r="G485" s="72"/>
    </row>
    <row r="486" spans="2:7" ht="15" customHeight="1">
      <c r="B486" s="72"/>
      <c r="C486" s="1"/>
      <c r="D486" s="1"/>
      <c r="E486" s="72"/>
      <c r="F486" s="1"/>
      <c r="G486" s="72"/>
    </row>
    <row r="487" spans="2:7" ht="15" customHeight="1">
      <c r="B487"/>
      <c r="C487"/>
      <c r="D487"/>
      <c r="E487"/>
      <c r="F487"/>
      <c r="G487"/>
    </row>
    <row r="488" spans="2:7" ht="15" customHeight="1">
      <c r="B488" s="2"/>
      <c r="C488" s="2"/>
      <c r="D488" s="2"/>
      <c r="E488" s="362"/>
      <c r="F488" s="362"/>
      <c r="G488" s="362"/>
    </row>
    <row r="489" spans="2:7">
      <c r="B489" s="2"/>
      <c r="C489" s="2"/>
      <c r="D489" s="2"/>
      <c r="E489" s="362"/>
      <c r="F489" s="362"/>
      <c r="G489" s="362"/>
    </row>
    <row r="490" spans="2:7">
      <c r="B490" s="2"/>
      <c r="C490" s="2"/>
      <c r="D490" s="2"/>
      <c r="E490" s="362"/>
      <c r="F490" s="362"/>
      <c r="G490" s="362"/>
    </row>
    <row r="491" spans="2:7">
      <c r="B491" s="2"/>
      <c r="C491" s="2"/>
      <c r="D491" s="2"/>
      <c r="E491" s="362"/>
      <c r="F491" s="362"/>
      <c r="G491" s="362"/>
    </row>
    <row r="492" spans="2:7">
      <c r="B492" s="2"/>
      <c r="C492" s="2"/>
      <c r="D492" s="2"/>
      <c r="E492" s="362"/>
      <c r="F492" s="362"/>
      <c r="G492" s="362"/>
    </row>
    <row r="493" spans="2:7">
      <c r="B493" s="2"/>
      <c r="C493" s="2"/>
      <c r="D493" s="2"/>
      <c r="E493" s="362"/>
      <c r="F493" s="362"/>
      <c r="G493" s="362"/>
    </row>
    <row r="494" spans="2:7">
      <c r="B494" s="2"/>
      <c r="C494" s="2"/>
      <c r="D494" s="2"/>
      <c r="E494" s="362"/>
      <c r="F494" s="362"/>
      <c r="G494" s="362"/>
    </row>
    <row r="495" spans="2:7">
      <c r="B495" s="2"/>
      <c r="C495" s="2"/>
      <c r="D495" s="2"/>
      <c r="E495" s="362"/>
      <c r="F495" s="362"/>
      <c r="G495" s="362"/>
    </row>
    <row r="496" spans="2:7">
      <c r="B496" s="2"/>
      <c r="C496" s="2"/>
      <c r="D496" s="2"/>
      <c r="E496" s="362"/>
      <c r="F496" s="362"/>
      <c r="G496" s="362"/>
    </row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</sheetData>
  <mergeCells count="34">
    <mergeCell ref="N7:P7"/>
    <mergeCell ref="N92:P92"/>
    <mergeCell ref="N121:P121"/>
    <mergeCell ref="E120:S120"/>
    <mergeCell ref="Q121:S121"/>
    <mergeCell ref="E59:G59"/>
    <mergeCell ref="E6:S6"/>
    <mergeCell ref="E7:G7"/>
    <mergeCell ref="H7:J7"/>
    <mergeCell ref="E121:G121"/>
    <mergeCell ref="H121:J121"/>
    <mergeCell ref="Q7:S7"/>
    <mergeCell ref="E92:G92"/>
    <mergeCell ref="E91:S91"/>
    <mergeCell ref="Q92:S92"/>
    <mergeCell ref="H92:J92"/>
    <mergeCell ref="K7:M7"/>
    <mergeCell ref="K92:M92"/>
    <mergeCell ref="E33:G33"/>
    <mergeCell ref="E34:G34"/>
    <mergeCell ref="E58:G58"/>
    <mergeCell ref="K121:M121"/>
    <mergeCell ref="E162:S162"/>
    <mergeCell ref="E163:G163"/>
    <mergeCell ref="H163:J163"/>
    <mergeCell ref="K163:M163"/>
    <mergeCell ref="N163:P163"/>
    <mergeCell ref="Q163:S163"/>
    <mergeCell ref="E190:S190"/>
    <mergeCell ref="E191:G191"/>
    <mergeCell ref="H191:J191"/>
    <mergeCell ref="K191:M191"/>
    <mergeCell ref="N191:P191"/>
    <mergeCell ref="Q191:S191"/>
  </mergeCells>
  <pageMargins left="1" right="1" top="1" bottom="1" header="0.5" footer="0.5"/>
  <pageSetup paperSize="17" scale="18" orientation="landscape" r:id="rId1"/>
  <headerFooter>
    <oddHeader>&amp;COEB Adjustment Input Sheet</oddHeader>
  </headerFooter>
  <rowBreaks count="1" manualBreakCount="1">
    <brk id="119" max="18" man="1"/>
  </rowBreaks>
  <ignoredErrors>
    <ignoredError sqref="B74 F43:F56 F80 F102:S104 F128:O130 F173:R175 F198:S200 F132:O134 F131:G131 I131:J131 L131:M131 O131 F148:O148 F135:G135 I135:J135 L135:M135 O135 F136:G136 I136:J136 L136:M136 O136 F137:G137 I137:J137 L137:M137 O137 F138:G138 I138:J138 L138:M138 O138 F139:G139 I139:J139 L139:M139 O139 F140:G140 I140:J140 L140:M140 O140 F141:G141 I141:J141 L141:M141 O141 F142:G142 I142:J142 L142:M142 O142 F143:G143 I143:J143 L143:M143 O143 F144:G144 I144:J144 L144:M144 O144 F145:G145 I145:J145 L145:M145 O145 F146:G146 I146:J146 L146:M146 O146 F147:G147 I147:J147 L147:M147 O147 F202:S204 F201:G201 I201:J201 L201:M201 O201:P201 R201:S201 F211:S211 F205:G205 I205:J205 L205:M205 O205:P205 R205:S205 F206:G206 I206:J206 L206:M206 O206:P206 R206:S206 F207:G207 I207:J207 L207:M207 O207:P207 R207:S207 F208:G208 I208:J208 L208:M208 O208:P208 R208:S208 F209:G209 I209:J209 L209:M209 O209:P209 R209:S209 F210:G210 I210:J210 L210:M210 O210:P210 R210:S210 F109:S111 F105:G105 I105:J105 L105:M105 O105:P105 R105:S105 F106:G106 I106:J106 L106:M106 O106:P106 R106:S106 F107:G107 I107:J107 L107:M107 O107:P107 R107:S107 F108:G108 I108:J108 L108:M108 O108:P108 R108:S108 F114:S115 F112:G112 I112:J112 L112:M112 O112:P112 R112:S112 F113:G113 I113:J113 L113:M113 O113:P113 R113:S113 F116:G116 I116:J116 L116:M116 O116:P116 R116:S116 F180:R182 F176:G176 I176:J176 L176:M176 O176:P176 R176 F177:G177 I177:J177 L177:M177 O177:P177 R177 F178:G178 I178:J178 L178:M178 O178:P178 R178 F179:G179 I179:J179 L179:M179 O179:P179 R179 F184:R185 F183:G183 I183:J183 L183:M183 O183:P183 R183 F186:G186 I186:J186 L186:M186 O186:P186 R18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  <pageSetUpPr fitToPage="1"/>
  </sheetPr>
  <dimension ref="A1:S558"/>
  <sheetViews>
    <sheetView showGridLines="0" view="pageBreakPreview" zoomScale="70" zoomScaleNormal="55" zoomScaleSheetLayoutView="70" zoomScalePageLayoutView="75" workbookViewId="0">
      <selection activeCell="E10" sqref="E10"/>
    </sheetView>
  </sheetViews>
  <sheetFormatPr defaultColWidth="9.26953125" defaultRowHeight="15.5" zeroHeight="1"/>
  <cols>
    <col min="1" max="1" width="2.7265625" style="4" customWidth="1"/>
    <col min="2" max="2" width="9.7265625" style="3" customWidth="1"/>
    <col min="3" max="3" width="84.453125" style="3" customWidth="1"/>
    <col min="4" max="4" width="22.54296875" style="3" hidden="1" customWidth="1"/>
    <col min="5" max="19" width="22.54296875" style="5" customWidth="1"/>
    <col min="20" max="16384" width="9.26953125" style="3"/>
  </cols>
  <sheetData>
    <row r="1" spans="1:19" ht="18">
      <c r="A1" s="44"/>
      <c r="B1" s="38" t="s">
        <v>12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20" t="str">
        <f>'1. Cover'!M1</f>
        <v>Updated: 2026-03-10</v>
      </c>
    </row>
    <row r="2" spans="1:19" ht="18">
      <c r="A2" s="44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20" t="str">
        <f>'1. Cover'!M2</f>
        <v>EB-2025-0297</v>
      </c>
    </row>
    <row r="3" spans="1:19" ht="18">
      <c r="A3" s="44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20" t="str">
        <f>'1. Cover'!M3</f>
        <v>Exhibit I1-1-1</v>
      </c>
    </row>
    <row r="4" spans="1:19" ht="18">
      <c r="A4" s="44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20" t="str">
        <f>'1. Cover'!M4</f>
        <v>Attachment 1</v>
      </c>
    </row>
    <row r="5" spans="1:19" ht="18.5" thickBot="1">
      <c r="A5" s="44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 ht="16" thickBot="1">
      <c r="A6" s="44"/>
      <c r="B6" s="44"/>
      <c r="C6" s="2"/>
      <c r="D6" s="2"/>
      <c r="E6" s="504" t="s">
        <v>137</v>
      </c>
      <c r="F6" s="505"/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506"/>
    </row>
    <row r="7" spans="1:19" ht="16" thickBot="1">
      <c r="A7" s="44"/>
      <c r="B7" s="34"/>
      <c r="C7" s="330"/>
      <c r="D7" s="168"/>
      <c r="E7" s="502">
        <v>2027</v>
      </c>
      <c r="F7" s="502"/>
      <c r="G7" s="503"/>
      <c r="H7" s="510">
        <v>2028</v>
      </c>
      <c r="I7" s="502"/>
      <c r="J7" s="503"/>
      <c r="K7" s="502">
        <v>2029</v>
      </c>
      <c r="L7" s="502"/>
      <c r="M7" s="503"/>
      <c r="N7" s="502">
        <v>2030</v>
      </c>
      <c r="O7" s="502"/>
      <c r="P7" s="503"/>
      <c r="Q7" s="502">
        <v>2031</v>
      </c>
      <c r="R7" s="502"/>
      <c r="S7" s="503"/>
    </row>
    <row r="8" spans="1:19">
      <c r="A8" s="44"/>
      <c r="B8" s="31" t="s">
        <v>24</v>
      </c>
      <c r="C8" s="160"/>
      <c r="D8" s="169"/>
      <c r="E8" s="338" t="s">
        <v>25</v>
      </c>
      <c r="F8" s="146" t="s">
        <v>26</v>
      </c>
      <c r="G8" s="8" t="s">
        <v>26</v>
      </c>
      <c r="H8" s="59" t="s">
        <v>25</v>
      </c>
      <c r="I8" s="146" t="s">
        <v>26</v>
      </c>
      <c r="J8" s="8" t="s">
        <v>26</v>
      </c>
      <c r="K8" s="59" t="s">
        <v>25</v>
      </c>
      <c r="L8" s="146" t="s">
        <v>26</v>
      </c>
      <c r="M8" s="8" t="s">
        <v>26</v>
      </c>
      <c r="N8" s="59" t="s">
        <v>25</v>
      </c>
      <c r="O8" s="146" t="s">
        <v>26</v>
      </c>
      <c r="P8" s="8" t="s">
        <v>26</v>
      </c>
      <c r="Q8" s="59" t="s">
        <v>25</v>
      </c>
      <c r="R8" s="146" t="s">
        <v>26</v>
      </c>
      <c r="S8" s="8" t="s">
        <v>26</v>
      </c>
    </row>
    <row r="9" spans="1:19" ht="16" thickBot="1">
      <c r="A9" s="44"/>
      <c r="B9" s="17" t="s">
        <v>9</v>
      </c>
      <c r="C9" s="10" t="s">
        <v>27</v>
      </c>
      <c r="D9" s="17"/>
      <c r="E9" s="211">
        <f>'4a. OEB_Adjustment_Input_Sheet'!$E$9</f>
        <v>46003</v>
      </c>
      <c r="F9" s="147" t="s">
        <v>29</v>
      </c>
      <c r="G9" s="10" t="s">
        <v>30</v>
      </c>
      <c r="H9" s="211">
        <f>'4a. OEB_Adjustment_Input_Sheet'!$E$9</f>
        <v>46003</v>
      </c>
      <c r="I9" s="147" t="s">
        <v>29</v>
      </c>
      <c r="J9" s="10" t="s">
        <v>30</v>
      </c>
      <c r="K9" s="211">
        <f>'4a. OEB_Adjustment_Input_Sheet'!$E$9</f>
        <v>46003</v>
      </c>
      <c r="L9" s="147" t="s">
        <v>29</v>
      </c>
      <c r="M9" s="10" t="s">
        <v>30</v>
      </c>
      <c r="N9" s="211">
        <f>'4a. OEB_Adjustment_Input_Sheet'!$E$9</f>
        <v>46003</v>
      </c>
      <c r="O9" s="147" t="s">
        <v>29</v>
      </c>
      <c r="P9" s="10" t="s">
        <v>30</v>
      </c>
      <c r="Q9" s="211">
        <f>'4a. OEB_Adjustment_Input_Sheet'!$E$9</f>
        <v>46003</v>
      </c>
      <c r="R9" s="147" t="s">
        <v>29</v>
      </c>
      <c r="S9" s="10" t="s">
        <v>30</v>
      </c>
    </row>
    <row r="10" spans="1:19">
      <c r="A10" s="44"/>
      <c r="B10" s="87"/>
      <c r="C10" s="164"/>
      <c r="D10" s="170"/>
      <c r="E10" s="204" t="s">
        <v>31</v>
      </c>
      <c r="F10" s="144" t="s">
        <v>32</v>
      </c>
      <c r="G10" s="205" t="s">
        <v>33</v>
      </c>
      <c r="H10" s="204" t="s">
        <v>34</v>
      </c>
      <c r="I10" s="144" t="s">
        <v>35</v>
      </c>
      <c r="J10" s="205" t="s">
        <v>36</v>
      </c>
      <c r="K10" s="204" t="s">
        <v>37</v>
      </c>
      <c r="L10" s="144" t="s">
        <v>38</v>
      </c>
      <c r="M10" s="205" t="s">
        <v>39</v>
      </c>
      <c r="N10" s="204" t="s">
        <v>37</v>
      </c>
      <c r="O10" s="144" t="s">
        <v>38</v>
      </c>
      <c r="P10" s="205" t="s">
        <v>39</v>
      </c>
      <c r="Q10" s="204" t="s">
        <v>37</v>
      </c>
      <c r="R10" s="144" t="s">
        <v>38</v>
      </c>
      <c r="S10" s="205" t="s">
        <v>39</v>
      </c>
    </row>
    <row r="11" spans="1:19">
      <c r="A11" s="44"/>
      <c r="B11" s="54" t="s">
        <v>138</v>
      </c>
      <c r="C11" s="161"/>
      <c r="D11" s="170"/>
      <c r="E11" s="367"/>
      <c r="F11" s="367"/>
      <c r="G11" s="79"/>
      <c r="H11" s="367"/>
      <c r="I11" s="367"/>
      <c r="J11" s="78"/>
      <c r="K11" s="367"/>
      <c r="L11" s="367"/>
      <c r="M11" s="78"/>
      <c r="N11" s="367"/>
      <c r="O11" s="367"/>
      <c r="P11" s="78"/>
      <c r="Q11" s="367"/>
      <c r="R11" s="367"/>
      <c r="S11" s="78"/>
    </row>
    <row r="12" spans="1:19">
      <c r="A12" s="44"/>
      <c r="B12" s="35">
        <f>MAX(B6:B11)+1</f>
        <v>1</v>
      </c>
      <c r="C12" s="177" t="s">
        <v>139</v>
      </c>
      <c r="D12" s="171" t="s">
        <v>140</v>
      </c>
      <c r="E12" s="284">
        <v>-30.970916633719394</v>
      </c>
      <c r="F12" s="369"/>
      <c r="G12" s="285">
        <f t="shared" ref="G12:G29" si="0">E12+F12</f>
        <v>-30.970916633719394</v>
      </c>
      <c r="H12" s="284">
        <v>-30.970916633719394</v>
      </c>
      <c r="I12" s="369"/>
      <c r="J12" s="285">
        <f t="shared" ref="J12:J42" si="1">H12+I12</f>
        <v>-30.970916633719394</v>
      </c>
      <c r="K12" s="284">
        <v>-30.970916633719394</v>
      </c>
      <c r="L12" s="369"/>
      <c r="M12" s="285">
        <f t="shared" ref="M12:M29" si="2">K12+L12</f>
        <v>-30.970916633719394</v>
      </c>
      <c r="N12" s="284">
        <v>0</v>
      </c>
      <c r="O12" s="369"/>
      <c r="P12" s="285">
        <f t="shared" ref="P12:P29" si="3">N12+O12</f>
        <v>0</v>
      </c>
      <c r="Q12" s="284">
        <v>0</v>
      </c>
      <c r="R12" s="369"/>
      <c r="S12" s="285">
        <f t="shared" ref="S12:S29" si="4">Q12+R12</f>
        <v>0</v>
      </c>
    </row>
    <row r="13" spans="1:19">
      <c r="A13" s="44"/>
      <c r="B13" s="35">
        <f>MAX(B6:B12)+1</f>
        <v>2</v>
      </c>
      <c r="C13" s="177" t="s">
        <v>141</v>
      </c>
      <c r="D13" s="171" t="s">
        <v>140</v>
      </c>
      <c r="E13" s="284">
        <v>-4.1582188305128609</v>
      </c>
      <c r="F13" s="369"/>
      <c r="G13" s="285">
        <f t="shared" si="0"/>
        <v>-4.1582188305128609</v>
      </c>
      <c r="H13" s="284">
        <v>-4.1582188305128609</v>
      </c>
      <c r="I13" s="369"/>
      <c r="J13" s="285">
        <f t="shared" si="1"/>
        <v>-4.1582188305128609</v>
      </c>
      <c r="K13" s="284">
        <v>-4.1582188305128609</v>
      </c>
      <c r="L13" s="369"/>
      <c r="M13" s="285">
        <f t="shared" si="2"/>
        <v>-4.1582188305128609</v>
      </c>
      <c r="N13" s="284">
        <v>0</v>
      </c>
      <c r="O13" s="369"/>
      <c r="P13" s="285">
        <f t="shared" si="3"/>
        <v>0</v>
      </c>
      <c r="Q13" s="284">
        <v>0</v>
      </c>
      <c r="R13" s="369"/>
      <c r="S13" s="285">
        <f t="shared" si="4"/>
        <v>0</v>
      </c>
    </row>
    <row r="14" spans="1:19">
      <c r="A14" s="44"/>
      <c r="B14" s="35">
        <f>MAX(B6:B13)+1</f>
        <v>3</v>
      </c>
      <c r="C14" s="177" t="s">
        <v>142</v>
      </c>
      <c r="D14" s="171" t="s">
        <v>140</v>
      </c>
      <c r="E14" s="284">
        <v>0</v>
      </c>
      <c r="F14" s="369"/>
      <c r="G14" s="285">
        <f t="shared" si="0"/>
        <v>0</v>
      </c>
      <c r="H14" s="284">
        <v>0</v>
      </c>
      <c r="I14" s="369"/>
      <c r="J14" s="285">
        <f t="shared" si="1"/>
        <v>0</v>
      </c>
      <c r="K14" s="284">
        <v>0</v>
      </c>
      <c r="L14" s="369"/>
      <c r="M14" s="285">
        <f t="shared" si="2"/>
        <v>0</v>
      </c>
      <c r="N14" s="284">
        <v>0</v>
      </c>
      <c r="O14" s="369"/>
      <c r="P14" s="285">
        <f t="shared" si="3"/>
        <v>0</v>
      </c>
      <c r="Q14" s="284">
        <v>0</v>
      </c>
      <c r="R14" s="369"/>
      <c r="S14" s="285">
        <f t="shared" si="4"/>
        <v>0</v>
      </c>
    </row>
    <row r="15" spans="1:19">
      <c r="A15" s="44"/>
      <c r="B15" s="35">
        <f>MAX(B6:B14)+1</f>
        <v>4</v>
      </c>
      <c r="C15" s="177" t="s">
        <v>143</v>
      </c>
      <c r="D15" s="171" t="s">
        <v>140</v>
      </c>
      <c r="E15" s="284">
        <v>24.634399399243733</v>
      </c>
      <c r="F15" s="369"/>
      <c r="G15" s="285">
        <f t="shared" si="0"/>
        <v>24.634399399243733</v>
      </c>
      <c r="H15" s="284">
        <v>24.634399399243733</v>
      </c>
      <c r="I15" s="369"/>
      <c r="J15" s="285">
        <f t="shared" si="1"/>
        <v>24.634399399243733</v>
      </c>
      <c r="K15" s="284">
        <v>24.634399399243733</v>
      </c>
      <c r="L15" s="369"/>
      <c r="M15" s="285">
        <f t="shared" si="2"/>
        <v>24.634399399243733</v>
      </c>
      <c r="N15" s="284">
        <v>0</v>
      </c>
      <c r="O15" s="369"/>
      <c r="P15" s="285">
        <f t="shared" si="3"/>
        <v>0</v>
      </c>
      <c r="Q15" s="284">
        <v>0</v>
      </c>
      <c r="R15" s="369"/>
      <c r="S15" s="285">
        <f t="shared" si="4"/>
        <v>0</v>
      </c>
    </row>
    <row r="16" spans="1:19">
      <c r="A16" s="44"/>
      <c r="B16" s="35">
        <f>MAX(B6:B15)+1</f>
        <v>5</v>
      </c>
      <c r="C16" s="177" t="s">
        <v>144</v>
      </c>
      <c r="D16" s="171"/>
      <c r="E16" s="284">
        <v>-2.6932772512643588</v>
      </c>
      <c r="F16" s="369"/>
      <c r="G16" s="285">
        <f t="shared" si="0"/>
        <v>-2.6932772512643588</v>
      </c>
      <c r="H16" s="284">
        <v>-2.6932772512643588</v>
      </c>
      <c r="I16" s="369"/>
      <c r="J16" s="285">
        <f t="shared" si="1"/>
        <v>-2.6932772512643588</v>
      </c>
      <c r="K16" s="284">
        <v>-2.6932772512643588</v>
      </c>
      <c r="L16" s="369"/>
      <c r="M16" s="285">
        <f t="shared" si="2"/>
        <v>-2.6932772512643588</v>
      </c>
      <c r="N16" s="284">
        <v>0</v>
      </c>
      <c r="O16" s="369"/>
      <c r="P16" s="285">
        <f t="shared" si="3"/>
        <v>0</v>
      </c>
      <c r="Q16" s="284">
        <v>0</v>
      </c>
      <c r="R16" s="369"/>
      <c r="S16" s="285">
        <f t="shared" si="4"/>
        <v>0</v>
      </c>
    </row>
    <row r="17" spans="1:19">
      <c r="A17" s="44"/>
      <c r="B17" s="35">
        <f>MAX(B6:B16)+1</f>
        <v>6</v>
      </c>
      <c r="C17" s="177" t="s">
        <v>145</v>
      </c>
      <c r="D17" s="171"/>
      <c r="E17" s="284">
        <v>0</v>
      </c>
      <c r="F17" s="369"/>
      <c r="G17" s="285">
        <f t="shared" si="0"/>
        <v>0</v>
      </c>
      <c r="H17" s="284">
        <v>0</v>
      </c>
      <c r="I17" s="369"/>
      <c r="J17" s="285">
        <f t="shared" si="1"/>
        <v>0</v>
      </c>
      <c r="K17" s="284">
        <v>0</v>
      </c>
      <c r="L17" s="369"/>
      <c r="M17" s="285">
        <f t="shared" si="2"/>
        <v>0</v>
      </c>
      <c r="N17" s="284">
        <v>0</v>
      </c>
      <c r="O17" s="369"/>
      <c r="P17" s="285">
        <f t="shared" si="3"/>
        <v>0</v>
      </c>
      <c r="Q17" s="284">
        <v>0</v>
      </c>
      <c r="R17" s="369"/>
      <c r="S17" s="285">
        <f t="shared" si="4"/>
        <v>0</v>
      </c>
    </row>
    <row r="18" spans="1:19">
      <c r="A18" s="44"/>
      <c r="B18" s="35">
        <f>MAX(B6:B17)+1</f>
        <v>7</v>
      </c>
      <c r="C18" s="177" t="s">
        <v>146</v>
      </c>
      <c r="D18" s="171" t="s">
        <v>140</v>
      </c>
      <c r="E18" s="284">
        <v>1.3941978901401277</v>
      </c>
      <c r="F18" s="369"/>
      <c r="G18" s="285">
        <f t="shared" si="0"/>
        <v>1.3941978901401277</v>
      </c>
      <c r="H18" s="284">
        <v>1.3941978901401277</v>
      </c>
      <c r="I18" s="369"/>
      <c r="J18" s="285">
        <f t="shared" si="1"/>
        <v>1.3941978901401277</v>
      </c>
      <c r="K18" s="284">
        <v>1.3941978901401277</v>
      </c>
      <c r="L18" s="369"/>
      <c r="M18" s="285">
        <f t="shared" si="2"/>
        <v>1.3941978901401277</v>
      </c>
      <c r="N18" s="284">
        <v>0</v>
      </c>
      <c r="O18" s="369"/>
      <c r="P18" s="285">
        <f t="shared" si="3"/>
        <v>0</v>
      </c>
      <c r="Q18" s="284">
        <v>0</v>
      </c>
      <c r="R18" s="369"/>
      <c r="S18" s="285">
        <f t="shared" si="4"/>
        <v>0</v>
      </c>
    </row>
    <row r="19" spans="1:19" ht="31">
      <c r="A19" s="44"/>
      <c r="B19" s="35">
        <f>MAX(B6:B18)+1</f>
        <v>8</v>
      </c>
      <c r="C19" s="177" t="s">
        <v>147</v>
      </c>
      <c r="D19" s="171" t="s">
        <v>140</v>
      </c>
      <c r="E19" s="284">
        <v>0</v>
      </c>
      <c r="F19" s="369"/>
      <c r="G19" s="285">
        <f t="shared" si="0"/>
        <v>0</v>
      </c>
      <c r="H19" s="284">
        <v>0</v>
      </c>
      <c r="I19" s="369"/>
      <c r="J19" s="285">
        <f t="shared" si="1"/>
        <v>0</v>
      </c>
      <c r="K19" s="284">
        <v>0</v>
      </c>
      <c r="L19" s="369"/>
      <c r="M19" s="285">
        <f t="shared" si="2"/>
        <v>0</v>
      </c>
      <c r="N19" s="284">
        <v>0</v>
      </c>
      <c r="O19" s="369"/>
      <c r="P19" s="285">
        <f t="shared" si="3"/>
        <v>0</v>
      </c>
      <c r="Q19" s="284">
        <v>0</v>
      </c>
      <c r="R19" s="369"/>
      <c r="S19" s="285">
        <f t="shared" si="4"/>
        <v>0</v>
      </c>
    </row>
    <row r="20" spans="1:19" ht="31">
      <c r="A20" s="44"/>
      <c r="B20" s="35">
        <f>MAX(B6:B19)+1</f>
        <v>9</v>
      </c>
      <c r="C20" s="177" t="s">
        <v>148</v>
      </c>
      <c r="D20" s="171"/>
      <c r="E20" s="284">
        <v>0</v>
      </c>
      <c r="F20" s="369"/>
      <c r="G20" s="285">
        <f t="shared" si="0"/>
        <v>0</v>
      </c>
      <c r="H20" s="284">
        <v>0</v>
      </c>
      <c r="I20" s="369"/>
      <c r="J20" s="285">
        <f t="shared" si="1"/>
        <v>0</v>
      </c>
      <c r="K20" s="284">
        <v>0</v>
      </c>
      <c r="L20" s="369"/>
      <c r="M20" s="285">
        <f t="shared" si="2"/>
        <v>0</v>
      </c>
      <c r="N20" s="284">
        <v>0</v>
      </c>
      <c r="O20" s="369"/>
      <c r="P20" s="285">
        <f t="shared" si="3"/>
        <v>0</v>
      </c>
      <c r="Q20" s="284">
        <v>0</v>
      </c>
      <c r="R20" s="369"/>
      <c r="S20" s="285">
        <f t="shared" si="4"/>
        <v>0</v>
      </c>
    </row>
    <row r="21" spans="1:19" ht="31">
      <c r="A21" s="44"/>
      <c r="B21" s="35">
        <f>MAX(B6:B20)+1</f>
        <v>10</v>
      </c>
      <c r="C21" s="177" t="s">
        <v>149</v>
      </c>
      <c r="D21" s="171" t="s">
        <v>140</v>
      </c>
      <c r="E21" s="284">
        <v>0</v>
      </c>
      <c r="F21" s="369"/>
      <c r="G21" s="285">
        <f t="shared" si="0"/>
        <v>0</v>
      </c>
      <c r="H21" s="284">
        <v>0</v>
      </c>
      <c r="I21" s="369"/>
      <c r="J21" s="285">
        <f t="shared" si="1"/>
        <v>0</v>
      </c>
      <c r="K21" s="284">
        <v>0</v>
      </c>
      <c r="L21" s="369"/>
      <c r="M21" s="285">
        <f t="shared" si="2"/>
        <v>0</v>
      </c>
      <c r="N21" s="284">
        <v>0</v>
      </c>
      <c r="O21" s="369"/>
      <c r="P21" s="285">
        <f t="shared" si="3"/>
        <v>0</v>
      </c>
      <c r="Q21" s="284">
        <v>0</v>
      </c>
      <c r="R21" s="369"/>
      <c r="S21" s="285">
        <f t="shared" si="4"/>
        <v>0</v>
      </c>
    </row>
    <row r="22" spans="1:19" ht="31">
      <c r="A22" s="44"/>
      <c r="B22" s="35">
        <f t="shared" ref="B22:B30" si="5">MAX(B7:B21)+1</f>
        <v>11</v>
      </c>
      <c r="C22" s="177" t="s">
        <v>150</v>
      </c>
      <c r="D22" s="171"/>
      <c r="E22" s="284">
        <v>0</v>
      </c>
      <c r="F22" s="369"/>
      <c r="G22" s="285">
        <f t="shared" si="0"/>
        <v>0</v>
      </c>
      <c r="H22" s="284">
        <v>0</v>
      </c>
      <c r="I22" s="369"/>
      <c r="J22" s="285">
        <f t="shared" si="1"/>
        <v>0</v>
      </c>
      <c r="K22" s="284">
        <v>0</v>
      </c>
      <c r="L22" s="369"/>
      <c r="M22" s="285">
        <f t="shared" si="2"/>
        <v>0</v>
      </c>
      <c r="N22" s="284">
        <v>0</v>
      </c>
      <c r="O22" s="369"/>
      <c r="P22" s="285">
        <f t="shared" si="3"/>
        <v>0</v>
      </c>
      <c r="Q22" s="284">
        <v>0</v>
      </c>
      <c r="R22" s="369"/>
      <c r="S22" s="285">
        <f t="shared" si="4"/>
        <v>0</v>
      </c>
    </row>
    <row r="23" spans="1:19" ht="31">
      <c r="A23" s="44"/>
      <c r="B23" s="35">
        <f t="shared" si="5"/>
        <v>12</v>
      </c>
      <c r="C23" s="177" t="s">
        <v>151</v>
      </c>
      <c r="D23" s="171"/>
      <c r="E23" s="284">
        <v>-10.159816727700372</v>
      </c>
      <c r="F23" s="369"/>
      <c r="G23" s="285">
        <f t="shared" si="0"/>
        <v>-10.159816727700372</v>
      </c>
      <c r="H23" s="284">
        <v>-10.159816727700372</v>
      </c>
      <c r="I23" s="369"/>
      <c r="J23" s="285">
        <f t="shared" si="1"/>
        <v>-10.159816727700372</v>
      </c>
      <c r="K23" s="284">
        <v>-10.159816727700372</v>
      </c>
      <c r="L23" s="369"/>
      <c r="M23" s="285">
        <f t="shared" si="2"/>
        <v>-10.159816727700372</v>
      </c>
      <c r="N23" s="284">
        <v>0</v>
      </c>
      <c r="O23" s="369"/>
      <c r="P23" s="285">
        <f t="shared" si="3"/>
        <v>0</v>
      </c>
      <c r="Q23" s="284">
        <v>0</v>
      </c>
      <c r="R23" s="369"/>
      <c r="S23" s="285">
        <f t="shared" si="4"/>
        <v>0</v>
      </c>
    </row>
    <row r="24" spans="1:19">
      <c r="A24" s="44"/>
      <c r="B24" s="35">
        <f t="shared" si="5"/>
        <v>13</v>
      </c>
      <c r="C24" s="177" t="s">
        <v>152</v>
      </c>
      <c r="D24" s="171"/>
      <c r="E24" s="284">
        <v>-11.746749678252218</v>
      </c>
      <c r="F24" s="369"/>
      <c r="G24" s="285">
        <f t="shared" si="0"/>
        <v>-11.746749678252218</v>
      </c>
      <c r="H24" s="284">
        <v>-11.746749678252218</v>
      </c>
      <c r="I24" s="369"/>
      <c r="J24" s="285">
        <f t="shared" si="1"/>
        <v>-11.746749678252218</v>
      </c>
      <c r="K24" s="284">
        <v>-11.746749678252218</v>
      </c>
      <c r="L24" s="369"/>
      <c r="M24" s="285">
        <f t="shared" si="2"/>
        <v>-11.746749678252218</v>
      </c>
      <c r="N24" s="284">
        <v>0</v>
      </c>
      <c r="O24" s="369"/>
      <c r="P24" s="285">
        <f t="shared" si="3"/>
        <v>0</v>
      </c>
      <c r="Q24" s="284">
        <v>0</v>
      </c>
      <c r="R24" s="369"/>
      <c r="S24" s="285">
        <f t="shared" si="4"/>
        <v>0</v>
      </c>
    </row>
    <row r="25" spans="1:19" ht="31">
      <c r="A25" s="44"/>
      <c r="B25" s="35">
        <f t="shared" si="5"/>
        <v>14</v>
      </c>
      <c r="C25" s="177" t="s">
        <v>153</v>
      </c>
      <c r="D25" s="171"/>
      <c r="E25" s="284">
        <v>-2.3065406041203729</v>
      </c>
      <c r="F25" s="369"/>
      <c r="G25" s="285">
        <f t="shared" si="0"/>
        <v>-2.3065406041203729</v>
      </c>
      <c r="H25" s="284">
        <v>-2.3065406041203729</v>
      </c>
      <c r="I25" s="369"/>
      <c r="J25" s="285">
        <f t="shared" si="1"/>
        <v>-2.3065406041203729</v>
      </c>
      <c r="K25" s="284">
        <v>-2.3065406041203729</v>
      </c>
      <c r="L25" s="369"/>
      <c r="M25" s="285">
        <f t="shared" si="2"/>
        <v>-2.3065406041203729</v>
      </c>
      <c r="N25" s="284">
        <v>0</v>
      </c>
      <c r="O25" s="369"/>
      <c r="P25" s="285">
        <f t="shared" si="3"/>
        <v>0</v>
      </c>
      <c r="Q25" s="284">
        <v>0</v>
      </c>
      <c r="R25" s="369"/>
      <c r="S25" s="285">
        <f t="shared" si="4"/>
        <v>0</v>
      </c>
    </row>
    <row r="26" spans="1:19">
      <c r="A26" s="44"/>
      <c r="B26" s="35">
        <f t="shared" si="5"/>
        <v>15</v>
      </c>
      <c r="C26" s="177" t="s">
        <v>154</v>
      </c>
      <c r="D26" s="171"/>
      <c r="E26" s="284">
        <v>1.8701226553367416</v>
      </c>
      <c r="F26" s="369"/>
      <c r="G26" s="285">
        <f t="shared" si="0"/>
        <v>1.8701226553367416</v>
      </c>
      <c r="H26" s="284">
        <v>1.8701226553367416</v>
      </c>
      <c r="I26" s="369"/>
      <c r="J26" s="285">
        <f t="shared" si="1"/>
        <v>1.8701226553367416</v>
      </c>
      <c r="K26" s="284">
        <v>1.8701226553367416</v>
      </c>
      <c r="L26" s="369"/>
      <c r="M26" s="285">
        <f t="shared" si="2"/>
        <v>1.8701226553367416</v>
      </c>
      <c r="N26" s="284">
        <v>0</v>
      </c>
      <c r="O26" s="369"/>
      <c r="P26" s="285">
        <f t="shared" si="3"/>
        <v>0</v>
      </c>
      <c r="Q26" s="284">
        <v>0</v>
      </c>
      <c r="R26" s="369"/>
      <c r="S26" s="285">
        <f t="shared" si="4"/>
        <v>0</v>
      </c>
    </row>
    <row r="27" spans="1:19">
      <c r="A27" s="44"/>
      <c r="B27" s="35">
        <f t="shared" si="5"/>
        <v>16</v>
      </c>
      <c r="C27" s="295" t="s">
        <v>74</v>
      </c>
      <c r="D27" s="170"/>
      <c r="E27" s="488">
        <f>SUM(E12:E26)</f>
        <v>-34.136799780848975</v>
      </c>
      <c r="F27" s="489"/>
      <c r="G27" s="490">
        <f t="shared" si="0"/>
        <v>-34.136799780848975</v>
      </c>
      <c r="H27" s="488">
        <f>SUM(H12:H26)</f>
        <v>-34.136799780848975</v>
      </c>
      <c r="I27" s="489"/>
      <c r="J27" s="490">
        <f t="shared" si="1"/>
        <v>-34.136799780848975</v>
      </c>
      <c r="K27" s="488">
        <f>SUM(K12:K26)</f>
        <v>-34.136799780848975</v>
      </c>
      <c r="L27" s="489"/>
      <c r="M27" s="490">
        <f t="shared" si="2"/>
        <v>-34.136799780848975</v>
      </c>
      <c r="N27" s="488">
        <f>SUM(N12:N26)</f>
        <v>0</v>
      </c>
      <c r="O27" s="489"/>
      <c r="P27" s="490">
        <f t="shared" si="3"/>
        <v>0</v>
      </c>
      <c r="Q27" s="488">
        <f>SUM(Q12:Q26)</f>
        <v>0</v>
      </c>
      <c r="R27" s="489"/>
      <c r="S27" s="490">
        <f t="shared" si="4"/>
        <v>0</v>
      </c>
    </row>
    <row r="28" spans="1:19" ht="31">
      <c r="A28" s="44"/>
      <c r="B28" s="383">
        <f t="shared" si="5"/>
        <v>17</v>
      </c>
      <c r="C28" s="177" t="s">
        <v>155</v>
      </c>
      <c r="D28" s="171"/>
      <c r="E28" s="284">
        <v>-3.3866055759001243</v>
      </c>
      <c r="F28" s="369"/>
      <c r="G28" s="285">
        <f t="shared" si="0"/>
        <v>-3.3866055759001243</v>
      </c>
      <c r="H28" s="284">
        <v>-3.3866055759001243</v>
      </c>
      <c r="I28" s="369"/>
      <c r="J28" s="285">
        <f t="shared" si="1"/>
        <v>-3.3866055759001243</v>
      </c>
      <c r="K28" s="284">
        <v>-3.3866055759001243</v>
      </c>
      <c r="L28" s="369"/>
      <c r="M28" s="285">
        <f t="shared" si="2"/>
        <v>-3.3866055759001243</v>
      </c>
      <c r="N28" s="284">
        <v>0</v>
      </c>
      <c r="O28" s="369"/>
      <c r="P28" s="285">
        <f t="shared" si="3"/>
        <v>0</v>
      </c>
      <c r="Q28" s="284">
        <v>0</v>
      </c>
      <c r="R28" s="369"/>
      <c r="S28" s="285">
        <f t="shared" si="4"/>
        <v>0</v>
      </c>
    </row>
    <row r="29" spans="1:19">
      <c r="A29" s="44"/>
      <c r="B29" s="35">
        <f t="shared" si="5"/>
        <v>18</v>
      </c>
      <c r="C29" s="177" t="s">
        <v>156</v>
      </c>
      <c r="D29" s="171"/>
      <c r="E29" s="284">
        <v>-0.41261299070419943</v>
      </c>
      <c r="F29" s="369"/>
      <c r="G29" s="285">
        <f t="shared" si="0"/>
        <v>-0.41261299070419943</v>
      </c>
      <c r="H29" s="284">
        <v>-0.41261299070419943</v>
      </c>
      <c r="I29" s="369"/>
      <c r="J29" s="285">
        <f t="shared" si="1"/>
        <v>-0.41261299070419943</v>
      </c>
      <c r="K29" s="284">
        <v>-0.41261299070419943</v>
      </c>
      <c r="L29" s="369"/>
      <c r="M29" s="285">
        <f t="shared" si="2"/>
        <v>-0.41261299070419943</v>
      </c>
      <c r="N29" s="284">
        <v>0</v>
      </c>
      <c r="O29" s="369"/>
      <c r="P29" s="285">
        <f t="shared" si="3"/>
        <v>0</v>
      </c>
      <c r="Q29" s="284">
        <v>0</v>
      </c>
      <c r="R29" s="369"/>
      <c r="S29" s="285">
        <f t="shared" si="4"/>
        <v>0</v>
      </c>
    </row>
    <row r="30" spans="1:19" ht="16.5" customHeight="1" thickBot="1">
      <c r="A30" s="44"/>
      <c r="B30" s="35">
        <f t="shared" si="5"/>
        <v>19</v>
      </c>
      <c r="C30" s="207" t="s">
        <v>157</v>
      </c>
      <c r="D30" s="170"/>
      <c r="E30" s="476">
        <f>SUM(E27:E29)</f>
        <v>-37.936018347453299</v>
      </c>
      <c r="F30" s="286"/>
      <c r="G30" s="287">
        <f>SUM(G27:G29)</f>
        <v>-37.936018347453299</v>
      </c>
      <c r="H30" s="476">
        <f>SUM(H27:H29)</f>
        <v>-37.936018347453299</v>
      </c>
      <c r="I30" s="286"/>
      <c r="J30" s="287">
        <f t="shared" si="1"/>
        <v>-37.936018347453299</v>
      </c>
      <c r="K30" s="476">
        <f>SUM(K27:K29)</f>
        <v>-37.936018347453299</v>
      </c>
      <c r="L30" s="286"/>
      <c r="M30" s="287">
        <f>SUM(M27:M29)</f>
        <v>-37.936018347453299</v>
      </c>
      <c r="N30" s="476">
        <f>SUM(N27:N29)</f>
        <v>0</v>
      </c>
      <c r="O30" s="286"/>
      <c r="P30" s="287">
        <f>SUM(P27:P29)</f>
        <v>0</v>
      </c>
      <c r="Q30" s="476">
        <f>SUM(Q27:Q29)</f>
        <v>0</v>
      </c>
      <c r="R30" s="286"/>
      <c r="S30" s="287">
        <f>SUM(S27:S29)</f>
        <v>0</v>
      </c>
    </row>
    <row r="31" spans="1:19" ht="15.75" customHeight="1">
      <c r="A31" s="44"/>
      <c r="B31" s="35"/>
      <c r="C31" s="161"/>
      <c r="D31" s="170"/>
      <c r="E31" s="284"/>
      <c r="F31" s="369"/>
      <c r="G31" s="285"/>
      <c r="H31" s="284"/>
      <c r="I31" s="369"/>
      <c r="J31" s="285"/>
      <c r="K31" s="284"/>
      <c r="L31" s="369"/>
      <c r="M31" s="285"/>
      <c r="N31" s="284"/>
      <c r="O31" s="369"/>
      <c r="P31" s="285"/>
      <c r="Q31" s="284"/>
      <c r="R31" s="369"/>
      <c r="S31" s="285"/>
    </row>
    <row r="32" spans="1:19" ht="16.5" customHeight="1">
      <c r="A32" s="44"/>
      <c r="B32" s="54" t="s">
        <v>158</v>
      </c>
      <c r="C32" s="161"/>
      <c r="D32" s="170"/>
      <c r="E32" s="284"/>
      <c r="F32" s="369"/>
      <c r="G32" s="285"/>
      <c r="H32" s="284"/>
      <c r="I32" s="369"/>
      <c r="J32" s="285"/>
      <c r="K32" s="284"/>
      <c r="L32" s="369"/>
      <c r="M32" s="285"/>
      <c r="N32" s="284"/>
      <c r="O32" s="369"/>
      <c r="P32" s="285"/>
      <c r="Q32" s="284"/>
      <c r="R32" s="369"/>
      <c r="S32" s="285"/>
    </row>
    <row r="33" spans="1:19">
      <c r="A33" s="44"/>
      <c r="B33" s="35">
        <f>MAX(B6:B32)+1</f>
        <v>20</v>
      </c>
      <c r="C33" s="176" t="s">
        <v>159</v>
      </c>
      <c r="D33" s="171" t="s">
        <v>160</v>
      </c>
      <c r="E33" s="284">
        <v>125.53605736392899</v>
      </c>
      <c r="F33" s="369"/>
      <c r="G33" s="285">
        <f t="shared" ref="G33:G63" si="6">E33+F33</f>
        <v>125.53605736392899</v>
      </c>
      <c r="H33" s="284">
        <v>125.53605736392899</v>
      </c>
      <c r="I33" s="369"/>
      <c r="J33" s="285">
        <f t="shared" si="1"/>
        <v>125.53605736392899</v>
      </c>
      <c r="K33" s="284">
        <v>125.53605736392899</v>
      </c>
      <c r="L33" s="369"/>
      <c r="M33" s="285">
        <f t="shared" ref="M33:M63" si="7">K33+L33</f>
        <v>125.53605736392899</v>
      </c>
      <c r="N33" s="284">
        <v>0</v>
      </c>
      <c r="O33" s="369"/>
      <c r="P33" s="285">
        <f t="shared" ref="P33:P63" si="8">N33+O33</f>
        <v>0</v>
      </c>
      <c r="Q33" s="284">
        <v>0</v>
      </c>
      <c r="R33" s="369"/>
      <c r="S33" s="285">
        <f t="shared" ref="S33:S63" si="9">Q33+R33</f>
        <v>0</v>
      </c>
    </row>
    <row r="34" spans="1:19">
      <c r="A34" s="44"/>
      <c r="B34" s="35">
        <f>MAX(B6:B33)+1</f>
        <v>21</v>
      </c>
      <c r="C34" s="176" t="s">
        <v>161</v>
      </c>
      <c r="D34" s="171" t="s">
        <v>160</v>
      </c>
      <c r="E34" s="284">
        <v>-8.2857699988230422</v>
      </c>
      <c r="F34" s="369"/>
      <c r="G34" s="285">
        <f t="shared" si="6"/>
        <v>-8.2857699988230422</v>
      </c>
      <c r="H34" s="284">
        <v>-8.2857699988230422</v>
      </c>
      <c r="I34" s="369"/>
      <c r="J34" s="285">
        <f t="shared" si="1"/>
        <v>-8.2857699988230422</v>
      </c>
      <c r="K34" s="284">
        <v>-8.2857699988230422</v>
      </c>
      <c r="L34" s="369"/>
      <c r="M34" s="285">
        <f t="shared" si="7"/>
        <v>-8.2857699988230422</v>
      </c>
      <c r="N34" s="284">
        <v>0</v>
      </c>
      <c r="O34" s="369"/>
      <c r="P34" s="285">
        <f t="shared" si="8"/>
        <v>0</v>
      </c>
      <c r="Q34" s="284">
        <v>0</v>
      </c>
      <c r="R34" s="369"/>
      <c r="S34" s="285">
        <f t="shared" si="9"/>
        <v>0</v>
      </c>
    </row>
    <row r="35" spans="1:19" s="208" customFormat="1">
      <c r="A35" s="370"/>
      <c r="B35" s="175">
        <f>MAX(B8:B34)+1</f>
        <v>22</v>
      </c>
      <c r="C35" s="177" t="s">
        <v>162</v>
      </c>
      <c r="D35" s="171" t="s">
        <v>160</v>
      </c>
      <c r="E35" s="284">
        <v>0</v>
      </c>
      <c r="F35" s="369"/>
      <c r="G35" s="285">
        <f t="shared" si="6"/>
        <v>0</v>
      </c>
      <c r="H35" s="284">
        <v>0</v>
      </c>
      <c r="I35" s="369"/>
      <c r="J35" s="285">
        <f t="shared" si="1"/>
        <v>0</v>
      </c>
      <c r="K35" s="284">
        <v>0</v>
      </c>
      <c r="L35" s="369"/>
      <c r="M35" s="285">
        <f t="shared" si="7"/>
        <v>0</v>
      </c>
      <c r="N35" s="284">
        <v>0</v>
      </c>
      <c r="O35" s="369"/>
      <c r="P35" s="285">
        <f t="shared" si="8"/>
        <v>0</v>
      </c>
      <c r="Q35" s="284">
        <v>0</v>
      </c>
      <c r="R35" s="369"/>
      <c r="S35" s="285">
        <f t="shared" si="9"/>
        <v>0</v>
      </c>
    </row>
    <row r="36" spans="1:19" s="208" customFormat="1">
      <c r="A36" s="370"/>
      <c r="B36" s="35">
        <f>MAX(B9:B35)+1</f>
        <v>23</v>
      </c>
      <c r="C36" s="177" t="s">
        <v>163</v>
      </c>
      <c r="D36" s="171"/>
      <c r="E36" s="284">
        <v>-1.5128725878984699</v>
      </c>
      <c r="F36" s="369"/>
      <c r="G36" s="285">
        <f t="shared" si="6"/>
        <v>-1.5128725878984699</v>
      </c>
      <c r="H36" s="284">
        <v>-1.5128725878984699</v>
      </c>
      <c r="I36" s="369"/>
      <c r="J36" s="285">
        <f t="shared" si="1"/>
        <v>-1.5128725878984699</v>
      </c>
      <c r="K36" s="284">
        <v>-1.5128725878984699</v>
      </c>
      <c r="L36" s="369"/>
      <c r="M36" s="285">
        <f t="shared" si="7"/>
        <v>-1.5128725878984699</v>
      </c>
      <c r="N36" s="284">
        <v>0</v>
      </c>
      <c r="O36" s="369"/>
      <c r="P36" s="285">
        <f t="shared" si="8"/>
        <v>0</v>
      </c>
      <c r="Q36" s="284">
        <v>0</v>
      </c>
      <c r="R36" s="369"/>
      <c r="S36" s="285">
        <f t="shared" si="9"/>
        <v>0</v>
      </c>
    </row>
    <row r="37" spans="1:19" s="208" customFormat="1">
      <c r="A37" s="370"/>
      <c r="B37" s="35">
        <f>MAX(B10:B36)+1</f>
        <v>24</v>
      </c>
      <c r="C37" s="177" t="s">
        <v>164</v>
      </c>
      <c r="D37" s="171"/>
      <c r="E37" s="284">
        <v>56.739234043888573</v>
      </c>
      <c r="F37" s="369"/>
      <c r="G37" s="285">
        <f t="shared" si="6"/>
        <v>56.739234043888573</v>
      </c>
      <c r="H37" s="284">
        <v>56.739234043888573</v>
      </c>
      <c r="I37" s="369"/>
      <c r="J37" s="285">
        <f t="shared" si="1"/>
        <v>56.739234043888573</v>
      </c>
      <c r="K37" s="284">
        <v>56.739234043888573</v>
      </c>
      <c r="L37" s="369"/>
      <c r="M37" s="285">
        <f t="shared" si="7"/>
        <v>56.739234043888573</v>
      </c>
      <c r="N37" s="284">
        <v>0</v>
      </c>
      <c r="O37" s="369"/>
      <c r="P37" s="285">
        <f t="shared" si="8"/>
        <v>0</v>
      </c>
      <c r="Q37" s="284">
        <v>0</v>
      </c>
      <c r="R37" s="369"/>
      <c r="S37" s="285">
        <f t="shared" si="9"/>
        <v>0</v>
      </c>
    </row>
    <row r="38" spans="1:19" s="208" customFormat="1">
      <c r="A38" s="370"/>
      <c r="B38" s="35">
        <f>MAX(B12:B37)+1</f>
        <v>25</v>
      </c>
      <c r="C38" s="177" t="s">
        <v>165</v>
      </c>
      <c r="D38" s="171"/>
      <c r="E38" s="284">
        <v>28.091197037509851</v>
      </c>
      <c r="F38" s="369"/>
      <c r="G38" s="285">
        <f t="shared" si="6"/>
        <v>28.091197037509851</v>
      </c>
      <c r="H38" s="284">
        <v>28.091197037509851</v>
      </c>
      <c r="I38" s="369"/>
      <c r="J38" s="285">
        <f t="shared" si="1"/>
        <v>28.091197037509851</v>
      </c>
      <c r="K38" s="284">
        <v>28.091197037509851</v>
      </c>
      <c r="L38" s="369"/>
      <c r="M38" s="285">
        <f t="shared" si="7"/>
        <v>28.091197037509851</v>
      </c>
      <c r="N38" s="284">
        <v>0</v>
      </c>
      <c r="O38" s="369"/>
      <c r="P38" s="285">
        <f t="shared" si="8"/>
        <v>0</v>
      </c>
      <c r="Q38" s="284">
        <v>0</v>
      </c>
      <c r="R38" s="369"/>
      <c r="S38" s="285">
        <f t="shared" si="9"/>
        <v>0</v>
      </c>
    </row>
    <row r="39" spans="1:19" s="208" customFormat="1" ht="31">
      <c r="A39" s="370"/>
      <c r="B39" s="35">
        <f>MAX(B13:B38)+1</f>
        <v>26</v>
      </c>
      <c r="C39" s="177" t="s">
        <v>166</v>
      </c>
      <c r="D39" s="171"/>
      <c r="E39" s="284">
        <v>-0.77899639887941174</v>
      </c>
      <c r="F39" s="369"/>
      <c r="G39" s="285">
        <f t="shared" si="6"/>
        <v>-0.77899639887941174</v>
      </c>
      <c r="H39" s="284">
        <v>-0.77899639887941174</v>
      </c>
      <c r="I39" s="369"/>
      <c r="J39" s="285">
        <f t="shared" si="1"/>
        <v>-0.77899639887941174</v>
      </c>
      <c r="K39" s="284">
        <v>-0.77899639887941174</v>
      </c>
      <c r="L39" s="369"/>
      <c r="M39" s="285">
        <f t="shared" si="7"/>
        <v>-0.77899639887941174</v>
      </c>
      <c r="N39" s="284">
        <v>0</v>
      </c>
      <c r="O39" s="369"/>
      <c r="P39" s="285">
        <f t="shared" si="8"/>
        <v>0</v>
      </c>
      <c r="Q39" s="284">
        <v>0</v>
      </c>
      <c r="R39" s="369"/>
      <c r="S39" s="285">
        <f t="shared" si="9"/>
        <v>0</v>
      </c>
    </row>
    <row r="40" spans="1:19" s="208" customFormat="1" ht="31">
      <c r="A40" s="370"/>
      <c r="B40" s="175">
        <f>MAX(B14:B39)+1</f>
        <v>27</v>
      </c>
      <c r="C40" s="177" t="s">
        <v>167</v>
      </c>
      <c r="D40" s="171"/>
      <c r="E40" s="284">
        <v>2.2234642324198624</v>
      </c>
      <c r="F40" s="369"/>
      <c r="G40" s="285">
        <f t="shared" si="6"/>
        <v>2.2234642324198624</v>
      </c>
      <c r="H40" s="284">
        <v>2.2234642324198624</v>
      </c>
      <c r="I40" s="369"/>
      <c r="J40" s="285">
        <f t="shared" si="1"/>
        <v>2.2234642324198624</v>
      </c>
      <c r="K40" s="284">
        <v>2.2234642324198624</v>
      </c>
      <c r="L40" s="369"/>
      <c r="M40" s="285">
        <f t="shared" si="7"/>
        <v>2.2234642324198624</v>
      </c>
      <c r="N40" s="284">
        <v>0</v>
      </c>
      <c r="O40" s="369"/>
      <c r="P40" s="285">
        <f t="shared" si="8"/>
        <v>0</v>
      </c>
      <c r="Q40" s="284">
        <v>0</v>
      </c>
      <c r="R40" s="369"/>
      <c r="S40" s="285">
        <f t="shared" si="9"/>
        <v>0</v>
      </c>
    </row>
    <row r="41" spans="1:19" s="208" customFormat="1">
      <c r="A41" s="370"/>
      <c r="B41" s="35">
        <f>MAX(B15:B40)+1</f>
        <v>28</v>
      </c>
      <c r="C41" s="177" t="s">
        <v>168</v>
      </c>
      <c r="D41" s="171"/>
      <c r="E41" s="284">
        <v>0</v>
      </c>
      <c r="F41" s="369"/>
      <c r="G41" s="285">
        <f t="shared" si="6"/>
        <v>0</v>
      </c>
      <c r="H41" s="284">
        <v>0</v>
      </c>
      <c r="I41" s="369"/>
      <c r="J41" s="285">
        <f t="shared" si="1"/>
        <v>0</v>
      </c>
      <c r="K41" s="284">
        <v>0</v>
      </c>
      <c r="L41" s="369"/>
      <c r="M41" s="285">
        <f t="shared" si="7"/>
        <v>0</v>
      </c>
      <c r="N41" s="284">
        <v>0</v>
      </c>
      <c r="O41" s="369"/>
      <c r="P41" s="285">
        <f t="shared" si="8"/>
        <v>0</v>
      </c>
      <c r="Q41" s="284">
        <v>0</v>
      </c>
      <c r="R41" s="369"/>
      <c r="S41" s="285">
        <f t="shared" si="9"/>
        <v>0</v>
      </c>
    </row>
    <row r="42" spans="1:19" s="208" customFormat="1">
      <c r="A42" s="370"/>
      <c r="B42" s="35">
        <f>MAX(B18:B41)+1</f>
        <v>29</v>
      </c>
      <c r="C42" s="177" t="s">
        <v>169</v>
      </c>
      <c r="D42" s="171"/>
      <c r="E42" s="284">
        <v>-34.460684554277179</v>
      </c>
      <c r="F42" s="369"/>
      <c r="G42" s="285">
        <f t="shared" si="6"/>
        <v>-34.460684554277179</v>
      </c>
      <c r="H42" s="284">
        <v>-34.460684554277179</v>
      </c>
      <c r="I42" s="369"/>
      <c r="J42" s="285">
        <f t="shared" si="1"/>
        <v>-34.460684554277179</v>
      </c>
      <c r="K42" s="284">
        <v>-34.460684554277179</v>
      </c>
      <c r="L42" s="369"/>
      <c r="M42" s="285">
        <f t="shared" si="7"/>
        <v>-34.460684554277179</v>
      </c>
      <c r="N42" s="284">
        <v>0</v>
      </c>
      <c r="O42" s="369"/>
      <c r="P42" s="285">
        <f t="shared" si="8"/>
        <v>0</v>
      </c>
      <c r="Q42" s="284">
        <v>0</v>
      </c>
      <c r="R42" s="369"/>
      <c r="S42" s="285">
        <f t="shared" si="9"/>
        <v>0</v>
      </c>
    </row>
    <row r="43" spans="1:19" s="208" customFormat="1">
      <c r="A43" s="370"/>
      <c r="B43" s="35">
        <f>MAX(B19:B42)+1</f>
        <v>30</v>
      </c>
      <c r="C43" s="177" t="s">
        <v>170</v>
      </c>
      <c r="D43" s="171"/>
      <c r="E43" s="284">
        <v>-0.71664034811052468</v>
      </c>
      <c r="F43" s="369"/>
      <c r="G43" s="285">
        <f t="shared" si="6"/>
        <v>-0.71664034811052468</v>
      </c>
      <c r="H43" s="284">
        <v>-0.71664034811052468</v>
      </c>
      <c r="I43" s="369"/>
      <c r="J43" s="285">
        <f t="shared" ref="J43:J63" si="10">H43+I43</f>
        <v>-0.71664034811052468</v>
      </c>
      <c r="K43" s="284">
        <v>-0.71664034811052468</v>
      </c>
      <c r="L43" s="369"/>
      <c r="M43" s="285">
        <f t="shared" si="7"/>
        <v>-0.71664034811052468</v>
      </c>
      <c r="N43" s="284">
        <v>0</v>
      </c>
      <c r="O43" s="369"/>
      <c r="P43" s="285">
        <f t="shared" si="8"/>
        <v>0</v>
      </c>
      <c r="Q43" s="284">
        <v>0</v>
      </c>
      <c r="R43" s="369"/>
      <c r="S43" s="285">
        <f t="shared" si="9"/>
        <v>0</v>
      </c>
    </row>
    <row r="44" spans="1:19" s="208" customFormat="1" ht="31">
      <c r="A44" s="370"/>
      <c r="B44" s="35">
        <f>MAX(B22:B43)+1</f>
        <v>31</v>
      </c>
      <c r="C44" s="177" t="s">
        <v>171</v>
      </c>
      <c r="D44" s="171"/>
      <c r="E44" s="284">
        <v>0</v>
      </c>
      <c r="F44" s="369"/>
      <c r="G44" s="285">
        <f t="shared" si="6"/>
        <v>0</v>
      </c>
      <c r="H44" s="284">
        <v>0</v>
      </c>
      <c r="I44" s="369"/>
      <c r="J44" s="285">
        <f t="shared" si="10"/>
        <v>0</v>
      </c>
      <c r="K44" s="284">
        <v>0</v>
      </c>
      <c r="L44" s="369"/>
      <c r="M44" s="285">
        <f t="shared" si="7"/>
        <v>0</v>
      </c>
      <c r="N44" s="284">
        <v>0</v>
      </c>
      <c r="O44" s="369"/>
      <c r="P44" s="285">
        <f t="shared" si="8"/>
        <v>0</v>
      </c>
      <c r="Q44" s="284">
        <v>0</v>
      </c>
      <c r="R44" s="369"/>
      <c r="S44" s="285">
        <f t="shared" si="9"/>
        <v>0</v>
      </c>
    </row>
    <row r="45" spans="1:19" s="208" customFormat="1">
      <c r="A45" s="370"/>
      <c r="B45" s="175">
        <f>MAX(B23:B44)+1</f>
        <v>32</v>
      </c>
      <c r="C45" s="177" t="s">
        <v>172</v>
      </c>
      <c r="D45" s="171"/>
      <c r="E45" s="284">
        <v>-104.36323221008851</v>
      </c>
      <c r="F45" s="369"/>
      <c r="G45" s="285">
        <f t="shared" si="6"/>
        <v>-104.36323221008851</v>
      </c>
      <c r="H45" s="284">
        <v>-104.36323221008851</v>
      </c>
      <c r="I45" s="369"/>
      <c r="J45" s="285">
        <f t="shared" si="10"/>
        <v>-104.36323221008851</v>
      </c>
      <c r="K45" s="284">
        <v>-104.36323221008851</v>
      </c>
      <c r="L45" s="369"/>
      <c r="M45" s="285">
        <f t="shared" si="7"/>
        <v>-104.36323221008851</v>
      </c>
      <c r="N45" s="284">
        <v>0</v>
      </c>
      <c r="O45" s="369"/>
      <c r="P45" s="285">
        <f t="shared" si="8"/>
        <v>0</v>
      </c>
      <c r="Q45" s="284">
        <v>0</v>
      </c>
      <c r="R45" s="369"/>
      <c r="S45" s="285">
        <f t="shared" si="9"/>
        <v>0</v>
      </c>
    </row>
    <row r="46" spans="1:19" s="208" customFormat="1" ht="46.5">
      <c r="A46" s="370"/>
      <c r="B46" s="35">
        <f>MAX(B25:B45)+1</f>
        <v>33</v>
      </c>
      <c r="C46" s="177" t="s">
        <v>173</v>
      </c>
      <c r="D46" s="171"/>
      <c r="E46" s="284">
        <v>0</v>
      </c>
      <c r="F46" s="369"/>
      <c r="G46" s="285">
        <f t="shared" si="6"/>
        <v>0</v>
      </c>
      <c r="H46" s="284">
        <v>0</v>
      </c>
      <c r="I46" s="369"/>
      <c r="J46" s="285">
        <f t="shared" si="10"/>
        <v>0</v>
      </c>
      <c r="K46" s="284">
        <v>0</v>
      </c>
      <c r="L46" s="369"/>
      <c r="M46" s="285">
        <f t="shared" si="7"/>
        <v>0</v>
      </c>
      <c r="N46" s="284">
        <v>0</v>
      </c>
      <c r="O46" s="369"/>
      <c r="P46" s="285">
        <f t="shared" si="8"/>
        <v>0</v>
      </c>
      <c r="Q46" s="284">
        <v>0</v>
      </c>
      <c r="R46" s="369"/>
      <c r="S46" s="285">
        <f t="shared" si="9"/>
        <v>0</v>
      </c>
    </row>
    <row r="47" spans="1:19" s="208" customFormat="1" ht="31">
      <c r="A47" s="370"/>
      <c r="B47" s="35">
        <f t="shared" ref="B47:B62" si="11">MAX(B26:B46)+1</f>
        <v>34</v>
      </c>
      <c r="C47" s="177" t="s">
        <v>174</v>
      </c>
      <c r="D47" s="171"/>
      <c r="E47" s="284">
        <v>0</v>
      </c>
      <c r="F47" s="369"/>
      <c r="G47" s="285">
        <f t="shared" si="6"/>
        <v>0</v>
      </c>
      <c r="H47" s="284">
        <v>0</v>
      </c>
      <c r="I47" s="369"/>
      <c r="J47" s="285">
        <f t="shared" si="10"/>
        <v>0</v>
      </c>
      <c r="K47" s="284">
        <v>0</v>
      </c>
      <c r="L47" s="369"/>
      <c r="M47" s="285">
        <f t="shared" si="7"/>
        <v>0</v>
      </c>
      <c r="N47" s="284">
        <v>0</v>
      </c>
      <c r="O47" s="369"/>
      <c r="P47" s="285">
        <f t="shared" si="8"/>
        <v>0</v>
      </c>
      <c r="Q47" s="284">
        <v>0</v>
      </c>
      <c r="R47" s="369"/>
      <c r="S47" s="285">
        <f t="shared" si="9"/>
        <v>0</v>
      </c>
    </row>
    <row r="48" spans="1:19" s="208" customFormat="1" ht="31">
      <c r="A48" s="370"/>
      <c r="B48" s="35">
        <f t="shared" si="11"/>
        <v>35</v>
      </c>
      <c r="C48" s="177" t="s">
        <v>175</v>
      </c>
      <c r="D48" s="171"/>
      <c r="E48" s="284">
        <v>0</v>
      </c>
      <c r="F48" s="369"/>
      <c r="G48" s="285">
        <f t="shared" si="6"/>
        <v>0</v>
      </c>
      <c r="H48" s="284">
        <v>0</v>
      </c>
      <c r="I48" s="369"/>
      <c r="J48" s="285">
        <f t="shared" si="10"/>
        <v>0</v>
      </c>
      <c r="K48" s="284">
        <v>0</v>
      </c>
      <c r="L48" s="369"/>
      <c r="M48" s="285">
        <f t="shared" si="7"/>
        <v>0</v>
      </c>
      <c r="N48" s="284">
        <v>0</v>
      </c>
      <c r="O48" s="369"/>
      <c r="P48" s="285">
        <f t="shared" si="8"/>
        <v>0</v>
      </c>
      <c r="Q48" s="284">
        <v>0</v>
      </c>
      <c r="R48" s="369"/>
      <c r="S48" s="285">
        <f t="shared" si="9"/>
        <v>0</v>
      </c>
    </row>
    <row r="49" spans="1:19" s="208" customFormat="1" ht="31">
      <c r="A49" s="370"/>
      <c r="B49" s="35">
        <f t="shared" si="11"/>
        <v>36</v>
      </c>
      <c r="C49" s="177" t="s">
        <v>176</v>
      </c>
      <c r="D49" s="171"/>
      <c r="E49" s="284">
        <v>0</v>
      </c>
      <c r="F49" s="369"/>
      <c r="G49" s="285">
        <f t="shared" si="6"/>
        <v>0</v>
      </c>
      <c r="H49" s="284">
        <v>0</v>
      </c>
      <c r="I49" s="369"/>
      <c r="J49" s="285">
        <f t="shared" si="10"/>
        <v>0</v>
      </c>
      <c r="K49" s="284">
        <v>0</v>
      </c>
      <c r="L49" s="369"/>
      <c r="M49" s="285">
        <f t="shared" si="7"/>
        <v>0</v>
      </c>
      <c r="N49" s="284">
        <v>0</v>
      </c>
      <c r="O49" s="369"/>
      <c r="P49" s="285">
        <f t="shared" si="8"/>
        <v>0</v>
      </c>
      <c r="Q49" s="284">
        <v>0</v>
      </c>
      <c r="R49" s="369"/>
      <c r="S49" s="285">
        <f t="shared" si="9"/>
        <v>0</v>
      </c>
    </row>
    <row r="50" spans="1:19" s="208" customFormat="1" ht="31">
      <c r="A50" s="370"/>
      <c r="B50" s="35">
        <f t="shared" si="11"/>
        <v>37</v>
      </c>
      <c r="C50" s="177" t="s">
        <v>177</v>
      </c>
      <c r="D50" s="171"/>
      <c r="E50" s="284">
        <v>-10.196644517276306</v>
      </c>
      <c r="F50" s="369"/>
      <c r="G50" s="285">
        <f t="shared" si="6"/>
        <v>-10.196644517276306</v>
      </c>
      <c r="H50" s="284">
        <v>-10.196644517276306</v>
      </c>
      <c r="I50" s="369"/>
      <c r="J50" s="285">
        <f t="shared" si="10"/>
        <v>-10.196644517276306</v>
      </c>
      <c r="K50" s="284">
        <v>-10.196644517276306</v>
      </c>
      <c r="L50" s="369"/>
      <c r="M50" s="285">
        <f t="shared" si="7"/>
        <v>-10.196644517276306</v>
      </c>
      <c r="N50" s="284">
        <v>0</v>
      </c>
      <c r="O50" s="369"/>
      <c r="P50" s="285">
        <f t="shared" si="8"/>
        <v>0</v>
      </c>
      <c r="Q50" s="284">
        <v>0</v>
      </c>
      <c r="R50" s="369"/>
      <c r="S50" s="285">
        <f t="shared" si="9"/>
        <v>0</v>
      </c>
    </row>
    <row r="51" spans="1:19" s="208" customFormat="1" ht="31">
      <c r="A51" s="370"/>
      <c r="B51" s="35">
        <f t="shared" si="11"/>
        <v>38</v>
      </c>
      <c r="C51" s="177" t="s">
        <v>178</v>
      </c>
      <c r="D51" s="171"/>
      <c r="E51" s="284">
        <v>-10.863071261103791</v>
      </c>
      <c r="F51" s="369"/>
      <c r="G51" s="285">
        <f t="shared" si="6"/>
        <v>-10.863071261103791</v>
      </c>
      <c r="H51" s="284">
        <v>-10.863071261103791</v>
      </c>
      <c r="I51" s="369"/>
      <c r="J51" s="285">
        <f t="shared" si="10"/>
        <v>-10.863071261103791</v>
      </c>
      <c r="K51" s="284">
        <v>-10.863071261103791</v>
      </c>
      <c r="L51" s="369"/>
      <c r="M51" s="285">
        <f t="shared" si="7"/>
        <v>-10.863071261103791</v>
      </c>
      <c r="N51" s="284">
        <v>0</v>
      </c>
      <c r="O51" s="369"/>
      <c r="P51" s="285">
        <f t="shared" si="8"/>
        <v>0</v>
      </c>
      <c r="Q51" s="284">
        <v>0</v>
      </c>
      <c r="R51" s="369"/>
      <c r="S51" s="285">
        <f t="shared" si="9"/>
        <v>0</v>
      </c>
    </row>
    <row r="52" spans="1:19" s="208" customFormat="1">
      <c r="A52" s="370"/>
      <c r="B52" s="35">
        <f t="shared" si="11"/>
        <v>39</v>
      </c>
      <c r="C52" s="177" t="s">
        <v>179</v>
      </c>
      <c r="D52" s="171"/>
      <c r="E52" s="284">
        <v>-5.0331881561754699</v>
      </c>
      <c r="F52" s="369"/>
      <c r="G52" s="285">
        <f t="shared" si="6"/>
        <v>-5.0331881561754699</v>
      </c>
      <c r="H52" s="284">
        <v>-5.0331881561754699</v>
      </c>
      <c r="I52" s="369"/>
      <c r="J52" s="285">
        <f t="shared" si="10"/>
        <v>-5.0331881561754699</v>
      </c>
      <c r="K52" s="284">
        <v>-5.0331881561754699</v>
      </c>
      <c r="L52" s="369"/>
      <c r="M52" s="285">
        <f t="shared" si="7"/>
        <v>-5.0331881561754699</v>
      </c>
      <c r="N52" s="284">
        <v>0</v>
      </c>
      <c r="O52" s="369"/>
      <c r="P52" s="285">
        <f t="shared" si="8"/>
        <v>0</v>
      </c>
      <c r="Q52" s="284">
        <v>0</v>
      </c>
      <c r="R52" s="369"/>
      <c r="S52" s="285">
        <f t="shared" si="9"/>
        <v>0</v>
      </c>
    </row>
    <row r="53" spans="1:19" s="208" customFormat="1">
      <c r="A53" s="370"/>
      <c r="B53" s="35">
        <f t="shared" si="11"/>
        <v>40</v>
      </c>
      <c r="C53" s="177" t="s">
        <v>180</v>
      </c>
      <c r="D53" s="171"/>
      <c r="E53" s="284">
        <v>0.83377946567613881</v>
      </c>
      <c r="F53" s="369"/>
      <c r="G53" s="285">
        <f t="shared" si="6"/>
        <v>0.83377946567613881</v>
      </c>
      <c r="H53" s="284">
        <v>0.83377946567613881</v>
      </c>
      <c r="I53" s="369"/>
      <c r="J53" s="285">
        <f t="shared" si="10"/>
        <v>0.83377946567613881</v>
      </c>
      <c r="K53" s="284">
        <v>0.83377946567613881</v>
      </c>
      <c r="L53" s="369"/>
      <c r="M53" s="285">
        <f t="shared" si="7"/>
        <v>0.83377946567613881</v>
      </c>
      <c r="N53" s="284">
        <v>0</v>
      </c>
      <c r="O53" s="369"/>
      <c r="P53" s="285">
        <f t="shared" si="8"/>
        <v>0</v>
      </c>
      <c r="Q53" s="284">
        <v>0</v>
      </c>
      <c r="R53" s="369"/>
      <c r="S53" s="285">
        <f t="shared" si="9"/>
        <v>0</v>
      </c>
    </row>
    <row r="54" spans="1:19" s="208" customFormat="1">
      <c r="A54" s="370"/>
      <c r="B54" s="35">
        <f t="shared" si="11"/>
        <v>41</v>
      </c>
      <c r="C54" s="304" t="s">
        <v>181</v>
      </c>
      <c r="D54" s="171"/>
      <c r="E54" s="284">
        <v>-8.4075572218843497</v>
      </c>
      <c r="F54" s="369"/>
      <c r="G54" s="285">
        <f t="shared" si="6"/>
        <v>-8.4075572218843497</v>
      </c>
      <c r="H54" s="284">
        <v>-8.4075572218843497</v>
      </c>
      <c r="I54" s="369"/>
      <c r="J54" s="285">
        <f t="shared" si="10"/>
        <v>-8.4075572218843497</v>
      </c>
      <c r="K54" s="284">
        <v>-8.4075572218843497</v>
      </c>
      <c r="L54" s="369"/>
      <c r="M54" s="285">
        <f t="shared" si="7"/>
        <v>-8.4075572218843497</v>
      </c>
      <c r="N54" s="284">
        <v>0</v>
      </c>
      <c r="O54" s="369"/>
      <c r="P54" s="285">
        <f t="shared" si="8"/>
        <v>0</v>
      </c>
      <c r="Q54" s="284">
        <v>0</v>
      </c>
      <c r="R54" s="369"/>
      <c r="S54" s="285">
        <f t="shared" si="9"/>
        <v>0</v>
      </c>
    </row>
    <row r="55" spans="1:19" s="208" customFormat="1">
      <c r="A55" s="370"/>
      <c r="B55" s="35">
        <f t="shared" si="11"/>
        <v>42</v>
      </c>
      <c r="C55" s="177" t="s">
        <v>182</v>
      </c>
      <c r="D55" s="171"/>
      <c r="E55" s="284">
        <v>67.735600276570111</v>
      </c>
      <c r="F55" s="369"/>
      <c r="G55" s="285">
        <f t="shared" si="6"/>
        <v>67.735600276570111</v>
      </c>
      <c r="H55" s="284">
        <v>67.735600276570111</v>
      </c>
      <c r="I55" s="369"/>
      <c r="J55" s="285">
        <f t="shared" si="10"/>
        <v>67.735600276570111</v>
      </c>
      <c r="K55" s="284">
        <v>67.735600276570111</v>
      </c>
      <c r="L55" s="369"/>
      <c r="M55" s="285">
        <f t="shared" si="7"/>
        <v>67.735600276570111</v>
      </c>
      <c r="N55" s="284">
        <v>67.735600276570111</v>
      </c>
      <c r="O55" s="369"/>
      <c r="P55" s="285">
        <f t="shared" si="8"/>
        <v>67.735600276570111</v>
      </c>
      <c r="Q55" s="284">
        <v>67.735600276570111</v>
      </c>
      <c r="R55" s="369"/>
      <c r="S55" s="285">
        <f t="shared" si="9"/>
        <v>67.735600276570111</v>
      </c>
    </row>
    <row r="56" spans="1:19" s="208" customFormat="1" ht="31">
      <c r="A56" s="370"/>
      <c r="B56" s="35">
        <f t="shared" si="11"/>
        <v>43</v>
      </c>
      <c r="C56" s="177" t="s">
        <v>183</v>
      </c>
      <c r="D56" s="171"/>
      <c r="E56" s="284">
        <v>0</v>
      </c>
      <c r="F56" s="369"/>
      <c r="G56" s="285">
        <f t="shared" si="6"/>
        <v>0</v>
      </c>
      <c r="H56" s="284">
        <v>0</v>
      </c>
      <c r="I56" s="369"/>
      <c r="J56" s="285">
        <f t="shared" si="10"/>
        <v>0</v>
      </c>
      <c r="K56" s="284">
        <v>0</v>
      </c>
      <c r="L56" s="369"/>
      <c r="M56" s="285">
        <f t="shared" si="7"/>
        <v>0</v>
      </c>
      <c r="N56" s="284">
        <v>0</v>
      </c>
      <c r="O56" s="369"/>
      <c r="P56" s="285">
        <f t="shared" si="8"/>
        <v>0</v>
      </c>
      <c r="Q56" s="284">
        <v>0</v>
      </c>
      <c r="R56" s="369"/>
      <c r="S56" s="285">
        <f t="shared" si="9"/>
        <v>0</v>
      </c>
    </row>
    <row r="57" spans="1:19" s="208" customFormat="1" ht="31">
      <c r="A57" s="370"/>
      <c r="B57" s="35">
        <f t="shared" si="11"/>
        <v>44</v>
      </c>
      <c r="C57" s="177" t="s">
        <v>184</v>
      </c>
      <c r="D57" s="171"/>
      <c r="E57" s="284">
        <v>34.018738196312455</v>
      </c>
      <c r="F57" s="369"/>
      <c r="G57" s="285">
        <f t="shared" si="6"/>
        <v>34.018738196312455</v>
      </c>
      <c r="H57" s="284">
        <v>34.018738196312455</v>
      </c>
      <c r="I57" s="369"/>
      <c r="J57" s="285">
        <f t="shared" si="10"/>
        <v>34.018738196312455</v>
      </c>
      <c r="K57" s="284">
        <v>34.018738196312455</v>
      </c>
      <c r="L57" s="369"/>
      <c r="M57" s="285">
        <f t="shared" si="7"/>
        <v>34.018738196312455</v>
      </c>
      <c r="N57" s="284">
        <v>0</v>
      </c>
      <c r="O57" s="369"/>
      <c r="P57" s="285">
        <f t="shared" si="8"/>
        <v>0</v>
      </c>
      <c r="Q57" s="284">
        <v>0</v>
      </c>
      <c r="R57" s="369"/>
      <c r="S57" s="285">
        <f t="shared" si="9"/>
        <v>0</v>
      </c>
    </row>
    <row r="58" spans="1:19" s="208" customFormat="1" ht="31">
      <c r="A58" s="370"/>
      <c r="B58" s="35">
        <f t="shared" si="11"/>
        <v>45</v>
      </c>
      <c r="C58" s="177" t="s">
        <v>185</v>
      </c>
      <c r="D58" s="171"/>
      <c r="E58" s="284">
        <v>-0.7730628526674177</v>
      </c>
      <c r="F58" s="369"/>
      <c r="G58" s="285">
        <f t="shared" si="6"/>
        <v>-0.7730628526674177</v>
      </c>
      <c r="H58" s="284">
        <v>-0.7730628526674177</v>
      </c>
      <c r="I58" s="369"/>
      <c r="J58" s="285">
        <f t="shared" si="10"/>
        <v>-0.7730628526674177</v>
      </c>
      <c r="K58" s="284">
        <v>-0.7730628526674177</v>
      </c>
      <c r="L58" s="369"/>
      <c r="M58" s="285">
        <f t="shared" si="7"/>
        <v>-0.7730628526674177</v>
      </c>
      <c r="N58" s="284">
        <v>0</v>
      </c>
      <c r="O58" s="369"/>
      <c r="P58" s="285">
        <f t="shared" si="8"/>
        <v>0</v>
      </c>
      <c r="Q58" s="284">
        <v>0</v>
      </c>
      <c r="R58" s="369"/>
      <c r="S58" s="285">
        <f t="shared" si="9"/>
        <v>0</v>
      </c>
    </row>
    <row r="59" spans="1:19" s="208" customFormat="1" ht="20.25" customHeight="1">
      <c r="A59" s="370"/>
      <c r="B59" s="35">
        <f t="shared" si="11"/>
        <v>46</v>
      </c>
      <c r="C59" s="177" t="s">
        <v>186</v>
      </c>
      <c r="D59" s="171"/>
      <c r="E59" s="284">
        <v>2.5449043381409169</v>
      </c>
      <c r="F59" s="369"/>
      <c r="G59" s="285">
        <f t="shared" si="6"/>
        <v>2.5449043381409169</v>
      </c>
      <c r="H59" s="284">
        <v>2.5449043381409169</v>
      </c>
      <c r="I59" s="369"/>
      <c r="J59" s="285">
        <f t="shared" si="10"/>
        <v>2.5449043381409169</v>
      </c>
      <c r="K59" s="284">
        <v>2.5449043381409169</v>
      </c>
      <c r="L59" s="369"/>
      <c r="M59" s="285">
        <f t="shared" si="7"/>
        <v>2.5449043381409169</v>
      </c>
      <c r="N59" s="284">
        <v>0</v>
      </c>
      <c r="O59" s="369"/>
      <c r="P59" s="285">
        <f t="shared" si="8"/>
        <v>0</v>
      </c>
      <c r="Q59" s="284">
        <v>0</v>
      </c>
      <c r="R59" s="369"/>
      <c r="S59" s="285">
        <f t="shared" si="9"/>
        <v>0</v>
      </c>
    </row>
    <row r="60" spans="1:19" s="208" customFormat="1">
      <c r="A60" s="370"/>
      <c r="B60" s="35">
        <f t="shared" si="11"/>
        <v>47</v>
      </c>
      <c r="C60" s="177" t="s">
        <v>187</v>
      </c>
      <c r="D60" s="171"/>
      <c r="E60" s="284">
        <v>2.5529775609782503</v>
      </c>
      <c r="F60" s="369"/>
      <c r="G60" s="285">
        <f t="shared" si="6"/>
        <v>2.5529775609782503</v>
      </c>
      <c r="H60" s="284">
        <v>2.5529775609782503</v>
      </c>
      <c r="I60" s="369"/>
      <c r="J60" s="285">
        <f t="shared" si="10"/>
        <v>2.5529775609782503</v>
      </c>
      <c r="K60" s="284">
        <v>2.5529775609782503</v>
      </c>
      <c r="L60" s="369"/>
      <c r="M60" s="285">
        <f t="shared" si="7"/>
        <v>2.5529775609782503</v>
      </c>
      <c r="N60" s="284">
        <v>0</v>
      </c>
      <c r="O60" s="369"/>
      <c r="P60" s="285">
        <f t="shared" si="8"/>
        <v>0</v>
      </c>
      <c r="Q60" s="284">
        <v>0</v>
      </c>
      <c r="R60" s="369"/>
      <c r="S60" s="285">
        <f t="shared" si="9"/>
        <v>0</v>
      </c>
    </row>
    <row r="61" spans="1:19" s="208" customFormat="1">
      <c r="A61" s="370"/>
      <c r="B61" s="35">
        <f t="shared" si="11"/>
        <v>48</v>
      </c>
      <c r="C61" s="177" t="s">
        <v>188</v>
      </c>
      <c r="D61" s="171"/>
      <c r="E61" s="284">
        <v>0</v>
      </c>
      <c r="F61" s="369"/>
      <c r="G61" s="285">
        <f t="shared" si="6"/>
        <v>0</v>
      </c>
      <c r="H61" s="284">
        <v>0</v>
      </c>
      <c r="I61" s="369"/>
      <c r="J61" s="285">
        <f t="shared" si="10"/>
        <v>0</v>
      </c>
      <c r="K61" s="284">
        <v>0</v>
      </c>
      <c r="L61" s="369"/>
      <c r="M61" s="285">
        <f t="shared" si="7"/>
        <v>0</v>
      </c>
      <c r="N61" s="284">
        <v>0</v>
      </c>
      <c r="O61" s="369"/>
      <c r="P61" s="285">
        <f t="shared" si="8"/>
        <v>0</v>
      </c>
      <c r="Q61" s="284">
        <v>0</v>
      </c>
      <c r="R61" s="369"/>
      <c r="S61" s="285">
        <f t="shared" si="9"/>
        <v>0</v>
      </c>
    </row>
    <row r="62" spans="1:19" s="208" customFormat="1">
      <c r="A62" s="370"/>
      <c r="B62" s="35">
        <f t="shared" si="11"/>
        <v>49</v>
      </c>
      <c r="C62" s="295" t="s">
        <v>74</v>
      </c>
      <c r="D62" s="170"/>
      <c r="E62" s="488">
        <f>SUM(E33:E61)</f>
        <v>134.88423240824071</v>
      </c>
      <c r="F62" s="489"/>
      <c r="G62" s="490">
        <f>SUM(G33:G61)</f>
        <v>134.88423240824071</v>
      </c>
      <c r="H62" s="488">
        <f>SUM(H33:H61)</f>
        <v>134.88423240824071</v>
      </c>
      <c r="I62" s="489"/>
      <c r="J62" s="490">
        <f>SUM(J33:J61)</f>
        <v>134.88423240824071</v>
      </c>
      <c r="K62" s="488">
        <f>SUM(K33:K61)</f>
        <v>134.88423240824071</v>
      </c>
      <c r="L62" s="489"/>
      <c r="M62" s="490">
        <f>SUM(M33:M61)</f>
        <v>134.88423240824071</v>
      </c>
      <c r="N62" s="488">
        <f>SUM(N33:N61)</f>
        <v>67.735600276570111</v>
      </c>
      <c r="O62" s="489"/>
      <c r="P62" s="490">
        <f>SUM(P33:P61)</f>
        <v>67.735600276570111</v>
      </c>
      <c r="Q62" s="488">
        <f>SUM(Q33:Q61)</f>
        <v>67.735600276570111</v>
      </c>
      <c r="R62" s="489"/>
      <c r="S62" s="490">
        <f>SUM(S33:S61)</f>
        <v>67.735600276570111</v>
      </c>
    </row>
    <row r="63" spans="1:19" s="208" customFormat="1">
      <c r="A63" s="370"/>
      <c r="B63" s="35">
        <f>MAX(B43:B62)+1</f>
        <v>50</v>
      </c>
      <c r="C63" s="177" t="s">
        <v>189</v>
      </c>
      <c r="D63" s="171"/>
      <c r="E63" s="284">
        <v>-0.41261299070419943</v>
      </c>
      <c r="F63" s="369"/>
      <c r="G63" s="285">
        <f t="shared" si="6"/>
        <v>-0.41261299070419943</v>
      </c>
      <c r="H63" s="284">
        <v>-0.41261299070419943</v>
      </c>
      <c r="I63" s="369"/>
      <c r="J63" s="285">
        <f t="shared" si="10"/>
        <v>-0.41261299070419943</v>
      </c>
      <c r="K63" s="284">
        <v>-0.41261299070419943</v>
      </c>
      <c r="L63" s="369"/>
      <c r="M63" s="285">
        <f t="shared" si="7"/>
        <v>-0.41261299070419943</v>
      </c>
      <c r="N63" s="284">
        <v>0</v>
      </c>
      <c r="O63" s="369"/>
      <c r="P63" s="285">
        <f t="shared" si="8"/>
        <v>0</v>
      </c>
      <c r="Q63" s="284">
        <v>0</v>
      </c>
      <c r="R63" s="369"/>
      <c r="S63" s="285">
        <f t="shared" si="9"/>
        <v>0</v>
      </c>
    </row>
    <row r="64" spans="1:19" ht="16.5" customHeight="1" thickBot="1">
      <c r="A64" s="44"/>
      <c r="B64" s="36">
        <f>MAX(B44:B63)+1</f>
        <v>51</v>
      </c>
      <c r="C64" s="179" t="s">
        <v>190</v>
      </c>
      <c r="D64" s="206"/>
      <c r="E64" s="477">
        <f>SUM(E62:E63)</f>
        <v>134.47161941753652</v>
      </c>
      <c r="F64" s="209"/>
      <c r="G64" s="151">
        <f>SUM(G62:G63)</f>
        <v>134.47161941753652</v>
      </c>
      <c r="H64" s="477">
        <f>SUM(H62:H63)</f>
        <v>134.47161941753652</v>
      </c>
      <c r="I64" s="209"/>
      <c r="J64" s="151">
        <f>SUM(J62:J63)</f>
        <v>134.47161941753652</v>
      </c>
      <c r="K64" s="477">
        <f>SUM(K62:K63)</f>
        <v>134.47161941753652</v>
      </c>
      <c r="L64" s="209"/>
      <c r="M64" s="151">
        <f>SUM(M62:M63)</f>
        <v>134.47161941753652</v>
      </c>
      <c r="N64" s="477">
        <f>SUM(N62:N63)</f>
        <v>67.735600276570111</v>
      </c>
      <c r="O64" s="209"/>
      <c r="P64" s="151">
        <f>SUM(P62:P63)</f>
        <v>67.735600276570111</v>
      </c>
      <c r="Q64" s="477">
        <f>SUM(Q62:Q63)</f>
        <v>67.735600276570111</v>
      </c>
      <c r="R64" s="209"/>
      <c r="S64" s="151">
        <f>SUM(S62:S63)</f>
        <v>67.735600276570111</v>
      </c>
    </row>
    <row r="65" spans="1:19" s="5" customFormat="1" ht="15" customHeight="1">
      <c r="A65" s="44"/>
      <c r="B65" s="72"/>
      <c r="C65" s="1"/>
      <c r="D65" s="1"/>
      <c r="E65" s="72"/>
      <c r="F65" s="1"/>
      <c r="G65" s="72"/>
      <c r="H65" s="362"/>
      <c r="I65" s="362"/>
      <c r="J65" s="362"/>
      <c r="K65" s="362"/>
      <c r="L65" s="362"/>
      <c r="M65" s="362"/>
      <c r="N65" s="362"/>
      <c r="O65" s="362"/>
      <c r="P65" s="362"/>
      <c r="Q65" s="362"/>
      <c r="R65" s="362"/>
      <c r="S65" s="362"/>
    </row>
    <row r="66" spans="1:19" s="5" customFormat="1" ht="15" customHeight="1">
      <c r="A66" s="44"/>
      <c r="B66" s="72"/>
      <c r="C66" s="1"/>
      <c r="D66" s="1"/>
      <c r="E66" s="72"/>
      <c r="F66" s="1"/>
      <c r="G66" s="72"/>
      <c r="H66" s="362"/>
      <c r="I66" s="362"/>
      <c r="J66" s="362"/>
      <c r="K66" s="362"/>
      <c r="L66" s="362"/>
      <c r="M66" s="362"/>
      <c r="N66" s="362"/>
      <c r="O66" s="362"/>
      <c r="P66" s="362"/>
      <c r="Q66" s="362"/>
      <c r="R66" s="362"/>
      <c r="S66" s="362"/>
    </row>
    <row r="67" spans="1:19" s="5" customFormat="1" ht="15" customHeight="1">
      <c r="A67" s="44"/>
      <c r="B67" s="72"/>
      <c r="C67" s="1"/>
      <c r="D67" s="1"/>
      <c r="E67" s="72"/>
      <c r="F67" s="1"/>
      <c r="G67" s="72"/>
      <c r="H67" s="362"/>
      <c r="I67" s="362"/>
      <c r="J67" s="362"/>
      <c r="K67" s="362"/>
      <c r="L67" s="362"/>
      <c r="M67" s="362"/>
      <c r="N67" s="362"/>
      <c r="O67" s="362"/>
      <c r="P67" s="362"/>
      <c r="Q67" s="362"/>
      <c r="R67" s="362"/>
      <c r="S67" s="362"/>
    </row>
    <row r="68" spans="1:19" s="5" customFormat="1" ht="15" customHeight="1">
      <c r="A68" s="44"/>
      <c r="B68" s="72"/>
      <c r="C68" s="1"/>
      <c r="D68" s="1"/>
      <c r="E68" s="72"/>
      <c r="F68" s="1"/>
      <c r="G68" s="72"/>
      <c r="H68" s="362"/>
      <c r="I68" s="362"/>
      <c r="J68" s="362"/>
      <c r="K68" s="362"/>
      <c r="L68" s="362"/>
      <c r="M68" s="362"/>
      <c r="N68" s="362"/>
      <c r="O68" s="362"/>
      <c r="P68" s="362"/>
      <c r="Q68" s="362"/>
      <c r="R68" s="362"/>
      <c r="S68" s="362"/>
    </row>
    <row r="69" spans="1:19" s="5" customFormat="1" ht="15" customHeight="1">
      <c r="A69" s="44"/>
      <c r="B69" s="72"/>
      <c r="C69" s="1"/>
      <c r="D69" s="1"/>
      <c r="E69" s="72"/>
      <c r="F69" s="1"/>
      <c r="G69" s="72"/>
      <c r="H69" s="362"/>
      <c r="I69" s="362"/>
      <c r="J69" s="362"/>
      <c r="K69" s="362"/>
      <c r="L69" s="362"/>
      <c r="M69" s="362"/>
      <c r="N69" s="362"/>
      <c r="O69" s="362"/>
      <c r="P69" s="362"/>
      <c r="Q69" s="362"/>
      <c r="R69" s="362"/>
      <c r="S69" s="362"/>
    </row>
    <row r="70" spans="1:19" s="5" customFormat="1" ht="15" customHeight="1">
      <c r="A70" s="44"/>
      <c r="B70" s="72"/>
      <c r="C70" s="1"/>
      <c r="D70" s="1"/>
      <c r="E70" s="72"/>
      <c r="F70" s="1"/>
      <c r="G70" s="72"/>
      <c r="H70" s="362"/>
      <c r="I70" s="362"/>
      <c r="J70" s="362"/>
      <c r="K70" s="362"/>
      <c r="L70" s="362"/>
      <c r="M70" s="362"/>
      <c r="N70" s="362"/>
      <c r="O70" s="362"/>
      <c r="P70" s="362"/>
      <c r="Q70" s="362"/>
      <c r="R70" s="362"/>
      <c r="S70" s="362"/>
    </row>
    <row r="71" spans="1:19" s="5" customFormat="1" ht="15" customHeight="1">
      <c r="A71" s="44"/>
      <c r="B71" s="72"/>
      <c r="C71" s="1"/>
      <c r="D71" s="1"/>
      <c r="E71" s="72"/>
      <c r="F71" s="1"/>
      <c r="G71" s="72"/>
      <c r="H71" s="362"/>
      <c r="I71" s="362"/>
      <c r="J71" s="362"/>
      <c r="K71" s="362"/>
      <c r="L71" s="362"/>
      <c r="M71" s="362"/>
      <c r="N71" s="362"/>
      <c r="O71" s="362"/>
      <c r="P71" s="362"/>
      <c r="Q71" s="362"/>
      <c r="R71" s="362"/>
      <c r="S71" s="362"/>
    </row>
    <row r="72" spans="1:19" s="5" customFormat="1" ht="15" customHeight="1">
      <c r="A72" s="44"/>
      <c r="B72" s="72"/>
      <c r="C72" s="1"/>
      <c r="D72" s="1"/>
      <c r="E72" s="72"/>
      <c r="F72" s="1"/>
      <c r="G72" s="72"/>
      <c r="H72" s="362"/>
      <c r="I72" s="362"/>
      <c r="J72" s="362"/>
      <c r="K72" s="362"/>
      <c r="L72" s="362"/>
      <c r="M72" s="362"/>
      <c r="N72" s="362"/>
      <c r="O72" s="362"/>
      <c r="P72" s="362"/>
      <c r="Q72" s="362"/>
      <c r="R72" s="362"/>
      <c r="S72" s="362"/>
    </row>
    <row r="73" spans="1:19" s="5" customFormat="1" ht="15" customHeight="1">
      <c r="A73" s="44"/>
      <c r="B73" s="72"/>
      <c r="C73" s="1"/>
      <c r="D73" s="1"/>
      <c r="E73" s="72"/>
      <c r="F73" s="1"/>
      <c r="G73" s="72"/>
      <c r="H73" s="362"/>
      <c r="I73" s="362"/>
      <c r="J73" s="362"/>
      <c r="K73" s="362"/>
      <c r="L73" s="362"/>
      <c r="M73" s="362"/>
      <c r="N73" s="362"/>
      <c r="O73" s="362"/>
      <c r="P73" s="362"/>
      <c r="Q73" s="362"/>
      <c r="R73" s="362"/>
      <c r="S73" s="362"/>
    </row>
    <row r="74" spans="1:19" s="5" customFormat="1" ht="15" customHeight="1">
      <c r="A74" s="44"/>
      <c r="B74" s="72"/>
      <c r="C74" s="1"/>
      <c r="D74" s="1"/>
      <c r="E74" s="72"/>
      <c r="F74" s="1"/>
      <c r="G74" s="72"/>
      <c r="H74" s="362"/>
      <c r="I74" s="362"/>
      <c r="J74" s="362"/>
      <c r="K74" s="362"/>
      <c r="L74" s="362"/>
      <c r="M74" s="362"/>
      <c r="N74" s="362"/>
      <c r="O74" s="362"/>
      <c r="P74" s="362"/>
      <c r="Q74" s="362"/>
      <c r="R74" s="362"/>
      <c r="S74" s="362"/>
    </row>
    <row r="75" spans="1:19" s="5" customFormat="1" ht="15" customHeight="1">
      <c r="A75" s="44"/>
      <c r="B75" s="72"/>
      <c r="C75" s="1"/>
      <c r="D75" s="1"/>
      <c r="E75" s="72"/>
      <c r="F75" s="1"/>
      <c r="G75" s="72"/>
      <c r="H75" s="362"/>
      <c r="I75" s="362"/>
      <c r="J75" s="362"/>
      <c r="K75" s="362"/>
      <c r="L75" s="362"/>
      <c r="M75" s="362"/>
      <c r="N75" s="362"/>
      <c r="O75" s="362"/>
      <c r="P75" s="362"/>
      <c r="Q75" s="362"/>
      <c r="R75" s="362"/>
      <c r="S75" s="362"/>
    </row>
    <row r="76" spans="1:19" s="5" customFormat="1" ht="15" customHeight="1">
      <c r="A76" s="44"/>
      <c r="B76" s="72"/>
      <c r="C76" s="1"/>
      <c r="D76" s="1"/>
      <c r="E76" s="72"/>
      <c r="F76" s="1"/>
      <c r="G76" s="72"/>
      <c r="H76" s="362"/>
      <c r="I76" s="362"/>
      <c r="J76" s="362"/>
      <c r="K76" s="362"/>
      <c r="L76" s="362"/>
      <c r="M76" s="362"/>
      <c r="N76" s="362"/>
      <c r="O76" s="362"/>
      <c r="P76" s="362"/>
      <c r="Q76" s="362"/>
      <c r="R76" s="362"/>
      <c r="S76" s="362"/>
    </row>
    <row r="77" spans="1:19" s="5" customFormat="1" ht="15" customHeight="1">
      <c r="A77" s="44"/>
      <c r="B77" s="72"/>
      <c r="C77" s="1"/>
      <c r="D77" s="1"/>
      <c r="E77" s="72"/>
      <c r="F77" s="1"/>
      <c r="G77" s="72"/>
      <c r="H77" s="362"/>
      <c r="I77" s="362"/>
      <c r="J77" s="362"/>
      <c r="K77" s="362"/>
      <c r="L77" s="362"/>
      <c r="M77" s="362"/>
      <c r="N77" s="362"/>
      <c r="O77" s="362"/>
      <c r="P77" s="362"/>
      <c r="Q77" s="362"/>
      <c r="R77" s="362"/>
      <c r="S77" s="362"/>
    </row>
    <row r="78" spans="1:19" s="5" customFormat="1" ht="15" customHeight="1">
      <c r="A78" s="44"/>
      <c r="B78" s="72"/>
      <c r="C78" s="1"/>
      <c r="D78" s="1"/>
      <c r="E78" s="72"/>
      <c r="F78" s="1"/>
      <c r="G78" s="72"/>
      <c r="H78" s="362"/>
      <c r="I78" s="362"/>
      <c r="J78" s="362"/>
      <c r="K78" s="362"/>
      <c r="L78" s="362"/>
      <c r="M78" s="362"/>
      <c r="N78" s="362"/>
      <c r="O78" s="362"/>
      <c r="P78" s="362"/>
      <c r="Q78" s="362"/>
      <c r="R78" s="362"/>
      <c r="S78" s="362"/>
    </row>
    <row r="79" spans="1:19" s="5" customFormat="1" ht="15" customHeight="1">
      <c r="A79" s="44"/>
      <c r="B79" s="72"/>
      <c r="C79" s="1"/>
      <c r="D79" s="1"/>
      <c r="E79" s="72"/>
      <c r="F79" s="1"/>
      <c r="G79" s="72"/>
      <c r="H79" s="362"/>
      <c r="I79" s="362"/>
      <c r="J79" s="362"/>
      <c r="K79" s="362"/>
      <c r="L79" s="362"/>
      <c r="M79" s="362"/>
      <c r="N79" s="362"/>
      <c r="O79" s="362"/>
      <c r="P79" s="362"/>
      <c r="Q79" s="362"/>
      <c r="R79" s="362"/>
      <c r="S79" s="362"/>
    </row>
    <row r="80" spans="1:19" s="5" customFormat="1" ht="15" customHeight="1">
      <c r="A80" s="44"/>
      <c r="B80" s="72"/>
      <c r="C80" s="1"/>
      <c r="D80" s="1"/>
      <c r="E80" s="72"/>
      <c r="F80" s="1"/>
      <c r="G80" s="72"/>
      <c r="H80" s="362"/>
      <c r="I80" s="362"/>
      <c r="J80" s="362"/>
      <c r="K80" s="362"/>
      <c r="L80" s="362"/>
      <c r="M80" s="362"/>
      <c r="N80" s="362"/>
      <c r="O80" s="362"/>
      <c r="P80" s="362"/>
      <c r="Q80" s="362"/>
      <c r="R80" s="362"/>
      <c r="S80" s="362"/>
    </row>
    <row r="81" spans="1:7" s="5" customFormat="1" ht="15" customHeight="1">
      <c r="A81" s="44"/>
      <c r="B81" s="72"/>
      <c r="C81" s="1"/>
      <c r="D81" s="1"/>
      <c r="E81" s="72"/>
      <c r="F81" s="1"/>
      <c r="G81" s="72"/>
    </row>
    <row r="82" spans="1:7" s="5" customFormat="1" ht="15" customHeight="1">
      <c r="A82" s="44"/>
      <c r="B82" s="72"/>
      <c r="C82" s="1"/>
      <c r="D82" s="1"/>
      <c r="E82" s="72"/>
      <c r="F82" s="1"/>
      <c r="G82" s="72"/>
    </row>
    <row r="83" spans="1:7" s="5" customFormat="1" ht="15" customHeight="1">
      <c r="A83" s="44"/>
      <c r="B83" s="72"/>
      <c r="C83" s="1"/>
      <c r="D83" s="1"/>
      <c r="E83" s="72"/>
      <c r="F83" s="1"/>
      <c r="G83" s="72"/>
    </row>
    <row r="84" spans="1:7" s="5" customFormat="1" ht="15" customHeight="1">
      <c r="A84" s="44"/>
      <c r="B84" s="72"/>
      <c r="C84" s="1"/>
      <c r="D84" s="1"/>
      <c r="E84" s="72"/>
      <c r="F84" s="1"/>
      <c r="G84" s="72"/>
    </row>
    <row r="85" spans="1:7" s="5" customFormat="1" ht="15" customHeight="1">
      <c r="A85" s="44"/>
      <c r="B85" s="72"/>
      <c r="C85" s="1"/>
      <c r="D85" s="1"/>
      <c r="E85" s="72"/>
      <c r="F85" s="1"/>
      <c r="G85" s="72"/>
    </row>
    <row r="86" spans="1:7" s="5" customFormat="1" ht="15" customHeight="1">
      <c r="A86" s="44"/>
      <c r="B86" s="72"/>
      <c r="C86" s="1"/>
      <c r="D86" s="1"/>
      <c r="E86" s="72"/>
      <c r="F86" s="1"/>
      <c r="G86" s="72"/>
    </row>
    <row r="87" spans="1:7" s="5" customFormat="1" ht="15" customHeight="1">
      <c r="A87" s="44"/>
      <c r="B87" s="72"/>
      <c r="C87" s="1"/>
      <c r="D87" s="1"/>
      <c r="E87" s="72"/>
      <c r="F87" s="1"/>
      <c r="G87" s="72"/>
    </row>
    <row r="88" spans="1:7" s="5" customFormat="1" ht="15" customHeight="1">
      <c r="A88" s="44"/>
      <c r="B88" s="72"/>
      <c r="C88" s="1"/>
      <c r="D88" s="1"/>
      <c r="E88" s="72"/>
      <c r="F88" s="1"/>
      <c r="G88" s="72"/>
    </row>
    <row r="89" spans="1:7" s="5" customFormat="1" ht="15" customHeight="1">
      <c r="A89" s="44"/>
      <c r="B89" s="72"/>
      <c r="C89" s="1"/>
      <c r="D89" s="1"/>
      <c r="E89" s="72"/>
      <c r="F89" s="1"/>
      <c r="G89" s="72"/>
    </row>
    <row r="90" spans="1:7" s="5" customFormat="1" ht="15" customHeight="1">
      <c r="A90" s="44"/>
      <c r="B90" s="72"/>
      <c r="C90" s="1"/>
      <c r="D90" s="1"/>
      <c r="E90" s="72"/>
      <c r="F90" s="1"/>
      <c r="G90" s="72"/>
    </row>
    <row r="91" spans="1:7" s="5" customFormat="1" ht="15" customHeight="1">
      <c r="A91" s="44"/>
      <c r="B91" s="72"/>
      <c r="C91" s="1"/>
      <c r="D91" s="1"/>
      <c r="E91" s="72"/>
      <c r="F91" s="1"/>
      <c r="G91" s="72"/>
    </row>
    <row r="92" spans="1:7" s="5" customFormat="1" ht="15" customHeight="1">
      <c r="A92" s="44"/>
      <c r="B92" s="72"/>
      <c r="C92" s="1"/>
      <c r="D92" s="1"/>
      <c r="E92" s="72"/>
      <c r="F92" s="1"/>
      <c r="G92" s="72"/>
    </row>
    <row r="93" spans="1:7" s="5" customFormat="1" ht="15" customHeight="1">
      <c r="A93" s="44"/>
      <c r="B93" s="72"/>
      <c r="C93" s="1"/>
      <c r="D93" s="1"/>
      <c r="E93" s="72"/>
      <c r="F93" s="1"/>
      <c r="G93" s="72"/>
    </row>
    <row r="94" spans="1:7" s="5" customFormat="1" ht="15" customHeight="1">
      <c r="A94" s="44"/>
      <c r="B94" s="72"/>
      <c r="C94" s="1"/>
      <c r="D94" s="1"/>
      <c r="E94" s="72"/>
      <c r="F94" s="1"/>
      <c r="G94" s="72"/>
    </row>
    <row r="95" spans="1:7" s="5" customFormat="1" ht="15" customHeight="1">
      <c r="A95" s="44"/>
      <c r="B95" s="72"/>
      <c r="C95" s="1"/>
      <c r="D95" s="1"/>
      <c r="E95" s="72"/>
      <c r="F95" s="1"/>
      <c r="G95" s="72"/>
    </row>
    <row r="96" spans="1:7" s="5" customFormat="1" ht="15" customHeight="1">
      <c r="A96" s="44"/>
      <c r="B96" s="72"/>
      <c r="C96" s="1"/>
      <c r="D96" s="1"/>
      <c r="E96" s="72"/>
      <c r="F96" s="1"/>
      <c r="G96" s="72"/>
    </row>
    <row r="97" spans="1:7" s="5" customFormat="1" ht="15" customHeight="1">
      <c r="A97" s="44"/>
      <c r="B97" s="72"/>
      <c r="C97" s="1"/>
      <c r="D97" s="1"/>
      <c r="E97" s="72"/>
      <c r="F97" s="1"/>
      <c r="G97" s="72"/>
    </row>
    <row r="98" spans="1:7" s="5" customFormat="1" ht="15" customHeight="1">
      <c r="A98" s="44"/>
      <c r="B98" s="72"/>
      <c r="C98" s="1"/>
      <c r="D98" s="1"/>
      <c r="E98" s="72"/>
      <c r="F98" s="1"/>
      <c r="G98" s="72"/>
    </row>
    <row r="99" spans="1:7" s="5" customFormat="1" ht="15" customHeight="1">
      <c r="A99" s="44"/>
      <c r="B99" s="72"/>
      <c r="C99" s="1"/>
      <c r="D99" s="1"/>
      <c r="E99" s="72"/>
      <c r="F99" s="1"/>
      <c r="G99" s="72"/>
    </row>
    <row r="100" spans="1:7" s="5" customFormat="1" ht="15" customHeight="1">
      <c r="A100" s="44"/>
      <c r="B100" s="72"/>
      <c r="C100" s="1"/>
      <c r="D100" s="1"/>
      <c r="E100" s="72"/>
      <c r="F100" s="1"/>
      <c r="G100" s="72"/>
    </row>
    <row r="101" spans="1:7" s="5" customFormat="1" ht="15" customHeight="1">
      <c r="A101" s="44"/>
      <c r="B101" s="72"/>
      <c r="C101" s="1"/>
      <c r="D101" s="1"/>
      <c r="E101" s="72"/>
      <c r="F101" s="1"/>
      <c r="G101" s="72"/>
    </row>
    <row r="102" spans="1:7" s="5" customFormat="1" ht="15" customHeight="1">
      <c r="A102" s="44"/>
      <c r="B102" s="72"/>
      <c r="C102" s="1"/>
      <c r="D102" s="1"/>
      <c r="E102" s="72"/>
      <c r="F102" s="1"/>
      <c r="G102" s="72"/>
    </row>
    <row r="103" spans="1:7" s="5" customFormat="1" ht="15" customHeight="1">
      <c r="A103" s="44"/>
      <c r="B103" s="72"/>
      <c r="C103" s="1"/>
      <c r="D103" s="1"/>
      <c r="E103" s="72"/>
      <c r="F103" s="1"/>
      <c r="G103" s="72"/>
    </row>
    <row r="104" spans="1:7" s="5" customFormat="1" ht="15" customHeight="1">
      <c r="A104" s="44"/>
      <c r="B104" s="72"/>
      <c r="C104" s="1"/>
      <c r="D104" s="1"/>
      <c r="E104" s="72"/>
      <c r="F104" s="1"/>
      <c r="G104" s="72"/>
    </row>
    <row r="105" spans="1:7" s="5" customFormat="1" ht="15" customHeight="1">
      <c r="A105" s="44"/>
      <c r="B105" s="72"/>
      <c r="C105" s="1"/>
      <c r="D105" s="1"/>
      <c r="E105" s="72"/>
      <c r="F105" s="1"/>
      <c r="G105" s="72"/>
    </row>
    <row r="106" spans="1:7" s="5" customFormat="1" ht="15" customHeight="1">
      <c r="A106" s="44"/>
      <c r="B106" s="72"/>
      <c r="C106" s="1"/>
      <c r="D106" s="1"/>
      <c r="E106" s="72"/>
      <c r="F106" s="1"/>
      <c r="G106" s="72"/>
    </row>
    <row r="107" spans="1:7" s="5" customFormat="1" ht="15" customHeight="1">
      <c r="A107" s="44"/>
      <c r="B107" s="72"/>
      <c r="C107" s="1"/>
      <c r="D107" s="1"/>
      <c r="E107" s="72"/>
      <c r="F107" s="1"/>
      <c r="G107" s="72"/>
    </row>
    <row r="108" spans="1:7" s="5" customFormat="1" ht="15" customHeight="1">
      <c r="A108" s="44"/>
      <c r="B108" s="72"/>
      <c r="C108" s="1"/>
      <c r="D108" s="1"/>
      <c r="E108" s="72"/>
      <c r="F108" s="1"/>
      <c r="G108" s="72"/>
    </row>
    <row r="109" spans="1:7" s="5" customFormat="1" ht="15" customHeight="1">
      <c r="A109" s="44"/>
      <c r="B109" s="72"/>
      <c r="C109" s="1"/>
      <c r="D109" s="1"/>
      <c r="E109" s="72"/>
      <c r="F109" s="1"/>
      <c r="G109" s="72"/>
    </row>
    <row r="110" spans="1:7" s="5" customFormat="1" ht="15" customHeight="1">
      <c r="A110" s="44"/>
      <c r="B110" s="72"/>
      <c r="C110" s="1"/>
      <c r="D110" s="1"/>
      <c r="E110" s="72"/>
      <c r="F110" s="1"/>
      <c r="G110" s="72"/>
    </row>
    <row r="111" spans="1:7" s="5" customFormat="1" ht="15" customHeight="1">
      <c r="A111" s="44"/>
      <c r="B111" s="72"/>
      <c r="C111" s="1"/>
      <c r="D111" s="1"/>
      <c r="E111" s="72"/>
      <c r="F111" s="1"/>
      <c r="G111" s="72"/>
    </row>
    <row r="112" spans="1:7" s="5" customFormat="1" ht="15" customHeight="1">
      <c r="A112" s="44"/>
      <c r="B112" s="72"/>
      <c r="C112" s="1"/>
      <c r="D112" s="1"/>
      <c r="E112" s="72"/>
      <c r="F112" s="1"/>
      <c r="G112" s="72"/>
    </row>
    <row r="113" spans="1:7" s="5" customFormat="1" ht="15" customHeight="1">
      <c r="A113" s="44"/>
      <c r="B113" s="72"/>
      <c r="C113" s="1"/>
      <c r="D113" s="1"/>
      <c r="E113" s="72"/>
      <c r="F113" s="1"/>
      <c r="G113" s="72"/>
    </row>
    <row r="114" spans="1:7" s="5" customFormat="1" ht="15" customHeight="1">
      <c r="A114" s="44"/>
      <c r="B114" s="72"/>
      <c r="C114" s="1"/>
      <c r="D114" s="1"/>
      <c r="E114" s="72"/>
      <c r="F114" s="1"/>
      <c r="G114" s="72"/>
    </row>
    <row r="115" spans="1:7" s="5" customFormat="1" ht="15" customHeight="1">
      <c r="A115" s="44"/>
      <c r="B115" s="72"/>
      <c r="C115" s="1"/>
      <c r="D115" s="1"/>
      <c r="E115" s="72"/>
      <c r="F115" s="1"/>
      <c r="G115" s="72"/>
    </row>
    <row r="116" spans="1:7" s="5" customFormat="1" ht="15" customHeight="1">
      <c r="A116" s="44"/>
      <c r="B116" s="72"/>
      <c r="C116" s="1"/>
      <c r="D116" s="1"/>
      <c r="E116" s="72"/>
      <c r="F116" s="1"/>
      <c r="G116" s="72"/>
    </row>
    <row r="117" spans="1:7" s="5" customFormat="1" ht="15" customHeight="1">
      <c r="A117" s="44"/>
      <c r="B117" s="72"/>
      <c r="C117" s="1"/>
      <c r="D117" s="1"/>
      <c r="E117" s="72"/>
      <c r="F117" s="1"/>
      <c r="G117" s="72"/>
    </row>
    <row r="118" spans="1:7" s="5" customFormat="1" ht="15" customHeight="1">
      <c r="A118" s="44"/>
      <c r="B118" s="72"/>
      <c r="C118" s="1"/>
      <c r="D118" s="1"/>
      <c r="E118" s="72"/>
      <c r="F118" s="1"/>
      <c r="G118" s="72"/>
    </row>
    <row r="119" spans="1:7" s="5" customFormat="1" ht="15" customHeight="1">
      <c r="A119" s="44"/>
      <c r="B119" s="72"/>
      <c r="C119" s="1"/>
      <c r="D119" s="1"/>
      <c r="E119" s="72"/>
      <c r="F119" s="1"/>
      <c r="G119" s="72"/>
    </row>
    <row r="120" spans="1:7" s="5" customFormat="1" ht="15" customHeight="1">
      <c r="A120" s="44"/>
      <c r="B120" s="72"/>
      <c r="C120" s="1"/>
      <c r="D120" s="1"/>
      <c r="E120" s="72"/>
      <c r="F120" s="1"/>
      <c r="G120" s="72"/>
    </row>
    <row r="121" spans="1:7" s="5" customFormat="1" ht="15" customHeight="1">
      <c r="A121" s="44"/>
      <c r="B121" s="72"/>
      <c r="C121" s="1"/>
      <c r="D121" s="1"/>
      <c r="E121" s="72"/>
      <c r="F121" s="1"/>
      <c r="G121" s="72"/>
    </row>
    <row r="122" spans="1:7" s="5" customFormat="1" ht="15" customHeight="1">
      <c r="A122" s="44"/>
      <c r="B122" s="72"/>
      <c r="C122" s="1"/>
      <c r="D122" s="1"/>
      <c r="E122" s="72"/>
      <c r="F122" s="1"/>
      <c r="G122" s="72"/>
    </row>
    <row r="123" spans="1:7" s="5" customFormat="1" ht="15" customHeight="1">
      <c r="A123" s="44"/>
      <c r="B123" s="72"/>
      <c r="C123" s="1"/>
      <c r="D123" s="1"/>
      <c r="E123" s="72"/>
      <c r="F123" s="1"/>
      <c r="G123" s="72"/>
    </row>
    <row r="124" spans="1:7" s="5" customFormat="1" ht="15" customHeight="1">
      <c r="A124" s="44"/>
      <c r="B124" s="72"/>
      <c r="C124" s="1"/>
      <c r="D124" s="1"/>
      <c r="E124" s="72"/>
      <c r="F124" s="1"/>
      <c r="G124" s="72"/>
    </row>
    <row r="125" spans="1:7" s="5" customFormat="1" ht="15" customHeight="1">
      <c r="A125" s="44"/>
      <c r="B125" s="72"/>
      <c r="C125" s="1"/>
      <c r="D125" s="1"/>
      <c r="E125" s="72"/>
      <c r="F125" s="1"/>
      <c r="G125" s="72"/>
    </row>
    <row r="126" spans="1:7" s="5" customFormat="1" ht="15" customHeight="1">
      <c r="A126" s="44"/>
      <c r="B126" s="72"/>
      <c r="C126" s="1"/>
      <c r="D126" s="1"/>
      <c r="E126" s="72"/>
      <c r="F126" s="1"/>
      <c r="G126" s="72"/>
    </row>
    <row r="127" spans="1:7" s="5" customFormat="1" ht="15" customHeight="1">
      <c r="A127" s="44"/>
      <c r="B127" s="72"/>
      <c r="C127" s="1"/>
      <c r="D127" s="1"/>
      <c r="E127" s="72"/>
      <c r="F127" s="1"/>
      <c r="G127" s="72"/>
    </row>
    <row r="128" spans="1:7" s="5" customFormat="1" ht="15" customHeight="1">
      <c r="A128" s="44"/>
      <c r="B128" s="72"/>
      <c r="C128" s="1"/>
      <c r="D128" s="1"/>
      <c r="E128" s="72"/>
      <c r="F128" s="1"/>
      <c r="G128" s="72"/>
    </row>
    <row r="129" spans="1:7" s="5" customFormat="1" ht="15" customHeight="1">
      <c r="A129" s="44"/>
      <c r="B129" s="72"/>
      <c r="C129" s="1"/>
      <c r="D129" s="1"/>
      <c r="E129" s="72"/>
      <c r="F129" s="1"/>
      <c r="G129" s="72"/>
    </row>
    <row r="130" spans="1:7" s="5" customFormat="1" ht="15" customHeight="1">
      <c r="A130" s="44"/>
      <c r="B130" s="72"/>
      <c r="C130" s="1"/>
      <c r="D130" s="1"/>
      <c r="E130" s="72"/>
      <c r="F130" s="1"/>
      <c r="G130" s="72"/>
    </row>
    <row r="131" spans="1:7" s="5" customFormat="1" ht="15" customHeight="1">
      <c r="A131" s="44"/>
      <c r="B131" s="72"/>
      <c r="C131" s="1"/>
      <c r="D131" s="1"/>
      <c r="E131" s="72"/>
      <c r="F131" s="1"/>
      <c r="G131" s="72"/>
    </row>
    <row r="132" spans="1:7" s="5" customFormat="1" ht="15" customHeight="1">
      <c r="A132" s="44"/>
      <c r="B132" s="72"/>
      <c r="C132" s="1"/>
      <c r="D132" s="1"/>
      <c r="E132" s="72"/>
      <c r="F132" s="1"/>
      <c r="G132" s="72"/>
    </row>
    <row r="133" spans="1:7" s="5" customFormat="1" ht="15" customHeight="1">
      <c r="A133" s="44"/>
      <c r="B133" s="72"/>
      <c r="C133" s="1"/>
      <c r="D133" s="1"/>
      <c r="E133" s="72"/>
      <c r="F133" s="1"/>
      <c r="G133" s="72"/>
    </row>
    <row r="134" spans="1:7" s="5" customFormat="1" ht="15" customHeight="1">
      <c r="A134" s="44"/>
      <c r="B134" s="72"/>
      <c r="C134" s="1"/>
      <c r="D134" s="1"/>
      <c r="E134" s="72"/>
      <c r="F134" s="1"/>
      <c r="G134" s="72"/>
    </row>
    <row r="135" spans="1:7" s="5" customFormat="1" ht="15" customHeight="1">
      <c r="A135" s="44"/>
      <c r="B135" s="72"/>
      <c r="C135" s="1"/>
      <c r="D135" s="1"/>
      <c r="E135" s="72"/>
      <c r="F135" s="1"/>
      <c r="G135" s="72"/>
    </row>
    <row r="136" spans="1:7" s="5" customFormat="1" ht="15" customHeight="1">
      <c r="A136" s="44"/>
      <c r="B136" s="72"/>
      <c r="C136" s="1"/>
      <c r="D136" s="1"/>
      <c r="E136" s="72"/>
      <c r="F136" s="1"/>
      <c r="G136" s="72"/>
    </row>
    <row r="137" spans="1:7" s="5" customFormat="1" ht="15" customHeight="1">
      <c r="A137" s="44"/>
      <c r="B137" s="72"/>
      <c r="C137" s="1"/>
      <c r="D137" s="1"/>
      <c r="E137" s="72"/>
      <c r="F137" s="1"/>
      <c r="G137" s="72"/>
    </row>
    <row r="138" spans="1:7" s="5" customFormat="1" ht="15" customHeight="1">
      <c r="A138" s="44"/>
      <c r="B138" s="72"/>
      <c r="C138" s="1"/>
      <c r="D138" s="1"/>
      <c r="E138" s="72"/>
      <c r="F138" s="1"/>
      <c r="G138" s="72"/>
    </row>
    <row r="139" spans="1:7" s="5" customFormat="1" ht="15" customHeight="1">
      <c r="A139" s="44"/>
      <c r="B139" s="72"/>
      <c r="C139" s="1"/>
      <c r="D139" s="1"/>
      <c r="E139" s="72"/>
      <c r="F139" s="1"/>
      <c r="G139" s="72"/>
    </row>
    <row r="140" spans="1:7" s="5" customFormat="1" ht="15" customHeight="1">
      <c r="A140" s="44"/>
      <c r="B140" s="72"/>
      <c r="C140" s="1"/>
      <c r="D140" s="1"/>
      <c r="E140" s="72"/>
      <c r="F140" s="1"/>
      <c r="G140" s="72"/>
    </row>
    <row r="141" spans="1:7" s="5" customFormat="1" ht="15" customHeight="1">
      <c r="A141" s="44"/>
      <c r="B141" s="72"/>
      <c r="C141" s="1"/>
      <c r="D141" s="1"/>
      <c r="E141" s="72"/>
      <c r="F141" s="1"/>
      <c r="G141" s="72"/>
    </row>
    <row r="142" spans="1:7" s="5" customFormat="1" ht="15" customHeight="1">
      <c r="A142" s="44"/>
      <c r="B142" s="72"/>
      <c r="C142" s="1"/>
      <c r="D142" s="1"/>
      <c r="E142" s="72"/>
      <c r="F142" s="1"/>
      <c r="G142" s="72"/>
    </row>
    <row r="143" spans="1:7" s="5" customFormat="1" ht="15" customHeight="1">
      <c r="A143" s="44"/>
      <c r="B143" s="72"/>
      <c r="C143" s="1"/>
      <c r="D143" s="1"/>
      <c r="E143" s="72"/>
      <c r="F143" s="1"/>
      <c r="G143" s="72"/>
    </row>
    <row r="144" spans="1:7" s="5" customFormat="1" ht="15" customHeight="1">
      <c r="A144" s="44"/>
      <c r="B144" s="72"/>
      <c r="C144" s="1"/>
      <c r="D144" s="1"/>
      <c r="E144" s="72"/>
      <c r="F144" s="1"/>
      <c r="G144" s="72"/>
    </row>
    <row r="145" spans="1:7" s="5" customFormat="1" ht="15" customHeight="1">
      <c r="A145" s="44"/>
      <c r="B145" s="72"/>
      <c r="C145" s="1"/>
      <c r="D145" s="1"/>
      <c r="E145" s="72"/>
      <c r="F145" s="1"/>
      <c r="G145" s="72"/>
    </row>
    <row r="146" spans="1:7" s="5" customFormat="1" ht="15" customHeight="1">
      <c r="A146" s="44"/>
      <c r="B146" s="72"/>
      <c r="C146" s="1"/>
      <c r="D146" s="1"/>
      <c r="E146" s="72"/>
      <c r="F146" s="1"/>
      <c r="G146" s="72"/>
    </row>
    <row r="147" spans="1:7" s="5" customFormat="1" ht="15" customHeight="1">
      <c r="A147" s="44"/>
      <c r="B147" s="72"/>
      <c r="C147" s="1"/>
      <c r="D147" s="1"/>
      <c r="E147" s="72"/>
      <c r="F147" s="1"/>
      <c r="G147" s="72"/>
    </row>
    <row r="148" spans="1:7" s="5" customFormat="1" ht="15" customHeight="1">
      <c r="A148" s="44"/>
      <c r="B148" s="72"/>
      <c r="C148" s="1"/>
      <c r="D148" s="1"/>
      <c r="E148" s="72"/>
      <c r="F148" s="1"/>
      <c r="G148" s="72"/>
    </row>
    <row r="149" spans="1:7" s="5" customFormat="1" ht="15" customHeight="1">
      <c r="A149" s="44"/>
      <c r="B149" s="72"/>
      <c r="C149" s="1"/>
      <c r="D149" s="1"/>
      <c r="E149" s="72"/>
      <c r="F149" s="1"/>
      <c r="G149" s="72"/>
    </row>
    <row r="150" spans="1:7" s="5" customFormat="1" ht="15" customHeight="1">
      <c r="A150" s="44"/>
      <c r="B150" s="72"/>
      <c r="C150" s="1"/>
      <c r="D150" s="1"/>
      <c r="E150" s="72"/>
      <c r="F150" s="1"/>
      <c r="G150" s="72"/>
    </row>
    <row r="151" spans="1:7" s="5" customFormat="1" ht="15" customHeight="1">
      <c r="A151" s="44"/>
      <c r="B151" s="72"/>
      <c r="C151" s="1"/>
      <c r="D151" s="1"/>
      <c r="E151" s="72"/>
      <c r="F151" s="1"/>
      <c r="G151" s="72"/>
    </row>
    <row r="152" spans="1:7" s="5" customFormat="1" ht="15" customHeight="1">
      <c r="A152" s="44"/>
      <c r="B152" s="72"/>
      <c r="C152" s="1"/>
      <c r="D152" s="1"/>
      <c r="E152" s="72"/>
      <c r="F152" s="1"/>
      <c r="G152" s="72"/>
    </row>
    <row r="153" spans="1:7" s="5" customFormat="1" ht="15" customHeight="1">
      <c r="A153" s="44"/>
      <c r="B153" s="72"/>
      <c r="C153" s="1"/>
      <c r="D153" s="1"/>
      <c r="E153" s="72"/>
      <c r="F153" s="1"/>
      <c r="G153" s="72"/>
    </row>
    <row r="154" spans="1:7" s="5" customFormat="1" ht="15" customHeight="1">
      <c r="A154" s="44"/>
      <c r="B154" s="72"/>
      <c r="C154" s="1"/>
      <c r="D154" s="1"/>
      <c r="E154" s="72"/>
      <c r="F154" s="1"/>
      <c r="G154" s="72"/>
    </row>
    <row r="155" spans="1:7" s="5" customFormat="1" ht="15" customHeight="1">
      <c r="A155" s="44"/>
      <c r="B155" s="72"/>
      <c r="C155" s="1"/>
      <c r="D155" s="1"/>
      <c r="E155" s="72"/>
      <c r="F155" s="1"/>
      <c r="G155" s="72"/>
    </row>
    <row r="156" spans="1:7" s="5" customFormat="1" ht="15" customHeight="1">
      <c r="A156" s="44"/>
      <c r="B156" s="72"/>
      <c r="C156" s="1"/>
      <c r="D156" s="1"/>
      <c r="E156" s="72"/>
      <c r="F156" s="1"/>
      <c r="G156" s="72"/>
    </row>
    <row r="157" spans="1:7" s="5" customFormat="1" ht="15" customHeight="1">
      <c r="A157" s="44"/>
      <c r="B157" s="72"/>
      <c r="C157" s="1"/>
      <c r="D157" s="1"/>
      <c r="E157" s="72"/>
      <c r="F157" s="1"/>
      <c r="G157" s="72"/>
    </row>
    <row r="158" spans="1:7" s="5" customFormat="1" ht="15" customHeight="1">
      <c r="A158" s="44"/>
      <c r="B158" s="72"/>
      <c r="C158" s="1"/>
      <c r="D158" s="1"/>
      <c r="E158" s="72"/>
      <c r="F158" s="1"/>
      <c r="G158" s="72"/>
    </row>
    <row r="159" spans="1:7" s="5" customFormat="1" ht="15" customHeight="1">
      <c r="A159" s="44"/>
      <c r="B159" s="72"/>
      <c r="C159" s="1"/>
      <c r="D159" s="1"/>
      <c r="E159" s="72"/>
      <c r="F159" s="1"/>
      <c r="G159" s="72"/>
    </row>
    <row r="160" spans="1:7" s="5" customFormat="1" ht="15" customHeight="1">
      <c r="A160" s="44"/>
      <c r="B160" s="72"/>
      <c r="C160" s="1"/>
      <c r="D160" s="1"/>
      <c r="E160" s="72"/>
      <c r="F160" s="1"/>
      <c r="G160" s="72"/>
    </row>
    <row r="161" spans="1:7" s="5" customFormat="1" ht="15" customHeight="1">
      <c r="A161" s="44"/>
      <c r="B161" s="72"/>
      <c r="C161" s="1"/>
      <c r="D161" s="1"/>
      <c r="E161" s="72"/>
      <c r="F161" s="1"/>
      <c r="G161" s="72"/>
    </row>
    <row r="162" spans="1:7" s="5" customFormat="1" ht="15" customHeight="1">
      <c r="A162" s="44"/>
      <c r="B162" s="72"/>
      <c r="C162" s="1"/>
      <c r="D162" s="1"/>
      <c r="E162" s="72"/>
      <c r="F162" s="1"/>
      <c r="G162" s="72"/>
    </row>
    <row r="163" spans="1:7" s="5" customFormat="1" ht="15" customHeight="1">
      <c r="A163" s="44"/>
      <c r="B163" s="72"/>
      <c r="C163" s="1"/>
      <c r="D163" s="1"/>
      <c r="E163" s="72"/>
      <c r="F163" s="1"/>
      <c r="G163" s="72"/>
    </row>
    <row r="164" spans="1:7" s="5" customFormat="1" ht="15" customHeight="1">
      <c r="A164" s="44"/>
      <c r="B164" s="72"/>
      <c r="C164" s="1"/>
      <c r="D164" s="1"/>
      <c r="E164" s="72"/>
      <c r="F164" s="1"/>
      <c r="G164" s="72"/>
    </row>
    <row r="165" spans="1:7" s="5" customFormat="1" ht="15" customHeight="1">
      <c r="A165" s="44"/>
      <c r="B165" s="72"/>
      <c r="C165" s="1"/>
      <c r="D165" s="1"/>
      <c r="E165" s="72"/>
      <c r="F165" s="1"/>
      <c r="G165" s="72"/>
    </row>
    <row r="166" spans="1:7" s="5" customFormat="1" ht="15" customHeight="1">
      <c r="A166" s="44"/>
      <c r="B166" s="72"/>
      <c r="C166" s="1"/>
      <c r="D166" s="1"/>
      <c r="E166" s="72"/>
      <c r="F166" s="1"/>
      <c r="G166" s="72"/>
    </row>
    <row r="167" spans="1:7" s="5" customFormat="1" ht="15" customHeight="1">
      <c r="A167" s="44"/>
      <c r="B167" s="72"/>
      <c r="C167" s="1"/>
      <c r="D167" s="1"/>
      <c r="E167" s="72"/>
      <c r="F167" s="1"/>
      <c r="G167" s="72"/>
    </row>
    <row r="168" spans="1:7" s="5" customFormat="1" ht="15" customHeight="1">
      <c r="A168" s="44"/>
      <c r="B168" s="72"/>
      <c r="C168" s="1"/>
      <c r="D168" s="1"/>
      <c r="E168" s="72"/>
      <c r="F168" s="1"/>
      <c r="G168" s="72"/>
    </row>
    <row r="169" spans="1:7" s="5" customFormat="1" ht="15" customHeight="1">
      <c r="A169" s="44"/>
      <c r="B169" s="72"/>
      <c r="C169" s="1"/>
      <c r="D169" s="1"/>
      <c r="E169" s="72"/>
      <c r="F169" s="1"/>
      <c r="G169" s="72"/>
    </row>
    <row r="170" spans="1:7" s="5" customFormat="1" ht="15" customHeight="1">
      <c r="A170" s="44"/>
      <c r="B170" s="72"/>
      <c r="C170" s="1"/>
      <c r="D170" s="1"/>
      <c r="E170" s="72"/>
      <c r="F170" s="1"/>
      <c r="G170" s="72"/>
    </row>
    <row r="171" spans="1:7" s="5" customFormat="1" ht="15" customHeight="1">
      <c r="A171" s="44"/>
      <c r="B171" s="72"/>
      <c r="C171" s="1"/>
      <c r="D171" s="1"/>
      <c r="E171" s="72"/>
      <c r="F171" s="1"/>
      <c r="G171" s="72"/>
    </row>
    <row r="172" spans="1:7" s="5" customFormat="1" ht="15" customHeight="1">
      <c r="A172" s="44"/>
      <c r="B172" s="72"/>
      <c r="C172" s="1"/>
      <c r="D172" s="1"/>
      <c r="E172" s="72"/>
      <c r="F172" s="1"/>
      <c r="G172" s="72"/>
    </row>
    <row r="173" spans="1:7" s="5" customFormat="1" ht="15" customHeight="1">
      <c r="A173" s="44"/>
      <c r="B173" s="72"/>
      <c r="C173" s="1"/>
      <c r="D173" s="1"/>
      <c r="E173" s="72"/>
      <c r="F173" s="1"/>
      <c r="G173" s="72"/>
    </row>
    <row r="174" spans="1:7" s="5" customFormat="1" ht="15" customHeight="1">
      <c r="A174" s="44"/>
      <c r="B174" s="72"/>
      <c r="C174" s="1"/>
      <c r="D174" s="1"/>
      <c r="E174" s="72"/>
      <c r="F174" s="1"/>
      <c r="G174" s="72"/>
    </row>
    <row r="175" spans="1:7" s="5" customFormat="1" ht="15" customHeight="1">
      <c r="A175" s="44"/>
      <c r="B175" s="72"/>
      <c r="C175" s="1"/>
      <c r="D175" s="1"/>
      <c r="E175" s="72"/>
      <c r="F175" s="1"/>
      <c r="G175" s="72"/>
    </row>
    <row r="176" spans="1:7" s="5" customFormat="1" ht="15" customHeight="1">
      <c r="A176" s="44"/>
      <c r="B176" s="72"/>
      <c r="C176" s="1"/>
      <c r="D176" s="1"/>
      <c r="E176" s="72"/>
      <c r="F176" s="1"/>
      <c r="G176" s="72"/>
    </row>
    <row r="177" spans="1:7" s="5" customFormat="1" ht="15" customHeight="1">
      <c r="A177" s="44"/>
      <c r="B177" s="72"/>
      <c r="C177" s="1"/>
      <c r="D177" s="1"/>
      <c r="E177" s="72"/>
      <c r="F177" s="1"/>
      <c r="G177" s="72"/>
    </row>
    <row r="178" spans="1:7" s="5" customFormat="1" ht="15" customHeight="1">
      <c r="A178" s="44"/>
      <c r="B178" s="72"/>
      <c r="C178" s="1"/>
      <c r="D178" s="1"/>
      <c r="E178" s="72"/>
      <c r="F178" s="1"/>
      <c r="G178" s="72"/>
    </row>
    <row r="179" spans="1:7" s="5" customFormat="1" ht="15" customHeight="1">
      <c r="A179" s="44"/>
      <c r="B179" s="72"/>
      <c r="C179" s="1"/>
      <c r="D179" s="1"/>
      <c r="E179" s="72"/>
      <c r="F179" s="1"/>
      <c r="G179" s="72"/>
    </row>
    <row r="180" spans="1:7" s="5" customFormat="1" ht="15" customHeight="1">
      <c r="A180" s="44"/>
      <c r="B180" s="72"/>
      <c r="C180" s="1"/>
      <c r="D180" s="1"/>
      <c r="E180" s="72"/>
      <c r="F180" s="1"/>
      <c r="G180" s="72"/>
    </row>
    <row r="181" spans="1:7" s="5" customFormat="1" ht="15" customHeight="1">
      <c r="A181" s="44"/>
      <c r="B181" s="72"/>
      <c r="C181" s="1"/>
      <c r="D181" s="1"/>
      <c r="E181" s="72"/>
      <c r="F181" s="1"/>
      <c r="G181" s="72"/>
    </row>
    <row r="182" spans="1:7" s="5" customFormat="1" ht="15" customHeight="1">
      <c r="A182" s="44"/>
      <c r="B182" s="72"/>
      <c r="C182" s="1"/>
      <c r="D182" s="1"/>
      <c r="E182" s="72"/>
      <c r="F182" s="1"/>
      <c r="G182" s="72"/>
    </row>
    <row r="183" spans="1:7" s="5" customFormat="1" ht="15" customHeight="1">
      <c r="A183" s="44"/>
      <c r="B183" s="72"/>
      <c r="C183" s="1"/>
      <c r="D183" s="1"/>
      <c r="E183" s="72"/>
      <c r="F183" s="1"/>
      <c r="G183" s="72"/>
    </row>
    <row r="184" spans="1:7" s="5" customFormat="1" ht="15" customHeight="1">
      <c r="A184" s="44"/>
      <c r="B184" s="72"/>
      <c r="C184" s="1"/>
      <c r="D184" s="1"/>
      <c r="E184" s="72"/>
      <c r="F184" s="1"/>
      <c r="G184" s="72"/>
    </row>
    <row r="185" spans="1:7" s="5" customFormat="1" ht="15" customHeight="1">
      <c r="A185" s="44"/>
      <c r="B185" s="72"/>
      <c r="C185" s="1"/>
      <c r="D185" s="1"/>
      <c r="E185" s="72"/>
      <c r="F185" s="1"/>
      <c r="G185" s="72"/>
    </row>
    <row r="186" spans="1:7" s="5" customFormat="1" ht="15" customHeight="1">
      <c r="A186" s="44"/>
      <c r="B186" s="72"/>
      <c r="C186" s="1"/>
      <c r="D186" s="1"/>
      <c r="E186" s="72"/>
      <c r="F186" s="1"/>
      <c r="G186" s="72"/>
    </row>
    <row r="187" spans="1:7" s="5" customFormat="1" ht="15" customHeight="1">
      <c r="A187" s="44"/>
      <c r="B187" s="72"/>
      <c r="C187" s="1"/>
      <c r="D187" s="1"/>
      <c r="E187" s="72"/>
      <c r="F187" s="1"/>
      <c r="G187" s="72"/>
    </row>
    <row r="188" spans="1:7" s="5" customFormat="1" ht="15" customHeight="1">
      <c r="A188" s="44"/>
      <c r="B188" s="72"/>
      <c r="C188" s="1"/>
      <c r="D188" s="1"/>
      <c r="E188" s="72"/>
      <c r="F188" s="1"/>
      <c r="G188" s="72"/>
    </row>
    <row r="189" spans="1:7" s="5" customFormat="1" ht="15" customHeight="1">
      <c r="A189" s="44"/>
      <c r="B189" s="72"/>
      <c r="C189" s="1"/>
      <c r="D189" s="1"/>
      <c r="E189" s="72"/>
      <c r="F189" s="1"/>
      <c r="G189" s="72"/>
    </row>
    <row r="190" spans="1:7" s="5" customFormat="1" ht="15" customHeight="1">
      <c r="A190" s="44"/>
      <c r="B190" s="72"/>
      <c r="C190" s="1"/>
      <c r="D190" s="1"/>
      <c r="E190" s="72"/>
      <c r="F190" s="1"/>
      <c r="G190" s="72"/>
    </row>
    <row r="191" spans="1:7" s="5" customFormat="1" ht="15" customHeight="1">
      <c r="A191" s="44"/>
      <c r="B191" s="72"/>
      <c r="C191" s="1"/>
      <c r="D191" s="1"/>
      <c r="E191" s="72"/>
      <c r="F191" s="1"/>
      <c r="G191" s="72"/>
    </row>
    <row r="192" spans="1:7" s="5" customFormat="1" ht="15" customHeight="1">
      <c r="A192" s="44"/>
      <c r="B192" s="72"/>
      <c r="C192" s="1"/>
      <c r="D192" s="1"/>
      <c r="E192" s="72"/>
      <c r="F192" s="1"/>
      <c r="G192" s="72"/>
    </row>
    <row r="193" spans="1:7" s="5" customFormat="1" ht="15" customHeight="1">
      <c r="A193" s="44"/>
      <c r="B193" s="72"/>
      <c r="C193" s="1"/>
      <c r="D193" s="1"/>
      <c r="E193" s="72"/>
      <c r="F193" s="1"/>
      <c r="G193" s="72"/>
    </row>
    <row r="194" spans="1:7" s="5" customFormat="1" ht="15" customHeight="1">
      <c r="A194" s="44"/>
      <c r="B194" s="72"/>
      <c r="C194" s="1"/>
      <c r="D194" s="1"/>
      <c r="E194" s="72"/>
      <c r="F194" s="1"/>
      <c r="G194" s="72"/>
    </row>
    <row r="195" spans="1:7" s="5" customFormat="1" ht="15" customHeight="1">
      <c r="A195" s="44"/>
      <c r="B195" s="72"/>
      <c r="C195" s="1"/>
      <c r="D195" s="1"/>
      <c r="E195" s="72"/>
      <c r="F195" s="1"/>
      <c r="G195" s="72"/>
    </row>
    <row r="196" spans="1:7" s="5" customFormat="1" ht="15" customHeight="1">
      <c r="A196" s="44"/>
      <c r="B196" s="72"/>
      <c r="C196" s="1"/>
      <c r="D196" s="1"/>
      <c r="E196" s="72"/>
      <c r="F196" s="1"/>
      <c r="G196" s="72"/>
    </row>
    <row r="197" spans="1:7" s="5" customFormat="1" ht="15" customHeight="1">
      <c r="A197" s="44"/>
      <c r="B197" s="72"/>
      <c r="C197" s="1"/>
      <c r="D197" s="1"/>
      <c r="E197" s="72"/>
      <c r="F197" s="1"/>
      <c r="G197" s="72"/>
    </row>
    <row r="198" spans="1:7" s="5" customFormat="1" ht="15" customHeight="1">
      <c r="A198" s="44"/>
      <c r="B198" s="72"/>
      <c r="C198" s="1"/>
      <c r="D198" s="1"/>
      <c r="E198" s="72"/>
      <c r="F198" s="1"/>
      <c r="G198" s="72"/>
    </row>
    <row r="199" spans="1:7" s="5" customFormat="1" ht="15" customHeight="1">
      <c r="A199" s="44"/>
      <c r="B199" s="72"/>
      <c r="C199" s="1"/>
      <c r="D199" s="1"/>
      <c r="E199" s="72"/>
      <c r="F199" s="1"/>
      <c r="G199" s="72"/>
    </row>
    <row r="200" spans="1:7" s="5" customFormat="1" ht="15" customHeight="1">
      <c r="A200" s="44"/>
      <c r="B200" s="72"/>
      <c r="C200" s="1"/>
      <c r="D200" s="1"/>
      <c r="E200" s="72"/>
      <c r="F200" s="1"/>
      <c r="G200" s="72"/>
    </row>
    <row r="201" spans="1:7" s="5" customFormat="1" ht="15" customHeight="1">
      <c r="A201" s="44"/>
      <c r="B201" s="72"/>
      <c r="C201" s="1"/>
      <c r="D201" s="1"/>
      <c r="E201" s="72"/>
      <c r="F201" s="1"/>
      <c r="G201" s="72"/>
    </row>
    <row r="202" spans="1:7" s="5" customFormat="1" ht="15" customHeight="1">
      <c r="A202" s="44"/>
      <c r="B202" s="72"/>
      <c r="C202" s="1"/>
      <c r="D202" s="1"/>
      <c r="E202" s="72"/>
      <c r="F202" s="1"/>
      <c r="G202" s="72"/>
    </row>
    <row r="203" spans="1:7" s="5" customFormat="1" ht="15" customHeight="1">
      <c r="A203" s="44"/>
      <c r="B203" s="72"/>
      <c r="C203" s="1"/>
      <c r="D203" s="1"/>
      <c r="E203" s="72"/>
      <c r="F203" s="1"/>
      <c r="G203" s="72"/>
    </row>
    <row r="204" spans="1:7" s="5" customFormat="1" ht="15" customHeight="1">
      <c r="A204" s="44"/>
      <c r="B204" s="72"/>
      <c r="C204" s="1"/>
      <c r="D204" s="1"/>
      <c r="E204" s="72"/>
      <c r="F204" s="1"/>
      <c r="G204" s="72"/>
    </row>
    <row r="205" spans="1:7" s="5" customFormat="1" ht="15" customHeight="1">
      <c r="A205" s="44"/>
      <c r="B205" s="72"/>
      <c r="C205" s="1"/>
      <c r="D205" s="1"/>
      <c r="E205" s="72"/>
      <c r="F205" s="1"/>
      <c r="G205" s="72"/>
    </row>
    <row r="206" spans="1:7" s="5" customFormat="1" ht="15" customHeight="1">
      <c r="A206" s="44"/>
      <c r="B206" s="72"/>
      <c r="C206" s="1"/>
      <c r="D206" s="1"/>
      <c r="E206" s="72"/>
      <c r="F206" s="1"/>
      <c r="G206" s="72"/>
    </row>
    <row r="207" spans="1:7" s="5" customFormat="1" ht="15" customHeight="1">
      <c r="A207" s="44"/>
      <c r="B207" s="72"/>
      <c r="C207" s="1"/>
      <c r="D207" s="1"/>
      <c r="E207" s="72"/>
      <c r="F207" s="1"/>
      <c r="G207" s="72"/>
    </row>
    <row r="208" spans="1:7" s="5" customFormat="1" ht="15" customHeight="1">
      <c r="A208" s="44"/>
      <c r="B208" s="72"/>
      <c r="C208" s="1"/>
      <c r="D208" s="1"/>
      <c r="E208" s="72"/>
      <c r="F208" s="1"/>
      <c r="G208" s="72"/>
    </row>
    <row r="209" spans="1:7" s="5" customFormat="1" ht="15" customHeight="1">
      <c r="A209" s="44"/>
      <c r="B209" s="72"/>
      <c r="C209" s="1"/>
      <c r="D209" s="1"/>
      <c r="E209" s="72"/>
      <c r="F209" s="1"/>
      <c r="G209" s="72"/>
    </row>
    <row r="210" spans="1:7" s="5" customFormat="1" ht="15" customHeight="1">
      <c r="A210" s="44"/>
      <c r="B210" s="72"/>
      <c r="C210" s="1"/>
      <c r="D210" s="1"/>
      <c r="E210" s="72"/>
      <c r="F210" s="1"/>
      <c r="G210" s="72"/>
    </row>
    <row r="211" spans="1:7" s="5" customFormat="1" ht="15" customHeight="1">
      <c r="A211" s="44"/>
      <c r="B211" s="72"/>
      <c r="C211" s="1"/>
      <c r="D211" s="1"/>
      <c r="E211" s="72"/>
      <c r="F211" s="1"/>
      <c r="G211" s="72"/>
    </row>
    <row r="212" spans="1:7" s="5" customFormat="1" ht="15" customHeight="1">
      <c r="A212" s="44"/>
      <c r="B212" s="72"/>
      <c r="C212" s="1"/>
      <c r="D212" s="1"/>
      <c r="E212" s="72"/>
      <c r="F212" s="1"/>
      <c r="G212" s="72"/>
    </row>
    <row r="213" spans="1:7" s="5" customFormat="1" ht="15" customHeight="1">
      <c r="A213" s="44"/>
      <c r="B213" s="72"/>
      <c r="C213" s="1"/>
      <c r="D213" s="1"/>
      <c r="E213" s="72"/>
      <c r="F213" s="1"/>
      <c r="G213" s="72"/>
    </row>
    <row r="214" spans="1:7" s="5" customFormat="1" ht="15" customHeight="1">
      <c r="A214" s="44"/>
      <c r="B214" s="72"/>
      <c r="C214" s="1"/>
      <c r="D214" s="1"/>
      <c r="E214" s="72"/>
      <c r="F214" s="1"/>
      <c r="G214" s="72"/>
    </row>
    <row r="215" spans="1:7" s="5" customFormat="1" ht="15" customHeight="1">
      <c r="A215" s="44"/>
      <c r="B215" s="72"/>
      <c r="C215" s="1"/>
      <c r="D215" s="1"/>
      <c r="E215" s="72"/>
      <c r="F215" s="1"/>
      <c r="G215" s="72"/>
    </row>
    <row r="216" spans="1:7" s="5" customFormat="1" ht="15" customHeight="1">
      <c r="A216" s="44"/>
      <c r="B216" s="72"/>
      <c r="C216" s="1"/>
      <c r="D216" s="1"/>
      <c r="E216" s="72"/>
      <c r="F216" s="1"/>
      <c r="G216" s="72"/>
    </row>
    <row r="217" spans="1:7" s="5" customFormat="1" ht="15" customHeight="1">
      <c r="A217" s="44"/>
      <c r="B217" s="72"/>
      <c r="C217" s="1"/>
      <c r="D217" s="1"/>
      <c r="E217" s="72"/>
      <c r="F217" s="1"/>
      <c r="G217" s="72"/>
    </row>
    <row r="218" spans="1:7" s="5" customFormat="1" ht="15" customHeight="1">
      <c r="A218" s="44"/>
      <c r="B218" s="72"/>
      <c r="C218" s="1"/>
      <c r="D218" s="1"/>
      <c r="E218" s="72"/>
      <c r="F218" s="1"/>
      <c r="G218" s="72"/>
    </row>
    <row r="219" spans="1:7" s="5" customFormat="1" ht="15" customHeight="1">
      <c r="A219" s="44"/>
      <c r="B219" s="72"/>
      <c r="C219" s="1"/>
      <c r="D219" s="1"/>
      <c r="E219" s="72"/>
      <c r="F219" s="1"/>
      <c r="G219" s="72"/>
    </row>
    <row r="220" spans="1:7" s="5" customFormat="1" ht="15" customHeight="1">
      <c r="A220" s="44"/>
      <c r="B220" s="72"/>
      <c r="C220" s="1"/>
      <c r="D220" s="1"/>
      <c r="E220" s="72"/>
      <c r="F220" s="1"/>
      <c r="G220" s="72"/>
    </row>
    <row r="221" spans="1:7" s="5" customFormat="1" ht="15" customHeight="1">
      <c r="A221" s="44"/>
      <c r="B221" s="72"/>
      <c r="C221" s="1"/>
      <c r="D221" s="1"/>
      <c r="E221" s="72"/>
      <c r="F221" s="1"/>
      <c r="G221" s="72"/>
    </row>
    <row r="222" spans="1:7" s="5" customFormat="1" ht="15" customHeight="1">
      <c r="A222" s="44"/>
      <c r="B222" s="72"/>
      <c r="C222" s="1"/>
      <c r="D222" s="1"/>
      <c r="E222" s="72"/>
      <c r="F222" s="1"/>
      <c r="G222" s="72"/>
    </row>
    <row r="223" spans="1:7" s="5" customFormat="1" ht="15" customHeight="1">
      <c r="A223" s="44"/>
      <c r="B223" s="72"/>
      <c r="C223" s="1"/>
      <c r="D223" s="1"/>
      <c r="E223" s="72"/>
      <c r="F223" s="1"/>
      <c r="G223" s="72"/>
    </row>
    <row r="224" spans="1:7" s="5" customFormat="1" ht="15" customHeight="1">
      <c r="A224" s="44"/>
      <c r="B224" s="72"/>
      <c r="C224" s="1"/>
      <c r="D224" s="1"/>
      <c r="E224" s="72"/>
      <c r="F224" s="1"/>
      <c r="G224" s="72"/>
    </row>
    <row r="225" spans="1:7" s="5" customFormat="1" ht="15" customHeight="1">
      <c r="A225" s="44"/>
      <c r="B225" s="72"/>
      <c r="C225" s="1"/>
      <c r="D225" s="1"/>
      <c r="E225" s="72"/>
      <c r="F225" s="1"/>
      <c r="G225" s="72"/>
    </row>
    <row r="226" spans="1:7" s="5" customFormat="1" ht="15" customHeight="1">
      <c r="A226" s="44"/>
      <c r="B226" s="72"/>
      <c r="C226" s="1"/>
      <c r="D226" s="1"/>
      <c r="E226" s="72"/>
      <c r="F226" s="1"/>
      <c r="G226" s="72"/>
    </row>
    <row r="227" spans="1:7" s="5" customFormat="1" ht="15" customHeight="1">
      <c r="A227" s="44"/>
      <c r="B227" s="72"/>
      <c r="C227" s="1"/>
      <c r="D227" s="1"/>
      <c r="E227" s="72"/>
      <c r="F227" s="1"/>
      <c r="G227" s="72"/>
    </row>
    <row r="228" spans="1:7" s="5" customFormat="1" ht="15" customHeight="1">
      <c r="A228" s="44"/>
      <c r="B228" s="72"/>
      <c r="C228" s="1"/>
      <c r="D228" s="1"/>
      <c r="E228" s="72"/>
      <c r="F228" s="1"/>
      <c r="G228" s="72"/>
    </row>
    <row r="229" spans="1:7" s="5" customFormat="1" ht="15" customHeight="1">
      <c r="A229" s="44"/>
      <c r="B229" s="72"/>
      <c r="C229" s="1"/>
      <c r="D229" s="1"/>
      <c r="E229" s="72"/>
      <c r="F229" s="1"/>
      <c r="G229" s="72"/>
    </row>
    <row r="230" spans="1:7" s="5" customFormat="1" ht="15" customHeight="1">
      <c r="A230" s="44"/>
      <c r="B230" s="72"/>
      <c r="C230" s="1"/>
      <c r="D230" s="1"/>
      <c r="E230" s="72"/>
      <c r="F230" s="1"/>
      <c r="G230" s="72"/>
    </row>
    <row r="231" spans="1:7" s="5" customFormat="1" ht="15" customHeight="1">
      <c r="A231" s="44"/>
      <c r="B231" s="72"/>
      <c r="C231" s="1"/>
      <c r="D231" s="1"/>
      <c r="E231" s="72"/>
      <c r="F231" s="1"/>
      <c r="G231" s="72"/>
    </row>
    <row r="232" spans="1:7" s="5" customFormat="1" ht="15" customHeight="1">
      <c r="A232" s="44"/>
      <c r="B232" s="72"/>
      <c r="C232" s="1"/>
      <c r="D232" s="1"/>
      <c r="E232" s="72"/>
      <c r="F232" s="1"/>
      <c r="G232" s="72"/>
    </row>
    <row r="233" spans="1:7" s="5" customFormat="1" ht="15" customHeight="1">
      <c r="A233" s="44"/>
      <c r="B233" s="72"/>
      <c r="C233" s="1"/>
      <c r="D233" s="1"/>
      <c r="E233" s="72"/>
      <c r="F233" s="1"/>
      <c r="G233" s="72"/>
    </row>
    <row r="234" spans="1:7" s="5" customFormat="1" ht="15" customHeight="1">
      <c r="A234" s="44"/>
      <c r="B234" s="72"/>
      <c r="C234" s="1"/>
      <c r="D234" s="1"/>
      <c r="E234" s="72"/>
      <c r="F234" s="1"/>
      <c r="G234" s="72"/>
    </row>
    <row r="235" spans="1:7" s="5" customFormat="1" ht="15" customHeight="1">
      <c r="A235" s="44"/>
      <c r="B235" s="72"/>
      <c r="C235" s="1"/>
      <c r="D235" s="1"/>
      <c r="E235" s="72"/>
      <c r="F235" s="1"/>
      <c r="G235" s="72"/>
    </row>
    <row r="236" spans="1:7" s="5" customFormat="1" ht="15" customHeight="1">
      <c r="A236" s="44"/>
      <c r="B236" s="72"/>
      <c r="C236" s="1"/>
      <c r="D236" s="1"/>
      <c r="E236" s="72"/>
      <c r="F236" s="1"/>
      <c r="G236" s="72"/>
    </row>
    <row r="237" spans="1:7" s="5" customFormat="1" ht="15" customHeight="1">
      <c r="A237" s="44"/>
      <c r="B237" s="72"/>
      <c r="C237" s="1"/>
      <c r="D237" s="1"/>
      <c r="E237" s="72"/>
      <c r="F237" s="1"/>
      <c r="G237" s="72"/>
    </row>
    <row r="238" spans="1:7" s="5" customFormat="1" ht="15" customHeight="1">
      <c r="A238" s="44"/>
      <c r="B238" s="72"/>
      <c r="C238" s="1"/>
      <c r="D238" s="1"/>
      <c r="E238" s="72"/>
      <c r="F238" s="1"/>
      <c r="G238" s="72"/>
    </row>
    <row r="239" spans="1:7" s="5" customFormat="1" ht="15" customHeight="1">
      <c r="A239" s="44"/>
      <c r="B239" s="72"/>
      <c r="C239" s="1"/>
      <c r="D239" s="1"/>
      <c r="E239" s="72"/>
      <c r="F239" s="1"/>
      <c r="G239" s="72"/>
    </row>
    <row r="240" spans="1:7" s="5" customFormat="1" ht="15" customHeight="1">
      <c r="A240" s="44"/>
      <c r="B240" s="72"/>
      <c r="C240" s="1"/>
      <c r="D240" s="1"/>
      <c r="E240" s="72"/>
      <c r="F240" s="1"/>
      <c r="G240" s="72"/>
    </row>
    <row r="241" spans="1:7" s="5" customFormat="1" ht="15" customHeight="1">
      <c r="A241" s="44"/>
      <c r="B241" s="72"/>
      <c r="C241" s="1"/>
      <c r="D241" s="1"/>
      <c r="E241" s="72"/>
      <c r="F241" s="1"/>
      <c r="G241" s="72"/>
    </row>
    <row r="242" spans="1:7" s="5" customFormat="1" ht="15" customHeight="1">
      <c r="A242" s="44"/>
      <c r="B242" s="72"/>
      <c r="C242" s="1"/>
      <c r="D242" s="1"/>
      <c r="E242" s="72"/>
      <c r="F242" s="1"/>
      <c r="G242" s="72"/>
    </row>
    <row r="243" spans="1:7" s="5" customFormat="1" ht="15" customHeight="1">
      <c r="A243" s="44"/>
      <c r="B243" s="72"/>
      <c r="C243" s="1"/>
      <c r="D243" s="1"/>
      <c r="E243" s="72"/>
      <c r="F243" s="1"/>
      <c r="G243" s="72"/>
    </row>
    <row r="244" spans="1:7" s="5" customFormat="1" ht="15" customHeight="1">
      <c r="A244" s="44"/>
      <c r="B244" s="72"/>
      <c r="C244" s="1"/>
      <c r="D244" s="1"/>
      <c r="E244" s="72"/>
      <c r="F244" s="1"/>
      <c r="G244" s="72"/>
    </row>
    <row r="245" spans="1:7" s="5" customFormat="1" ht="15" customHeight="1">
      <c r="A245" s="44"/>
      <c r="B245" s="72"/>
      <c r="C245" s="1"/>
      <c r="D245" s="1"/>
      <c r="E245" s="72"/>
      <c r="F245" s="1"/>
      <c r="G245" s="72"/>
    </row>
    <row r="246" spans="1:7" s="5" customFormat="1" ht="15" customHeight="1">
      <c r="A246" s="44"/>
      <c r="B246" s="72"/>
      <c r="C246" s="1"/>
      <c r="D246" s="1"/>
      <c r="E246" s="72"/>
      <c r="F246" s="1"/>
      <c r="G246" s="72"/>
    </row>
    <row r="247" spans="1:7" s="5" customFormat="1" ht="15" customHeight="1">
      <c r="A247" s="44"/>
      <c r="B247" s="72"/>
      <c r="C247" s="1"/>
      <c r="D247" s="1"/>
      <c r="E247" s="72"/>
      <c r="F247" s="1"/>
      <c r="G247" s="72"/>
    </row>
    <row r="248" spans="1:7" s="5" customFormat="1" ht="15" customHeight="1">
      <c r="A248" s="44"/>
      <c r="B248" s="72"/>
      <c r="C248" s="1"/>
      <c r="D248" s="1"/>
      <c r="E248" s="72"/>
      <c r="F248" s="1"/>
      <c r="G248" s="72"/>
    </row>
    <row r="249" spans="1:7" s="5" customFormat="1" ht="15" customHeight="1">
      <c r="A249" s="44"/>
      <c r="B249" s="72"/>
      <c r="C249" s="1"/>
      <c r="D249" s="1"/>
      <c r="E249" s="72"/>
      <c r="F249" s="1"/>
      <c r="G249" s="72"/>
    </row>
    <row r="250" spans="1:7" s="5" customFormat="1" ht="15" customHeight="1">
      <c r="A250" s="44"/>
      <c r="B250" s="72"/>
      <c r="C250" s="1"/>
      <c r="D250" s="1"/>
      <c r="E250" s="72"/>
      <c r="F250" s="1"/>
      <c r="G250" s="72"/>
    </row>
    <row r="251" spans="1:7" s="5" customFormat="1" ht="15" customHeight="1">
      <c r="A251" s="44"/>
      <c r="B251" s="72"/>
      <c r="C251" s="1"/>
      <c r="D251" s="1"/>
      <c r="E251" s="72"/>
      <c r="F251" s="1"/>
      <c r="G251" s="72"/>
    </row>
    <row r="252" spans="1:7" s="5" customFormat="1" ht="15" customHeight="1">
      <c r="A252" s="44"/>
      <c r="B252" s="72"/>
      <c r="C252" s="1"/>
      <c r="D252" s="1"/>
      <c r="E252" s="72"/>
      <c r="F252" s="1"/>
      <c r="G252" s="72"/>
    </row>
    <row r="253" spans="1:7" s="5" customFormat="1" ht="15" customHeight="1">
      <c r="A253" s="44"/>
      <c r="B253" s="72"/>
      <c r="C253" s="1"/>
      <c r="D253" s="1"/>
      <c r="E253" s="72"/>
      <c r="F253" s="1"/>
      <c r="G253" s="72"/>
    </row>
    <row r="254" spans="1:7" s="5" customFormat="1" ht="15" customHeight="1">
      <c r="A254" s="44"/>
      <c r="B254" s="72"/>
      <c r="C254" s="1"/>
      <c r="D254" s="1"/>
      <c r="E254" s="72"/>
      <c r="F254" s="1"/>
      <c r="G254" s="72"/>
    </row>
    <row r="255" spans="1:7" s="5" customFormat="1" ht="15" customHeight="1">
      <c r="A255" s="44"/>
      <c r="B255" s="72"/>
      <c r="C255" s="1"/>
      <c r="D255" s="1"/>
      <c r="E255" s="72"/>
      <c r="F255" s="1"/>
      <c r="G255" s="72"/>
    </row>
    <row r="256" spans="1:7" s="5" customFormat="1" ht="15" customHeight="1">
      <c r="A256" s="44"/>
      <c r="B256" s="72"/>
      <c r="C256" s="1"/>
      <c r="D256" s="1"/>
      <c r="E256" s="72"/>
      <c r="F256" s="1"/>
      <c r="G256" s="72"/>
    </row>
    <row r="257" spans="1:7" s="5" customFormat="1" ht="15" customHeight="1">
      <c r="A257" s="44"/>
      <c r="B257" s="72"/>
      <c r="C257" s="1"/>
      <c r="D257" s="1"/>
      <c r="E257" s="72"/>
      <c r="F257" s="1"/>
      <c r="G257" s="72"/>
    </row>
    <row r="258" spans="1:7" s="5" customFormat="1" ht="15" customHeight="1">
      <c r="A258" s="44"/>
      <c r="B258" s="72"/>
      <c r="C258" s="1"/>
      <c r="D258" s="1"/>
      <c r="E258" s="72"/>
      <c r="F258" s="1"/>
      <c r="G258" s="72"/>
    </row>
    <row r="259" spans="1:7" s="5" customFormat="1" ht="15" customHeight="1">
      <c r="A259" s="44"/>
      <c r="B259" s="72"/>
      <c r="C259" s="1"/>
      <c r="D259" s="1"/>
      <c r="E259" s="72"/>
      <c r="F259" s="1"/>
      <c r="G259" s="72"/>
    </row>
    <row r="260" spans="1:7" s="5" customFormat="1" ht="15" customHeight="1">
      <c r="A260" s="44"/>
      <c r="B260" s="72"/>
      <c r="C260" s="1"/>
      <c r="D260" s="1"/>
      <c r="E260" s="72"/>
      <c r="F260" s="1"/>
      <c r="G260" s="72"/>
    </row>
    <row r="261" spans="1:7" s="5" customFormat="1" ht="15" customHeight="1">
      <c r="A261" s="44"/>
      <c r="B261" s="72"/>
      <c r="C261" s="1"/>
      <c r="D261" s="1"/>
      <c r="E261" s="72"/>
      <c r="F261" s="1"/>
      <c r="G261" s="72"/>
    </row>
    <row r="262" spans="1:7" s="5" customFormat="1" ht="15" customHeight="1">
      <c r="A262" s="44"/>
      <c r="B262" s="72"/>
      <c r="C262" s="1"/>
      <c r="D262" s="1"/>
      <c r="E262" s="72"/>
      <c r="F262" s="1"/>
      <c r="G262" s="72"/>
    </row>
    <row r="263" spans="1:7" s="5" customFormat="1" ht="15" customHeight="1">
      <c r="A263" s="44"/>
      <c r="B263" s="72"/>
      <c r="C263" s="1"/>
      <c r="D263" s="1"/>
      <c r="E263" s="72"/>
      <c r="F263" s="1"/>
      <c r="G263" s="72"/>
    </row>
    <row r="264" spans="1:7" s="5" customFormat="1" ht="15" customHeight="1">
      <c r="A264" s="44"/>
      <c r="B264" s="72"/>
      <c r="C264" s="1"/>
      <c r="D264" s="1"/>
      <c r="E264" s="72"/>
      <c r="F264" s="1"/>
      <c r="G264" s="72"/>
    </row>
    <row r="265" spans="1:7" s="5" customFormat="1" ht="15" customHeight="1">
      <c r="A265" s="44"/>
      <c r="B265" s="72"/>
      <c r="C265" s="1"/>
      <c r="D265" s="1"/>
      <c r="E265" s="72"/>
      <c r="F265" s="1"/>
      <c r="G265" s="72"/>
    </row>
    <row r="266" spans="1:7" s="5" customFormat="1" ht="15" customHeight="1">
      <c r="A266" s="44"/>
      <c r="B266" s="72"/>
      <c r="C266" s="1"/>
      <c r="D266" s="1"/>
      <c r="E266" s="72"/>
      <c r="F266" s="1"/>
      <c r="G266" s="72"/>
    </row>
    <row r="267" spans="1:7" s="5" customFormat="1" ht="15" customHeight="1">
      <c r="A267" s="44"/>
      <c r="B267" s="72"/>
      <c r="C267" s="1"/>
      <c r="D267" s="1"/>
      <c r="E267" s="72"/>
      <c r="F267" s="1"/>
      <c r="G267" s="72"/>
    </row>
    <row r="268" spans="1:7" s="5" customFormat="1" ht="15" customHeight="1">
      <c r="A268" s="44"/>
      <c r="B268" s="72"/>
      <c r="C268" s="1"/>
      <c r="D268" s="1"/>
      <c r="E268" s="72"/>
      <c r="F268" s="1"/>
      <c r="G268" s="72"/>
    </row>
    <row r="269" spans="1:7" s="5" customFormat="1" ht="15" customHeight="1">
      <c r="A269" s="44"/>
      <c r="B269" s="72"/>
      <c r="C269" s="1"/>
      <c r="D269" s="1"/>
      <c r="E269" s="72"/>
      <c r="F269" s="1"/>
      <c r="G269" s="72"/>
    </row>
    <row r="270" spans="1:7" s="5" customFormat="1" ht="15" customHeight="1">
      <c r="A270" s="44"/>
      <c r="B270" s="72"/>
      <c r="C270" s="1"/>
      <c r="D270" s="1"/>
      <c r="E270" s="72"/>
      <c r="F270" s="1"/>
      <c r="G270" s="72"/>
    </row>
    <row r="271" spans="1:7" s="5" customFormat="1" ht="15" customHeight="1">
      <c r="A271" s="44"/>
      <c r="B271" s="72"/>
      <c r="C271" s="1"/>
      <c r="D271" s="1"/>
      <c r="E271" s="72"/>
      <c r="F271" s="1"/>
      <c r="G271" s="72"/>
    </row>
    <row r="272" spans="1:7" s="5" customFormat="1" ht="15" customHeight="1">
      <c r="A272" s="44"/>
      <c r="B272" s="72"/>
      <c r="C272" s="1"/>
      <c r="D272" s="1"/>
      <c r="E272" s="72"/>
      <c r="F272" s="1"/>
      <c r="G272" s="72"/>
    </row>
    <row r="273" spans="1:19" s="5" customFormat="1" ht="15" customHeight="1">
      <c r="A273" s="44"/>
      <c r="B273" s="72"/>
      <c r="C273" s="1"/>
      <c r="D273" s="1"/>
      <c r="E273" s="72"/>
      <c r="F273" s="1"/>
      <c r="G273" s="72"/>
      <c r="H273" s="362"/>
      <c r="I273" s="362"/>
      <c r="J273" s="362"/>
      <c r="K273" s="362"/>
      <c r="L273" s="362"/>
      <c r="M273" s="362"/>
      <c r="N273" s="362"/>
      <c r="O273" s="362"/>
      <c r="P273" s="362"/>
      <c r="Q273" s="362"/>
      <c r="R273" s="362"/>
      <c r="S273" s="362"/>
    </row>
    <row r="274" spans="1:19" s="5" customFormat="1" ht="15" customHeight="1">
      <c r="A274" s="44"/>
      <c r="B274" s="72"/>
      <c r="C274" s="1"/>
      <c r="D274" s="1"/>
      <c r="E274" s="72"/>
      <c r="F274" s="1"/>
      <c r="G274" s="72"/>
      <c r="H274" s="362"/>
      <c r="I274" s="362"/>
      <c r="J274" s="362"/>
      <c r="K274" s="362"/>
      <c r="L274" s="362"/>
      <c r="M274" s="362"/>
      <c r="N274" s="362"/>
      <c r="O274" s="362"/>
      <c r="P274" s="362"/>
      <c r="Q274" s="362"/>
      <c r="R274" s="362"/>
      <c r="S274" s="362"/>
    </row>
    <row r="275" spans="1:19" s="5" customFormat="1" ht="15" customHeight="1">
      <c r="A275" s="44"/>
      <c r="B275" s="72"/>
      <c r="C275" s="1"/>
      <c r="D275" s="1"/>
      <c r="E275" s="72"/>
      <c r="F275" s="1"/>
      <c r="G275" s="72"/>
      <c r="H275" s="362"/>
      <c r="I275" s="362"/>
      <c r="J275" s="362"/>
      <c r="K275" s="362"/>
      <c r="L275" s="362"/>
      <c r="M275" s="362"/>
      <c r="N275" s="362"/>
      <c r="O275" s="362"/>
      <c r="P275" s="362"/>
      <c r="Q275" s="362"/>
      <c r="R275" s="362"/>
      <c r="S275" s="362"/>
    </row>
    <row r="276" spans="1:19" s="5" customFormat="1" ht="15" customHeight="1">
      <c r="A276" s="44"/>
      <c r="B276" s="72"/>
      <c r="C276" s="1"/>
      <c r="D276" s="1"/>
      <c r="E276" s="72"/>
      <c r="F276" s="1"/>
      <c r="G276" s="72"/>
      <c r="H276" s="362"/>
      <c r="I276" s="362"/>
      <c r="J276" s="362"/>
      <c r="K276" s="362"/>
      <c r="L276" s="362"/>
      <c r="M276" s="362"/>
      <c r="N276" s="362"/>
      <c r="O276" s="362"/>
      <c r="P276" s="362"/>
      <c r="Q276" s="362"/>
      <c r="R276" s="362"/>
      <c r="S276" s="362"/>
    </row>
    <row r="277" spans="1:19" s="5" customFormat="1" ht="15" customHeight="1">
      <c r="A277" s="44"/>
      <c r="B277" s="72"/>
      <c r="C277" s="1"/>
      <c r="D277" s="1"/>
      <c r="E277" s="72"/>
      <c r="F277" s="1"/>
      <c r="G277" s="72"/>
      <c r="H277" s="362"/>
      <c r="I277" s="362"/>
      <c r="J277" s="362"/>
      <c r="K277" s="362"/>
      <c r="L277" s="362"/>
      <c r="M277" s="362"/>
      <c r="N277" s="362"/>
      <c r="O277" s="362"/>
      <c r="P277" s="362"/>
      <c r="Q277" s="362"/>
      <c r="R277" s="362"/>
      <c r="S277" s="362"/>
    </row>
    <row r="278" spans="1:19" s="5" customFormat="1" ht="15" customHeight="1">
      <c r="A278" s="44"/>
      <c r="B278" s="72"/>
      <c r="C278" s="1"/>
      <c r="D278" s="1"/>
      <c r="E278" s="72"/>
      <c r="F278" s="1"/>
      <c r="G278" s="72"/>
      <c r="H278" s="362"/>
      <c r="I278" s="362"/>
      <c r="J278" s="362"/>
      <c r="K278" s="362"/>
      <c r="L278" s="362"/>
      <c r="M278" s="362"/>
      <c r="N278" s="362"/>
      <c r="O278" s="362"/>
      <c r="P278" s="362"/>
      <c r="Q278" s="362"/>
      <c r="R278" s="362"/>
      <c r="S278" s="362"/>
    </row>
    <row r="279" spans="1:19" s="5" customFormat="1" ht="15" customHeight="1">
      <c r="A279" s="44"/>
      <c r="B279" s="72"/>
      <c r="C279" s="1"/>
      <c r="D279" s="1"/>
      <c r="E279" s="72"/>
      <c r="F279" s="1"/>
      <c r="G279" s="72"/>
      <c r="H279" s="362"/>
      <c r="I279" s="362"/>
      <c r="J279" s="362"/>
      <c r="K279" s="362"/>
      <c r="L279" s="362"/>
      <c r="M279" s="362"/>
      <c r="N279" s="362"/>
      <c r="O279" s="362"/>
      <c r="P279" s="362"/>
      <c r="Q279" s="362"/>
      <c r="R279" s="362"/>
      <c r="S279" s="362"/>
    </row>
    <row r="280" spans="1:19" s="5" customFormat="1" ht="15" customHeight="1">
      <c r="A280" s="44"/>
      <c r="B280" s="72"/>
      <c r="C280" s="1"/>
      <c r="D280" s="1"/>
      <c r="E280" s="72"/>
      <c r="F280" s="1"/>
      <c r="G280" s="72"/>
      <c r="H280" s="362"/>
      <c r="I280" s="362"/>
      <c r="J280" s="362"/>
      <c r="K280" s="362"/>
      <c r="L280" s="362"/>
      <c r="M280" s="362"/>
      <c r="N280" s="362"/>
      <c r="O280" s="362"/>
      <c r="P280" s="362"/>
      <c r="Q280" s="362"/>
      <c r="R280" s="362"/>
      <c r="S280" s="362"/>
    </row>
    <row r="281" spans="1:19" s="5" customFormat="1" ht="15" customHeight="1">
      <c r="A281" s="44"/>
      <c r="B281" s="72"/>
      <c r="C281" s="1"/>
      <c r="D281" s="1"/>
      <c r="E281" s="72"/>
      <c r="F281" s="1"/>
      <c r="G281" s="72"/>
      <c r="H281" s="362"/>
      <c r="I281" s="362"/>
      <c r="J281" s="362"/>
      <c r="K281" s="362"/>
      <c r="L281" s="362"/>
      <c r="M281" s="362"/>
      <c r="N281" s="362"/>
      <c r="O281" s="362"/>
      <c r="P281" s="362"/>
      <c r="Q281" s="362"/>
      <c r="R281" s="362"/>
      <c r="S281" s="362"/>
    </row>
    <row r="282" spans="1:19" s="5" customFormat="1" ht="15" customHeight="1">
      <c r="A282" s="44"/>
      <c r="B282" s="72"/>
      <c r="C282" s="1"/>
      <c r="D282" s="1"/>
      <c r="E282" s="72"/>
      <c r="F282" s="1"/>
      <c r="G282" s="72"/>
      <c r="H282" s="362"/>
      <c r="I282" s="362"/>
      <c r="J282" s="362"/>
      <c r="K282" s="362"/>
      <c r="L282" s="362"/>
      <c r="M282" s="362"/>
      <c r="N282" s="362"/>
      <c r="O282" s="362"/>
      <c r="P282" s="362"/>
      <c r="Q282" s="362"/>
      <c r="R282" s="362"/>
      <c r="S282" s="362"/>
    </row>
    <row r="283" spans="1:19" s="5" customFormat="1" ht="15" customHeight="1">
      <c r="A283" s="44"/>
      <c r="B283" s="72"/>
      <c r="C283" s="1"/>
      <c r="D283" s="1"/>
      <c r="E283" s="72"/>
      <c r="F283" s="1"/>
      <c r="G283" s="72"/>
      <c r="H283" s="362"/>
      <c r="I283" s="362"/>
      <c r="J283" s="362"/>
      <c r="K283" s="362"/>
      <c r="L283" s="362"/>
      <c r="M283" s="362"/>
      <c r="N283" s="362"/>
      <c r="O283" s="362"/>
      <c r="P283" s="362"/>
      <c r="Q283" s="362"/>
      <c r="R283" s="362"/>
      <c r="S283" s="362"/>
    </row>
    <row r="284" spans="1:19" s="5" customFormat="1" ht="15" customHeight="1">
      <c r="A284" s="44"/>
      <c r="B284" s="72"/>
      <c r="C284" s="1"/>
      <c r="D284" s="1"/>
      <c r="E284" s="72"/>
      <c r="F284" s="1"/>
      <c r="G284" s="72"/>
      <c r="H284" s="362"/>
      <c r="I284" s="362"/>
      <c r="J284" s="362"/>
      <c r="K284" s="362"/>
      <c r="L284" s="362"/>
      <c r="M284" s="362"/>
      <c r="N284" s="362"/>
      <c r="O284" s="362"/>
      <c r="P284" s="362"/>
      <c r="Q284" s="362"/>
      <c r="R284" s="362"/>
      <c r="S284" s="362"/>
    </row>
    <row r="285" spans="1:19" s="5" customFormat="1" ht="15" customHeight="1">
      <c r="A285" s="44"/>
      <c r="B285" s="72"/>
      <c r="C285" s="1"/>
      <c r="D285" s="1"/>
      <c r="E285" s="72"/>
      <c r="F285" s="1"/>
      <c r="G285" s="72"/>
      <c r="H285" s="362"/>
      <c r="I285" s="362"/>
      <c r="J285" s="362"/>
      <c r="K285" s="362"/>
      <c r="L285" s="362"/>
      <c r="M285" s="362"/>
      <c r="N285" s="362"/>
      <c r="O285" s="362"/>
      <c r="P285" s="362"/>
      <c r="Q285" s="362"/>
      <c r="R285" s="362"/>
      <c r="S285" s="362"/>
    </row>
    <row r="286" spans="1:19" s="5" customFormat="1" ht="15" customHeight="1">
      <c r="A286" s="44"/>
      <c r="B286" s="72"/>
      <c r="C286" s="1"/>
      <c r="D286" s="1"/>
      <c r="E286" s="72"/>
      <c r="F286" s="1"/>
      <c r="G286" s="72"/>
      <c r="H286" s="362"/>
      <c r="I286" s="362"/>
      <c r="J286" s="362"/>
      <c r="K286" s="362"/>
      <c r="L286" s="362"/>
      <c r="M286" s="362"/>
      <c r="N286" s="362"/>
      <c r="O286" s="362"/>
      <c r="P286" s="362"/>
      <c r="Q286" s="362"/>
      <c r="R286" s="362"/>
      <c r="S286" s="362"/>
    </row>
    <row r="287" spans="1:19" s="5" customFormat="1" ht="15" customHeight="1">
      <c r="A287" s="44"/>
      <c r="B287"/>
      <c r="C287"/>
      <c r="D287"/>
      <c r="E287"/>
      <c r="F287"/>
      <c r="G287"/>
      <c r="H287" s="362"/>
      <c r="I287" s="362"/>
      <c r="J287" s="362"/>
      <c r="K287" s="362"/>
      <c r="L287" s="362"/>
      <c r="M287" s="362"/>
      <c r="N287" s="362"/>
      <c r="O287" s="362"/>
      <c r="P287" s="362"/>
      <c r="Q287" s="362"/>
      <c r="R287" s="362"/>
      <c r="S287" s="362"/>
    </row>
    <row r="288" spans="1:19" s="4" customFormat="1" ht="15" customHeight="1">
      <c r="A288" s="44"/>
      <c r="B288" s="2"/>
      <c r="C288" s="2"/>
      <c r="D288" s="2"/>
      <c r="E288" s="362"/>
      <c r="F288" s="362"/>
      <c r="G288" s="362"/>
      <c r="H288" s="362"/>
      <c r="I288" s="362"/>
      <c r="J288" s="362"/>
      <c r="K288" s="362"/>
      <c r="L288" s="362"/>
      <c r="M288" s="362"/>
      <c r="N288" s="362"/>
      <c r="O288" s="362"/>
      <c r="P288" s="362"/>
      <c r="Q288" s="362"/>
      <c r="R288" s="362"/>
      <c r="S288" s="362"/>
    </row>
    <row r="289" spans="1:19" s="4" customFormat="1">
      <c r="A289" s="44"/>
      <c r="B289" s="2"/>
      <c r="C289" s="2"/>
      <c r="D289" s="2"/>
      <c r="E289" s="362"/>
      <c r="F289" s="362"/>
      <c r="G289" s="362"/>
      <c r="H289" s="362"/>
      <c r="I289" s="362"/>
      <c r="J289" s="362"/>
      <c r="K289" s="362"/>
      <c r="L289" s="362"/>
      <c r="M289" s="362"/>
      <c r="N289" s="362"/>
      <c r="O289" s="362"/>
      <c r="P289" s="362"/>
      <c r="Q289" s="362"/>
      <c r="R289" s="362"/>
      <c r="S289" s="362"/>
    </row>
    <row r="290" spans="1:19" s="4" customFormat="1">
      <c r="A290" s="44"/>
      <c r="B290" s="2"/>
      <c r="C290" s="2"/>
      <c r="D290" s="2"/>
      <c r="E290" s="362"/>
      <c r="F290" s="362"/>
      <c r="G290" s="362"/>
      <c r="H290" s="362"/>
      <c r="I290" s="362"/>
      <c r="J290" s="362"/>
      <c r="K290" s="362"/>
      <c r="L290" s="362"/>
      <c r="M290" s="362"/>
      <c r="N290" s="362"/>
      <c r="O290" s="362"/>
      <c r="P290" s="362"/>
      <c r="Q290" s="362"/>
      <c r="R290" s="362"/>
      <c r="S290" s="362"/>
    </row>
    <row r="291" spans="1:19" s="4" customFormat="1">
      <c r="A291" s="44"/>
      <c r="B291" s="2"/>
      <c r="C291" s="2"/>
      <c r="D291" s="2"/>
      <c r="E291" s="362"/>
      <c r="F291" s="362"/>
      <c r="G291" s="362"/>
      <c r="H291" s="362"/>
      <c r="I291" s="362"/>
      <c r="J291" s="362"/>
      <c r="K291" s="362"/>
      <c r="L291" s="362"/>
      <c r="M291" s="362"/>
      <c r="N291" s="362"/>
      <c r="O291" s="362"/>
      <c r="P291" s="362"/>
      <c r="Q291" s="362"/>
      <c r="R291" s="362"/>
      <c r="S291" s="362"/>
    </row>
    <row r="292" spans="1:19" s="4" customFormat="1">
      <c r="A292" s="44"/>
      <c r="B292" s="2"/>
      <c r="C292" s="2"/>
      <c r="D292" s="2"/>
      <c r="E292" s="362"/>
      <c r="F292" s="362"/>
      <c r="G292" s="362"/>
      <c r="H292" s="362"/>
      <c r="I292" s="362"/>
      <c r="J292" s="362"/>
      <c r="K292" s="362"/>
      <c r="L292" s="362"/>
      <c r="M292" s="362"/>
      <c r="N292" s="362"/>
      <c r="O292" s="362"/>
      <c r="P292" s="362"/>
      <c r="Q292" s="362"/>
      <c r="R292" s="362"/>
      <c r="S292" s="362"/>
    </row>
    <row r="293" spans="1:19" s="4" customFormat="1">
      <c r="A293" s="44"/>
      <c r="B293" s="2"/>
      <c r="C293" s="2"/>
      <c r="D293" s="2"/>
      <c r="E293" s="362"/>
      <c r="F293" s="362"/>
      <c r="G293" s="362"/>
      <c r="H293" s="362"/>
      <c r="I293" s="362"/>
      <c r="J293" s="362"/>
      <c r="K293" s="362"/>
      <c r="L293" s="362"/>
      <c r="M293" s="362"/>
      <c r="N293" s="362"/>
      <c r="O293" s="362"/>
      <c r="P293" s="362"/>
      <c r="Q293" s="362"/>
      <c r="R293" s="362"/>
      <c r="S293" s="362"/>
    </row>
    <row r="294" spans="1:19" s="4" customFormat="1">
      <c r="A294" s="44"/>
      <c r="B294" s="2"/>
      <c r="C294" s="2"/>
      <c r="D294" s="2"/>
      <c r="E294" s="362"/>
      <c r="F294" s="362"/>
      <c r="G294" s="362"/>
      <c r="H294" s="362"/>
      <c r="I294" s="362"/>
      <c r="J294" s="362"/>
      <c r="K294" s="362"/>
      <c r="L294" s="362"/>
      <c r="M294" s="362"/>
      <c r="N294" s="362"/>
      <c r="O294" s="362"/>
      <c r="P294" s="362"/>
      <c r="Q294" s="362"/>
      <c r="R294" s="362"/>
      <c r="S294" s="362"/>
    </row>
    <row r="295" spans="1:19" s="4" customFormat="1">
      <c r="A295" s="44"/>
      <c r="B295" s="2"/>
      <c r="C295" s="2"/>
      <c r="D295" s="2"/>
      <c r="E295" s="362"/>
      <c r="F295" s="362"/>
      <c r="G295" s="362"/>
      <c r="H295" s="362"/>
      <c r="I295" s="362"/>
      <c r="J295" s="362"/>
      <c r="K295" s="362"/>
      <c r="L295" s="362"/>
      <c r="M295" s="362"/>
      <c r="N295" s="362"/>
      <c r="O295" s="362"/>
      <c r="P295" s="362"/>
      <c r="Q295" s="362"/>
      <c r="R295" s="362"/>
      <c r="S295" s="362"/>
    </row>
    <row r="296" spans="1:19" s="4" customFormat="1">
      <c r="A296" s="44"/>
      <c r="B296" s="2"/>
      <c r="C296" s="2"/>
      <c r="D296" s="2"/>
      <c r="E296" s="362"/>
      <c r="F296" s="362"/>
      <c r="G296" s="362"/>
      <c r="H296" s="362"/>
      <c r="I296" s="362"/>
      <c r="J296" s="362"/>
      <c r="K296" s="362"/>
      <c r="L296" s="362"/>
      <c r="M296" s="362"/>
      <c r="N296" s="362"/>
      <c r="O296" s="362"/>
      <c r="P296" s="362"/>
      <c r="Q296" s="362"/>
      <c r="R296" s="362"/>
      <c r="S296" s="362"/>
    </row>
    <row r="297" spans="1:19" s="4" customFormat="1">
      <c r="A297" s="44"/>
      <c r="B297" s="2"/>
      <c r="C297" s="2"/>
      <c r="D297" s="2"/>
      <c r="E297" s="362"/>
      <c r="F297" s="362"/>
      <c r="G297" s="362"/>
      <c r="H297" s="362"/>
      <c r="I297" s="362"/>
      <c r="J297" s="362"/>
      <c r="K297" s="362"/>
      <c r="L297" s="362"/>
      <c r="M297" s="362"/>
      <c r="N297" s="362"/>
      <c r="O297" s="362"/>
      <c r="P297" s="362"/>
      <c r="Q297" s="362"/>
      <c r="R297" s="362"/>
      <c r="S297" s="362"/>
    </row>
    <row r="298" spans="1:19" s="4" customFormat="1">
      <c r="A298" s="44"/>
      <c r="B298" s="2"/>
      <c r="C298" s="2"/>
      <c r="D298" s="2"/>
      <c r="E298" s="362"/>
      <c r="F298" s="362"/>
      <c r="G298" s="362"/>
      <c r="H298" s="362"/>
      <c r="I298" s="362"/>
      <c r="J298" s="362"/>
      <c r="K298" s="362"/>
      <c r="L298" s="362"/>
      <c r="M298" s="362"/>
      <c r="N298" s="362"/>
      <c r="O298" s="362"/>
      <c r="P298" s="362"/>
      <c r="Q298" s="362"/>
      <c r="R298" s="362"/>
      <c r="S298" s="362"/>
    </row>
    <row r="299" spans="1:19" s="4" customFormat="1">
      <c r="A299" s="44"/>
      <c r="B299" s="2"/>
      <c r="C299" s="2"/>
      <c r="D299" s="2"/>
      <c r="E299" s="362"/>
      <c r="F299" s="362"/>
      <c r="G299" s="362"/>
      <c r="H299" s="362"/>
      <c r="I299" s="362"/>
      <c r="J299" s="362"/>
      <c r="K299" s="362"/>
      <c r="L299" s="362"/>
      <c r="M299" s="362"/>
      <c r="N299" s="362"/>
      <c r="O299" s="362"/>
      <c r="P299" s="362"/>
      <c r="Q299" s="362"/>
      <c r="R299" s="362"/>
      <c r="S299" s="362"/>
    </row>
    <row r="300" spans="1:19" s="4" customFormat="1">
      <c r="A300" s="44"/>
      <c r="B300" s="2"/>
      <c r="C300" s="2"/>
      <c r="D300" s="2"/>
      <c r="E300" s="362"/>
      <c r="F300" s="362"/>
      <c r="G300" s="362"/>
      <c r="H300" s="362"/>
      <c r="I300" s="362"/>
      <c r="J300" s="362"/>
      <c r="K300" s="362"/>
      <c r="L300" s="362"/>
      <c r="M300" s="362"/>
      <c r="N300" s="362"/>
      <c r="O300" s="362"/>
      <c r="P300" s="362"/>
      <c r="Q300" s="362"/>
      <c r="R300" s="362"/>
      <c r="S300" s="362"/>
    </row>
    <row r="301" spans="1:19" s="4" customFormat="1">
      <c r="A301" s="44"/>
      <c r="B301" s="2"/>
      <c r="C301" s="2"/>
      <c r="D301" s="2"/>
      <c r="E301" s="362"/>
      <c r="F301" s="362"/>
      <c r="G301" s="362"/>
      <c r="H301" s="362"/>
      <c r="I301" s="362"/>
      <c r="J301" s="362"/>
      <c r="K301" s="362"/>
      <c r="L301" s="362"/>
      <c r="M301" s="362"/>
      <c r="N301" s="362"/>
      <c r="O301" s="362"/>
      <c r="P301" s="362"/>
      <c r="Q301" s="362"/>
      <c r="R301" s="362"/>
      <c r="S301" s="362"/>
    </row>
    <row r="302" spans="1:19" s="4" customFormat="1">
      <c r="A302" s="44"/>
      <c r="B302" s="2"/>
      <c r="C302" s="2"/>
      <c r="D302" s="2"/>
      <c r="E302" s="362"/>
      <c r="F302" s="362"/>
      <c r="G302" s="362"/>
      <c r="H302" s="362"/>
      <c r="I302" s="362"/>
      <c r="J302" s="362"/>
      <c r="K302" s="362"/>
      <c r="L302" s="362"/>
      <c r="M302" s="362"/>
      <c r="N302" s="362"/>
      <c r="O302" s="362"/>
      <c r="P302" s="362"/>
      <c r="Q302" s="362"/>
      <c r="R302" s="362"/>
      <c r="S302" s="362"/>
    </row>
    <row r="303" spans="1:19" s="4" customFormat="1">
      <c r="A303" s="44"/>
      <c r="B303" s="2"/>
      <c r="C303" s="2"/>
      <c r="D303" s="2"/>
      <c r="E303" s="362"/>
      <c r="F303" s="362"/>
      <c r="G303" s="362"/>
      <c r="H303" s="362"/>
      <c r="I303" s="362"/>
      <c r="J303" s="362"/>
      <c r="K303" s="362"/>
      <c r="L303" s="362"/>
      <c r="M303" s="362"/>
      <c r="N303" s="362"/>
      <c r="O303" s="362"/>
      <c r="P303" s="362"/>
      <c r="Q303" s="362"/>
      <c r="R303" s="362"/>
      <c r="S303" s="362"/>
    </row>
    <row r="304" spans="1:19" s="4" customFormat="1">
      <c r="A304" s="44"/>
      <c r="B304" s="2"/>
      <c r="C304" s="2"/>
      <c r="D304" s="2"/>
      <c r="E304" s="362"/>
      <c r="F304" s="362"/>
      <c r="G304" s="362"/>
      <c r="H304" s="362"/>
      <c r="I304" s="362"/>
      <c r="J304" s="362"/>
      <c r="K304" s="362"/>
      <c r="L304" s="362"/>
      <c r="M304" s="362"/>
      <c r="N304" s="362"/>
      <c r="O304" s="362"/>
      <c r="P304" s="362"/>
      <c r="Q304" s="362"/>
      <c r="R304" s="362"/>
      <c r="S304" s="362"/>
    </row>
    <row r="305" spans="2:19" s="4" customFormat="1">
      <c r="B305" s="2"/>
      <c r="C305" s="2"/>
      <c r="D305" s="2"/>
      <c r="E305" s="362"/>
      <c r="F305" s="362"/>
      <c r="G305" s="362"/>
      <c r="H305" s="362"/>
      <c r="I305" s="362"/>
      <c r="J305" s="362"/>
      <c r="K305" s="362"/>
      <c r="L305" s="362"/>
      <c r="M305" s="362"/>
      <c r="N305" s="362"/>
      <c r="O305" s="362"/>
      <c r="P305" s="362"/>
      <c r="Q305" s="362"/>
      <c r="R305" s="362"/>
      <c r="S305" s="362"/>
    </row>
    <row r="306" spans="2:19" s="4" customFormat="1">
      <c r="B306" s="2"/>
      <c r="C306" s="2"/>
      <c r="D306" s="2"/>
      <c r="E306" s="362"/>
      <c r="F306" s="362"/>
      <c r="G306" s="362"/>
      <c r="H306" s="362"/>
      <c r="I306" s="362"/>
      <c r="J306" s="362"/>
      <c r="K306" s="362"/>
      <c r="L306" s="362"/>
      <c r="M306" s="362"/>
      <c r="N306" s="362"/>
      <c r="O306" s="362"/>
      <c r="P306" s="362"/>
      <c r="Q306" s="362"/>
      <c r="R306" s="362"/>
      <c r="S306" s="362"/>
    </row>
    <row r="307" spans="2:19" s="4" customFormat="1">
      <c r="B307" s="2"/>
      <c r="C307" s="2"/>
      <c r="D307" s="2"/>
      <c r="E307" s="362"/>
      <c r="F307" s="362"/>
      <c r="G307" s="362"/>
      <c r="H307" s="362"/>
      <c r="I307" s="362"/>
      <c r="J307" s="362"/>
      <c r="K307" s="362"/>
      <c r="L307" s="362"/>
      <c r="M307" s="362"/>
      <c r="N307" s="362"/>
      <c r="O307" s="362"/>
      <c r="P307" s="362"/>
      <c r="Q307" s="362"/>
      <c r="R307" s="362"/>
      <c r="S307" s="362"/>
    </row>
    <row r="308" spans="2:19" s="4" customFormat="1">
      <c r="B308" s="2"/>
      <c r="C308" s="2"/>
      <c r="D308" s="2"/>
      <c r="E308" s="362"/>
      <c r="F308" s="362"/>
      <c r="G308" s="362"/>
      <c r="H308" s="362"/>
      <c r="I308" s="362"/>
      <c r="J308" s="362"/>
      <c r="K308" s="362"/>
      <c r="L308" s="362"/>
      <c r="M308" s="362"/>
      <c r="N308" s="362"/>
      <c r="O308" s="362"/>
      <c r="P308" s="362"/>
      <c r="Q308" s="362"/>
      <c r="R308" s="362"/>
      <c r="S308" s="362"/>
    </row>
    <row r="309" spans="2:19" s="4" customFormat="1">
      <c r="B309" s="2"/>
      <c r="C309" s="2"/>
      <c r="D309" s="2"/>
      <c r="E309" s="362"/>
      <c r="F309" s="362"/>
      <c r="G309" s="362"/>
      <c r="H309" s="362"/>
      <c r="I309" s="362"/>
      <c r="J309" s="362"/>
      <c r="K309" s="362"/>
      <c r="L309" s="362"/>
      <c r="M309" s="362"/>
      <c r="N309" s="362"/>
      <c r="O309" s="362"/>
      <c r="P309" s="362"/>
      <c r="Q309" s="362"/>
      <c r="R309" s="362"/>
      <c r="S309" s="362"/>
    </row>
    <row r="310" spans="2:19" s="4" customFormat="1">
      <c r="B310" s="2"/>
      <c r="C310" s="2"/>
      <c r="D310" s="2"/>
      <c r="E310" s="362"/>
      <c r="F310" s="362"/>
      <c r="G310" s="362"/>
      <c r="H310" s="362"/>
      <c r="I310" s="362"/>
      <c r="J310" s="362"/>
      <c r="K310" s="362"/>
      <c r="L310" s="362"/>
      <c r="M310" s="362"/>
      <c r="N310" s="362"/>
      <c r="O310" s="362"/>
      <c r="P310" s="362"/>
      <c r="Q310" s="362"/>
      <c r="R310" s="362"/>
      <c r="S310" s="362"/>
    </row>
    <row r="311" spans="2:19" s="4" customFormat="1">
      <c r="B311" s="2"/>
      <c r="C311" s="2"/>
      <c r="D311" s="2"/>
      <c r="E311" s="362"/>
      <c r="F311" s="362"/>
      <c r="G311" s="362"/>
      <c r="H311" s="362"/>
      <c r="I311" s="362"/>
      <c r="J311" s="362"/>
      <c r="K311" s="362"/>
      <c r="L311" s="362"/>
      <c r="M311" s="362"/>
      <c r="N311" s="362"/>
      <c r="O311" s="362"/>
      <c r="P311" s="362"/>
      <c r="Q311" s="362"/>
      <c r="R311" s="362"/>
      <c r="S311" s="362"/>
    </row>
    <row r="312" spans="2:19" s="4" customFormat="1">
      <c r="B312" s="2"/>
      <c r="C312" s="2"/>
      <c r="D312" s="2"/>
      <c r="E312" s="362"/>
      <c r="F312" s="362"/>
      <c r="G312" s="362"/>
      <c r="H312" s="362"/>
      <c r="I312" s="362"/>
      <c r="J312" s="362"/>
      <c r="K312" s="362"/>
      <c r="L312" s="362"/>
      <c r="M312" s="362"/>
      <c r="N312" s="362"/>
      <c r="O312" s="362"/>
      <c r="P312" s="362"/>
      <c r="Q312" s="362"/>
      <c r="R312" s="362"/>
      <c r="S312" s="362"/>
    </row>
    <row r="313" spans="2:19" s="4" customFormat="1">
      <c r="B313" s="2"/>
      <c r="C313" s="2"/>
      <c r="D313" s="2"/>
      <c r="E313" s="362"/>
      <c r="F313" s="362"/>
      <c r="G313" s="362"/>
      <c r="H313" s="362"/>
      <c r="I313" s="362"/>
      <c r="J313" s="362"/>
      <c r="K313" s="362"/>
      <c r="L313" s="362"/>
      <c r="M313" s="362"/>
      <c r="N313" s="362"/>
      <c r="O313" s="362"/>
      <c r="P313" s="362"/>
      <c r="Q313" s="362"/>
      <c r="R313" s="362"/>
      <c r="S313" s="362"/>
    </row>
    <row r="314" spans="2:19" s="4" customFormat="1">
      <c r="B314" s="2"/>
      <c r="C314" s="2"/>
      <c r="D314" s="2"/>
      <c r="E314" s="362"/>
      <c r="F314" s="362"/>
      <c r="G314" s="362"/>
      <c r="H314" s="362"/>
      <c r="I314" s="362"/>
      <c r="J314" s="362"/>
      <c r="K314" s="362"/>
      <c r="L314" s="362"/>
      <c r="M314" s="362"/>
      <c r="N314" s="362"/>
      <c r="O314" s="362"/>
      <c r="P314" s="362"/>
      <c r="Q314" s="362"/>
      <c r="R314" s="362"/>
      <c r="S314" s="362"/>
    </row>
    <row r="315" spans="2:19" s="4" customFormat="1">
      <c r="B315" s="2"/>
      <c r="C315" s="2"/>
      <c r="D315" s="2"/>
      <c r="E315" s="362"/>
      <c r="F315" s="362"/>
      <c r="G315" s="362"/>
      <c r="H315" s="362"/>
      <c r="I315" s="362"/>
      <c r="J315" s="362"/>
      <c r="K315" s="362"/>
      <c r="L315" s="362"/>
      <c r="M315" s="362"/>
      <c r="N315" s="362"/>
      <c r="O315" s="362"/>
      <c r="P315" s="362"/>
      <c r="Q315" s="362"/>
      <c r="R315" s="362"/>
      <c r="S315" s="362"/>
    </row>
    <row r="316" spans="2:19" s="4" customFormat="1">
      <c r="B316" s="2"/>
      <c r="C316" s="2"/>
      <c r="D316" s="2"/>
      <c r="E316" s="362"/>
      <c r="F316" s="362"/>
      <c r="G316" s="362"/>
      <c r="H316" s="362"/>
      <c r="I316" s="362"/>
      <c r="J316" s="362"/>
      <c r="K316" s="362"/>
      <c r="L316" s="362"/>
      <c r="M316" s="362"/>
      <c r="N316" s="362"/>
      <c r="O316" s="362"/>
      <c r="P316" s="362"/>
      <c r="Q316" s="362"/>
      <c r="R316" s="362"/>
      <c r="S316" s="362"/>
    </row>
    <row r="317" spans="2:19" s="4" customFormat="1">
      <c r="B317" s="2"/>
      <c r="C317" s="2"/>
      <c r="D317" s="2"/>
      <c r="E317" s="362"/>
      <c r="F317" s="362"/>
      <c r="G317" s="362"/>
      <c r="H317" s="362"/>
      <c r="I317" s="362"/>
      <c r="J317" s="362"/>
      <c r="K317" s="362"/>
      <c r="L317" s="362"/>
      <c r="M317" s="362"/>
      <c r="N317" s="362"/>
      <c r="O317" s="362"/>
      <c r="P317" s="362"/>
      <c r="Q317" s="362"/>
      <c r="R317" s="362"/>
      <c r="S317" s="362"/>
    </row>
    <row r="318" spans="2:19" s="4" customFormat="1">
      <c r="B318" s="2"/>
      <c r="C318" s="2"/>
      <c r="D318" s="2"/>
      <c r="E318" s="362"/>
      <c r="F318" s="362"/>
      <c r="G318" s="362"/>
      <c r="H318" s="362"/>
      <c r="I318" s="362"/>
      <c r="J318" s="362"/>
      <c r="K318" s="362"/>
      <c r="L318" s="362"/>
      <c r="M318" s="362"/>
      <c r="N318" s="362"/>
      <c r="O318" s="362"/>
      <c r="P318" s="362"/>
      <c r="Q318" s="362"/>
      <c r="R318" s="362"/>
      <c r="S318" s="362"/>
    </row>
    <row r="319" spans="2:19" s="4" customFormat="1">
      <c r="B319" s="2"/>
      <c r="C319" s="2"/>
      <c r="D319" s="2"/>
      <c r="E319" s="362"/>
      <c r="F319" s="362"/>
      <c r="G319" s="362"/>
      <c r="H319" s="362"/>
      <c r="I319" s="362"/>
      <c r="J319" s="362"/>
      <c r="K319" s="362"/>
      <c r="L319" s="362"/>
      <c r="M319" s="362"/>
      <c r="N319" s="362"/>
      <c r="O319" s="362"/>
      <c r="P319" s="362"/>
      <c r="Q319" s="362"/>
      <c r="R319" s="362"/>
      <c r="S319" s="362"/>
    </row>
    <row r="320" spans="2:19" s="4" customFormat="1">
      <c r="B320" s="2"/>
      <c r="C320" s="2"/>
      <c r="D320" s="2"/>
      <c r="E320" s="362"/>
      <c r="F320" s="362"/>
      <c r="G320" s="362"/>
      <c r="H320" s="362"/>
      <c r="I320" s="362"/>
      <c r="J320" s="362"/>
      <c r="K320" s="362"/>
      <c r="L320" s="362"/>
      <c r="M320" s="362"/>
      <c r="N320" s="362"/>
      <c r="O320" s="362"/>
      <c r="P320" s="362"/>
      <c r="Q320" s="362"/>
      <c r="R320" s="362"/>
      <c r="S320" s="362"/>
    </row>
    <row r="321" spans="2:19" s="4" customFormat="1">
      <c r="B321" s="2"/>
      <c r="C321" s="2"/>
      <c r="D321" s="2"/>
      <c r="E321" s="362"/>
      <c r="F321" s="362"/>
      <c r="G321" s="362"/>
      <c r="H321" s="362"/>
      <c r="I321" s="362"/>
      <c r="J321" s="362"/>
      <c r="K321" s="362"/>
      <c r="L321" s="362"/>
      <c r="M321" s="362"/>
      <c r="N321" s="362"/>
      <c r="O321" s="362"/>
      <c r="P321" s="362"/>
      <c r="Q321" s="362"/>
      <c r="R321" s="362"/>
      <c r="S321" s="362"/>
    </row>
    <row r="322" spans="2:19" s="4" customFormat="1">
      <c r="B322" s="2"/>
      <c r="C322" s="2"/>
      <c r="D322" s="2"/>
      <c r="E322" s="362"/>
      <c r="F322" s="362"/>
      <c r="G322" s="362"/>
      <c r="H322" s="362"/>
      <c r="I322" s="362"/>
      <c r="J322" s="362"/>
      <c r="K322" s="362"/>
      <c r="L322" s="362"/>
      <c r="M322" s="362"/>
      <c r="N322" s="362"/>
      <c r="O322" s="362"/>
      <c r="P322" s="362"/>
      <c r="Q322" s="362"/>
      <c r="R322" s="362"/>
      <c r="S322" s="362"/>
    </row>
    <row r="323" spans="2:19" s="4" customFormat="1">
      <c r="B323" s="2"/>
      <c r="C323" s="2"/>
      <c r="D323" s="2"/>
      <c r="E323" s="362"/>
      <c r="F323" s="362"/>
      <c r="G323" s="362"/>
      <c r="H323" s="362"/>
      <c r="I323" s="362"/>
      <c r="J323" s="362"/>
      <c r="K323" s="362"/>
      <c r="L323" s="362"/>
      <c r="M323" s="362"/>
      <c r="N323" s="362"/>
      <c r="O323" s="362"/>
      <c r="P323" s="362"/>
      <c r="Q323" s="362"/>
      <c r="R323" s="362"/>
      <c r="S323" s="362"/>
    </row>
    <row r="324" spans="2:19" s="4" customFormat="1">
      <c r="B324" s="2"/>
      <c r="C324" s="2"/>
      <c r="D324" s="2"/>
      <c r="E324" s="362"/>
      <c r="F324" s="362"/>
      <c r="G324" s="362"/>
      <c r="H324" s="362"/>
      <c r="I324" s="362"/>
      <c r="J324" s="362"/>
      <c r="K324" s="362"/>
      <c r="L324" s="362"/>
      <c r="M324" s="362"/>
      <c r="N324" s="362"/>
      <c r="O324" s="362"/>
      <c r="P324" s="362"/>
      <c r="Q324" s="362"/>
      <c r="R324" s="362"/>
      <c r="S324" s="362"/>
    </row>
    <row r="325" spans="2:19" s="4" customFormat="1">
      <c r="B325" s="2"/>
      <c r="C325" s="2"/>
      <c r="D325" s="2"/>
      <c r="E325" s="362"/>
      <c r="F325" s="362"/>
      <c r="G325" s="362"/>
      <c r="H325" s="362"/>
      <c r="I325" s="362"/>
      <c r="J325" s="362"/>
      <c r="K325" s="362"/>
      <c r="L325" s="362"/>
      <c r="M325" s="362"/>
      <c r="N325" s="362"/>
      <c r="O325" s="362"/>
      <c r="P325" s="362"/>
      <c r="Q325" s="362"/>
      <c r="R325" s="362"/>
      <c r="S325" s="362"/>
    </row>
    <row r="326" spans="2:19" s="4" customFormat="1">
      <c r="B326" s="2"/>
      <c r="C326" s="2"/>
      <c r="D326" s="2"/>
      <c r="E326" s="362"/>
      <c r="F326" s="362"/>
      <c r="G326" s="362"/>
      <c r="H326" s="362"/>
      <c r="I326" s="362"/>
      <c r="J326" s="362"/>
      <c r="K326" s="362"/>
      <c r="L326" s="362"/>
      <c r="M326" s="362"/>
      <c r="N326" s="362"/>
      <c r="O326" s="362"/>
      <c r="P326" s="362"/>
      <c r="Q326" s="362"/>
      <c r="R326" s="362"/>
      <c r="S326" s="362"/>
    </row>
    <row r="327" spans="2:19" s="4" customFormat="1">
      <c r="B327" s="2"/>
      <c r="C327" s="2"/>
      <c r="D327" s="2"/>
      <c r="E327" s="362"/>
      <c r="F327" s="362"/>
      <c r="G327" s="362"/>
      <c r="H327" s="362"/>
      <c r="I327" s="362"/>
      <c r="J327" s="362"/>
      <c r="K327" s="362"/>
      <c r="L327" s="362"/>
      <c r="M327" s="362"/>
      <c r="N327" s="362"/>
      <c r="O327" s="362"/>
      <c r="P327" s="362"/>
      <c r="Q327" s="362"/>
      <c r="R327" s="362"/>
      <c r="S327" s="362"/>
    </row>
    <row r="328" spans="2:19" s="4" customFormat="1">
      <c r="B328" s="2"/>
      <c r="C328" s="2"/>
      <c r="D328" s="2"/>
      <c r="E328" s="362"/>
      <c r="F328" s="362"/>
      <c r="G328" s="362"/>
      <c r="H328" s="362"/>
      <c r="I328" s="362"/>
      <c r="J328" s="362"/>
      <c r="K328" s="362"/>
      <c r="L328" s="362"/>
      <c r="M328" s="362"/>
      <c r="N328" s="362"/>
      <c r="O328" s="362"/>
      <c r="P328" s="362"/>
      <c r="Q328" s="362"/>
      <c r="R328" s="362"/>
      <c r="S328" s="362"/>
    </row>
    <row r="329" spans="2:19" s="4" customFormat="1">
      <c r="B329" s="2"/>
      <c r="C329" s="2"/>
      <c r="D329" s="2"/>
      <c r="E329" s="362"/>
      <c r="F329" s="362"/>
      <c r="G329" s="362"/>
      <c r="H329" s="362"/>
      <c r="I329" s="362"/>
      <c r="J329" s="362"/>
      <c r="K329" s="362"/>
      <c r="L329" s="362"/>
      <c r="M329" s="362"/>
      <c r="N329" s="362"/>
      <c r="O329" s="362"/>
      <c r="P329" s="362"/>
      <c r="Q329" s="362"/>
      <c r="R329" s="362"/>
      <c r="S329" s="362"/>
    </row>
    <row r="330" spans="2:19" s="4" customFormat="1">
      <c r="B330" s="2"/>
      <c r="C330" s="2"/>
      <c r="D330" s="2"/>
      <c r="E330" s="362"/>
      <c r="F330" s="362"/>
      <c r="G330" s="362"/>
      <c r="H330" s="362"/>
      <c r="I330" s="362"/>
      <c r="J330" s="362"/>
      <c r="K330" s="362"/>
      <c r="L330" s="362"/>
      <c r="M330" s="362"/>
      <c r="N330" s="362"/>
      <c r="O330" s="362"/>
      <c r="P330" s="362"/>
      <c r="Q330" s="362"/>
      <c r="R330" s="362"/>
      <c r="S330" s="362"/>
    </row>
    <row r="331" spans="2:19" s="4" customFormat="1">
      <c r="B331" s="2"/>
      <c r="C331" s="2"/>
      <c r="D331" s="2"/>
      <c r="E331" s="362"/>
      <c r="F331" s="362"/>
      <c r="G331" s="362"/>
      <c r="H331" s="362"/>
      <c r="I331" s="362"/>
      <c r="J331" s="362"/>
      <c r="K331" s="362"/>
      <c r="L331" s="362"/>
      <c r="M331" s="362"/>
      <c r="N331" s="362"/>
      <c r="O331" s="362"/>
      <c r="P331" s="362"/>
      <c r="Q331" s="362"/>
      <c r="R331" s="362"/>
      <c r="S331" s="362"/>
    </row>
    <row r="332" spans="2:19" s="4" customFormat="1">
      <c r="B332" s="2"/>
      <c r="C332" s="2"/>
      <c r="D332" s="2"/>
      <c r="E332" s="362"/>
      <c r="F332" s="362"/>
      <c r="G332" s="362"/>
      <c r="H332" s="362"/>
      <c r="I332" s="362"/>
      <c r="J332" s="362"/>
      <c r="K332" s="362"/>
      <c r="L332" s="362"/>
      <c r="M332" s="362"/>
      <c r="N332" s="362"/>
      <c r="O332" s="362"/>
      <c r="P332" s="362"/>
      <c r="Q332" s="362"/>
      <c r="R332" s="362"/>
      <c r="S332" s="362"/>
    </row>
    <row r="333" spans="2:19" s="4" customFormat="1">
      <c r="B333" s="2"/>
      <c r="C333" s="2"/>
      <c r="D333" s="2"/>
      <c r="E333" s="362"/>
      <c r="F333" s="362"/>
      <c r="G333" s="362"/>
      <c r="H333" s="362"/>
      <c r="I333" s="362"/>
      <c r="J333" s="362"/>
      <c r="K333" s="362"/>
      <c r="L333" s="362"/>
      <c r="M333" s="362"/>
      <c r="N333" s="362"/>
      <c r="O333" s="362"/>
      <c r="P333" s="362"/>
      <c r="Q333" s="362"/>
      <c r="R333" s="362"/>
      <c r="S333" s="362"/>
    </row>
    <row r="334" spans="2:19" s="4" customFormat="1">
      <c r="B334" s="2"/>
      <c r="C334" s="2"/>
      <c r="D334" s="2"/>
      <c r="E334" s="362"/>
      <c r="F334" s="362"/>
      <c r="G334" s="362"/>
      <c r="H334" s="362"/>
      <c r="I334" s="362"/>
      <c r="J334" s="362"/>
      <c r="K334" s="362"/>
      <c r="L334" s="362"/>
      <c r="M334" s="362"/>
      <c r="N334" s="362"/>
      <c r="O334" s="362"/>
      <c r="P334" s="362"/>
      <c r="Q334" s="362"/>
      <c r="R334" s="362"/>
      <c r="S334" s="362"/>
    </row>
    <row r="335" spans="2:19" s="4" customFormat="1">
      <c r="B335" s="2"/>
      <c r="C335" s="2"/>
      <c r="D335" s="2"/>
      <c r="E335" s="362"/>
      <c r="F335" s="362"/>
      <c r="G335" s="362"/>
      <c r="H335" s="362"/>
      <c r="I335" s="362"/>
      <c r="J335" s="362"/>
      <c r="K335" s="362"/>
      <c r="L335" s="362"/>
      <c r="M335" s="362"/>
      <c r="N335" s="362"/>
      <c r="O335" s="362"/>
      <c r="P335" s="362"/>
      <c r="Q335" s="362"/>
      <c r="R335" s="362"/>
      <c r="S335" s="362"/>
    </row>
    <row r="336" spans="2:19" s="4" customFormat="1">
      <c r="B336" s="2"/>
      <c r="C336" s="2"/>
      <c r="D336" s="2"/>
      <c r="E336" s="362"/>
      <c r="F336" s="362"/>
      <c r="G336" s="362"/>
      <c r="H336" s="362"/>
      <c r="I336" s="362"/>
      <c r="J336" s="362"/>
      <c r="K336" s="362"/>
      <c r="L336" s="362"/>
      <c r="M336" s="362"/>
      <c r="N336" s="362"/>
      <c r="O336" s="362"/>
      <c r="P336" s="362"/>
      <c r="Q336" s="362"/>
      <c r="R336" s="362"/>
      <c r="S336" s="362"/>
    </row>
    <row r="337" spans="2:19" s="4" customFormat="1">
      <c r="B337" s="2"/>
      <c r="C337" s="2"/>
      <c r="D337" s="2"/>
      <c r="E337" s="362"/>
      <c r="F337" s="362"/>
      <c r="G337" s="362"/>
      <c r="H337" s="362"/>
      <c r="I337" s="362"/>
      <c r="J337" s="362"/>
      <c r="K337" s="362"/>
      <c r="L337" s="362"/>
      <c r="M337" s="362"/>
      <c r="N337" s="362"/>
      <c r="O337" s="362"/>
      <c r="P337" s="362"/>
      <c r="Q337" s="362"/>
      <c r="R337" s="362"/>
      <c r="S337" s="362"/>
    </row>
    <row r="338" spans="2:19" s="4" customFormat="1">
      <c r="B338" s="2"/>
      <c r="C338" s="2"/>
      <c r="D338" s="2"/>
      <c r="E338" s="362"/>
      <c r="F338" s="362"/>
      <c r="G338" s="362"/>
      <c r="H338" s="362"/>
      <c r="I338" s="362"/>
      <c r="J338" s="362"/>
      <c r="K338" s="362"/>
      <c r="L338" s="362"/>
      <c r="M338" s="362"/>
      <c r="N338" s="362"/>
      <c r="O338" s="362"/>
      <c r="P338" s="362"/>
      <c r="Q338" s="362"/>
      <c r="R338" s="362"/>
      <c r="S338" s="362"/>
    </row>
    <row r="339" spans="2:19" s="4" customFormat="1">
      <c r="B339" s="2"/>
      <c r="C339" s="2"/>
      <c r="D339" s="2"/>
      <c r="E339" s="362"/>
      <c r="F339" s="362"/>
      <c r="G339" s="362"/>
      <c r="H339" s="362"/>
      <c r="I339" s="362"/>
      <c r="J339" s="362"/>
      <c r="K339" s="362"/>
      <c r="L339" s="362"/>
      <c r="M339" s="362"/>
      <c r="N339" s="362"/>
      <c r="O339" s="362"/>
      <c r="P339" s="362"/>
      <c r="Q339" s="362"/>
      <c r="R339" s="362"/>
      <c r="S339" s="362"/>
    </row>
    <row r="340" spans="2:19" s="4" customFormat="1">
      <c r="B340" s="2"/>
      <c r="C340" s="2"/>
      <c r="D340" s="2"/>
      <c r="E340" s="362"/>
      <c r="F340" s="362"/>
      <c r="G340" s="362"/>
      <c r="H340" s="362"/>
      <c r="I340" s="362"/>
      <c r="J340" s="362"/>
      <c r="K340" s="362"/>
      <c r="L340" s="362"/>
      <c r="M340" s="362"/>
      <c r="N340" s="362"/>
      <c r="O340" s="362"/>
      <c r="P340" s="362"/>
      <c r="Q340" s="362"/>
      <c r="R340" s="362"/>
      <c r="S340" s="362"/>
    </row>
    <row r="341" spans="2:19" s="4" customFormat="1">
      <c r="B341" s="2"/>
      <c r="C341" s="2"/>
      <c r="D341" s="2"/>
      <c r="E341" s="362"/>
      <c r="F341" s="362"/>
      <c r="G341" s="362"/>
      <c r="H341" s="362"/>
      <c r="I341" s="362"/>
      <c r="J341" s="362"/>
      <c r="K341" s="362"/>
      <c r="L341" s="362"/>
      <c r="M341" s="362"/>
      <c r="N341" s="362"/>
      <c r="O341" s="362"/>
      <c r="P341" s="362"/>
      <c r="Q341" s="362"/>
      <c r="R341" s="362"/>
      <c r="S341" s="362"/>
    </row>
    <row r="342" spans="2:19" s="4" customFormat="1">
      <c r="B342" s="2"/>
      <c r="C342" s="2"/>
      <c r="D342" s="2"/>
      <c r="E342" s="362"/>
      <c r="F342" s="362"/>
      <c r="G342" s="362"/>
      <c r="H342" s="362"/>
      <c r="I342" s="362"/>
      <c r="J342" s="362"/>
      <c r="K342" s="362"/>
      <c r="L342" s="362"/>
      <c r="M342" s="362"/>
      <c r="N342" s="362"/>
      <c r="O342" s="362"/>
      <c r="P342" s="362"/>
      <c r="Q342" s="362"/>
      <c r="R342" s="362"/>
      <c r="S342" s="362"/>
    </row>
    <row r="343" spans="2:19" s="4" customFormat="1">
      <c r="B343" s="2"/>
      <c r="C343" s="2"/>
      <c r="D343" s="2"/>
      <c r="E343" s="362"/>
      <c r="F343" s="362"/>
      <c r="G343" s="362"/>
      <c r="H343" s="362"/>
      <c r="I343" s="362"/>
      <c r="J343" s="362"/>
      <c r="K343" s="362"/>
      <c r="L343" s="362"/>
      <c r="M343" s="362"/>
      <c r="N343" s="362"/>
      <c r="O343" s="362"/>
      <c r="P343" s="362"/>
      <c r="Q343" s="362"/>
      <c r="R343" s="362"/>
      <c r="S343" s="362"/>
    </row>
    <row r="344" spans="2:19" s="4" customFormat="1">
      <c r="B344" s="2"/>
      <c r="C344" s="2"/>
      <c r="D344" s="2"/>
      <c r="E344" s="362"/>
      <c r="F344" s="362"/>
      <c r="G344" s="362"/>
      <c r="H344" s="362"/>
      <c r="I344" s="362"/>
      <c r="J344" s="362"/>
      <c r="K344" s="362"/>
      <c r="L344" s="362"/>
      <c r="M344" s="362"/>
      <c r="N344" s="362"/>
      <c r="O344" s="362"/>
      <c r="P344" s="362"/>
      <c r="Q344" s="362"/>
      <c r="R344" s="362"/>
      <c r="S344" s="362"/>
    </row>
    <row r="345" spans="2:19" s="4" customFormat="1">
      <c r="B345" s="2"/>
      <c r="C345" s="2"/>
      <c r="D345" s="2"/>
      <c r="E345" s="362"/>
      <c r="F345" s="362"/>
      <c r="G345" s="362"/>
      <c r="H345" s="362"/>
      <c r="I345" s="362"/>
      <c r="J345" s="362"/>
      <c r="K345" s="362"/>
      <c r="L345" s="362"/>
      <c r="M345" s="362"/>
      <c r="N345" s="362"/>
      <c r="O345" s="362"/>
      <c r="P345" s="362"/>
      <c r="Q345" s="362"/>
      <c r="R345" s="362"/>
      <c r="S345" s="362"/>
    </row>
    <row r="346" spans="2:19" s="4" customFormat="1">
      <c r="B346" s="2"/>
      <c r="C346" s="2"/>
      <c r="D346" s="2"/>
      <c r="E346" s="362"/>
      <c r="F346" s="362"/>
      <c r="G346" s="362"/>
      <c r="H346" s="362"/>
      <c r="I346" s="362"/>
      <c r="J346" s="362"/>
      <c r="K346" s="362"/>
      <c r="L346" s="362"/>
      <c r="M346" s="362"/>
      <c r="N346" s="362"/>
      <c r="O346" s="362"/>
      <c r="P346" s="362"/>
      <c r="Q346" s="362"/>
      <c r="R346" s="362"/>
      <c r="S346" s="362"/>
    </row>
    <row r="347" spans="2:19" s="4" customFormat="1">
      <c r="B347" s="2"/>
      <c r="C347" s="2"/>
      <c r="D347" s="2"/>
      <c r="E347" s="362"/>
      <c r="F347" s="362"/>
      <c r="G347" s="362"/>
      <c r="H347" s="362"/>
      <c r="I347" s="362"/>
      <c r="J347" s="362"/>
      <c r="K347" s="362"/>
      <c r="L347" s="362"/>
      <c r="M347" s="362"/>
      <c r="N347" s="362"/>
      <c r="O347" s="362"/>
      <c r="P347" s="362"/>
      <c r="Q347" s="362"/>
      <c r="R347" s="362"/>
      <c r="S347" s="362"/>
    </row>
    <row r="348" spans="2:19" s="4" customFormat="1">
      <c r="B348" s="2"/>
      <c r="C348" s="2"/>
      <c r="D348" s="2"/>
      <c r="E348" s="362"/>
      <c r="F348" s="362"/>
      <c r="G348" s="362"/>
      <c r="H348" s="362"/>
      <c r="I348" s="362"/>
      <c r="J348" s="362"/>
      <c r="K348" s="362"/>
      <c r="L348" s="362"/>
      <c r="M348" s="362"/>
      <c r="N348" s="362"/>
      <c r="O348" s="362"/>
      <c r="P348" s="362"/>
      <c r="Q348" s="362"/>
      <c r="R348" s="362"/>
      <c r="S348" s="362"/>
    </row>
    <row r="349" spans="2:19" s="4" customFormat="1">
      <c r="B349" s="2"/>
      <c r="C349" s="2"/>
      <c r="D349" s="2"/>
      <c r="E349" s="362"/>
      <c r="F349" s="362"/>
      <c r="G349" s="362"/>
      <c r="H349" s="362"/>
      <c r="I349" s="362"/>
      <c r="J349" s="362"/>
      <c r="K349" s="362"/>
      <c r="L349" s="362"/>
      <c r="M349" s="362"/>
      <c r="N349" s="362"/>
      <c r="O349" s="362"/>
      <c r="P349" s="362"/>
      <c r="Q349" s="362"/>
      <c r="R349" s="362"/>
      <c r="S349" s="362"/>
    </row>
    <row r="350" spans="2:19" s="4" customFormat="1">
      <c r="B350" s="2"/>
      <c r="C350" s="2"/>
      <c r="D350" s="2"/>
      <c r="E350" s="362"/>
      <c r="F350" s="362"/>
      <c r="G350" s="362"/>
      <c r="H350" s="362"/>
      <c r="I350" s="362"/>
      <c r="J350" s="362"/>
      <c r="K350" s="362"/>
      <c r="L350" s="362"/>
      <c r="M350" s="362"/>
      <c r="N350" s="362"/>
      <c r="O350" s="362"/>
      <c r="P350" s="362"/>
      <c r="Q350" s="362"/>
      <c r="R350" s="362"/>
      <c r="S350" s="362"/>
    </row>
    <row r="351" spans="2:19" s="4" customFormat="1">
      <c r="B351" s="2"/>
      <c r="C351" s="2"/>
      <c r="D351" s="2"/>
      <c r="E351" s="362"/>
      <c r="F351" s="362"/>
      <c r="G351" s="362"/>
      <c r="H351" s="362"/>
      <c r="I351" s="362"/>
      <c r="J351" s="362"/>
      <c r="K351" s="362"/>
      <c r="L351" s="362"/>
      <c r="M351" s="362"/>
      <c r="N351" s="362"/>
      <c r="O351" s="362"/>
      <c r="P351" s="362"/>
      <c r="Q351" s="362"/>
      <c r="R351" s="362"/>
      <c r="S351" s="362"/>
    </row>
    <row r="352" spans="2:19" s="4" customFormat="1">
      <c r="B352" s="2"/>
      <c r="C352" s="2"/>
      <c r="D352" s="2"/>
      <c r="E352" s="362"/>
      <c r="F352" s="362"/>
      <c r="G352" s="362"/>
      <c r="H352" s="362"/>
      <c r="I352" s="362"/>
      <c r="J352" s="362"/>
      <c r="K352" s="362"/>
      <c r="L352" s="362"/>
      <c r="M352" s="362"/>
      <c r="N352" s="362"/>
      <c r="O352" s="362"/>
      <c r="P352" s="362"/>
      <c r="Q352" s="362"/>
      <c r="R352" s="362"/>
      <c r="S352" s="362"/>
    </row>
    <row r="353" spans="2:19" s="4" customFormat="1">
      <c r="B353" s="2"/>
      <c r="C353" s="2"/>
      <c r="D353" s="2"/>
      <c r="E353" s="362"/>
      <c r="F353" s="362"/>
      <c r="G353" s="362"/>
      <c r="H353" s="362"/>
      <c r="I353" s="362"/>
      <c r="J353" s="362"/>
      <c r="K353" s="362"/>
      <c r="L353" s="362"/>
      <c r="M353" s="362"/>
      <c r="N353" s="362"/>
      <c r="O353" s="362"/>
      <c r="P353" s="362"/>
      <c r="Q353" s="362"/>
      <c r="R353" s="362"/>
      <c r="S353" s="362"/>
    </row>
    <row r="354" spans="2:19" s="4" customFormat="1">
      <c r="B354" s="2"/>
      <c r="C354" s="2"/>
      <c r="D354" s="2"/>
      <c r="E354" s="362"/>
      <c r="F354" s="362"/>
      <c r="G354" s="362"/>
      <c r="H354" s="362"/>
      <c r="I354" s="362"/>
      <c r="J354" s="362"/>
      <c r="K354" s="362"/>
      <c r="L354" s="362"/>
      <c r="M354" s="362"/>
      <c r="N354" s="362"/>
      <c r="O354" s="362"/>
      <c r="P354" s="362"/>
      <c r="Q354" s="362"/>
      <c r="R354" s="362"/>
      <c r="S354" s="362"/>
    </row>
    <row r="355" spans="2:19" s="4" customFormat="1">
      <c r="B355" s="2"/>
      <c r="C355" s="2"/>
      <c r="D355" s="2"/>
      <c r="E355" s="362"/>
      <c r="F355" s="362"/>
      <c r="G355" s="362"/>
      <c r="H355" s="362"/>
      <c r="I355" s="362"/>
      <c r="J355" s="362"/>
      <c r="K355" s="362"/>
      <c r="L355" s="362"/>
      <c r="M355" s="362"/>
      <c r="N355" s="362"/>
      <c r="O355" s="362"/>
      <c r="P355" s="362"/>
      <c r="Q355" s="362"/>
      <c r="R355" s="362"/>
      <c r="S355" s="362"/>
    </row>
    <row r="356" spans="2:19" s="4" customFormat="1">
      <c r="B356" s="2"/>
      <c r="C356" s="2"/>
      <c r="D356" s="2"/>
      <c r="E356" s="362"/>
      <c r="F356" s="362"/>
      <c r="G356" s="362"/>
      <c r="H356" s="362"/>
      <c r="I356" s="362"/>
      <c r="J356" s="362"/>
      <c r="K356" s="362"/>
      <c r="L356" s="362"/>
      <c r="M356" s="362"/>
      <c r="N356" s="362"/>
      <c r="O356" s="362"/>
      <c r="P356" s="362"/>
      <c r="Q356" s="362"/>
      <c r="R356" s="362"/>
      <c r="S356" s="362"/>
    </row>
    <row r="357" spans="2:19" s="4" customFormat="1">
      <c r="B357" s="2"/>
      <c r="C357" s="2"/>
      <c r="D357" s="2"/>
      <c r="E357" s="362"/>
      <c r="F357" s="362"/>
      <c r="G357" s="362"/>
      <c r="H357" s="362"/>
      <c r="I357" s="362"/>
      <c r="J357" s="362"/>
      <c r="K357" s="362"/>
      <c r="L357" s="362"/>
      <c r="M357" s="362"/>
      <c r="N357" s="362"/>
      <c r="O357" s="362"/>
      <c r="P357" s="362"/>
      <c r="Q357" s="362"/>
      <c r="R357" s="362"/>
      <c r="S357" s="362"/>
    </row>
    <row r="358" spans="2:19" s="4" customFormat="1">
      <c r="B358" s="2"/>
      <c r="C358" s="2"/>
      <c r="D358" s="2"/>
      <c r="E358" s="362"/>
      <c r="F358" s="362"/>
      <c r="G358" s="362"/>
      <c r="H358" s="362"/>
      <c r="I358" s="362"/>
      <c r="J358" s="362"/>
      <c r="K358" s="362"/>
      <c r="L358" s="362"/>
      <c r="M358" s="362"/>
      <c r="N358" s="362"/>
      <c r="O358" s="362"/>
      <c r="P358" s="362"/>
      <c r="Q358" s="362"/>
      <c r="R358" s="362"/>
      <c r="S358" s="362"/>
    </row>
    <row r="359" spans="2:19" s="4" customFormat="1">
      <c r="B359" s="2"/>
      <c r="C359" s="2"/>
      <c r="D359" s="2"/>
      <c r="E359" s="362"/>
      <c r="F359" s="362"/>
      <c r="G359" s="362"/>
      <c r="H359" s="362"/>
      <c r="I359" s="362"/>
      <c r="J359" s="362"/>
      <c r="K359" s="362"/>
      <c r="L359" s="362"/>
      <c r="M359" s="362"/>
      <c r="N359" s="362"/>
      <c r="O359" s="362"/>
      <c r="P359" s="362"/>
      <c r="Q359" s="362"/>
      <c r="R359" s="362"/>
      <c r="S359" s="362"/>
    </row>
    <row r="360" spans="2:19" s="4" customFormat="1">
      <c r="B360" s="2"/>
      <c r="C360" s="2"/>
      <c r="D360" s="2"/>
      <c r="E360" s="362"/>
      <c r="F360" s="362"/>
      <c r="G360" s="362"/>
      <c r="H360" s="362"/>
      <c r="I360" s="362"/>
      <c r="J360" s="362"/>
      <c r="K360" s="362"/>
      <c r="L360" s="362"/>
      <c r="M360" s="362"/>
      <c r="N360" s="362"/>
      <c r="O360" s="362"/>
      <c r="P360" s="362"/>
      <c r="Q360" s="362"/>
      <c r="R360" s="362"/>
      <c r="S360" s="362"/>
    </row>
    <row r="361" spans="2:19" s="4" customFormat="1">
      <c r="B361" s="2"/>
      <c r="C361" s="2"/>
      <c r="D361" s="2"/>
      <c r="E361" s="362"/>
      <c r="F361" s="362"/>
      <c r="G361" s="362"/>
      <c r="H361" s="362"/>
      <c r="I361" s="362"/>
      <c r="J361" s="362"/>
      <c r="K361" s="362"/>
      <c r="L361" s="362"/>
      <c r="M361" s="362"/>
      <c r="N361" s="362"/>
      <c r="O361" s="362"/>
      <c r="P361" s="362"/>
      <c r="Q361" s="362"/>
      <c r="R361" s="362"/>
      <c r="S361" s="362"/>
    </row>
    <row r="362" spans="2:19" s="4" customFormat="1">
      <c r="B362" s="2"/>
      <c r="C362" s="2"/>
      <c r="D362" s="2"/>
      <c r="E362" s="362"/>
      <c r="F362" s="362"/>
      <c r="G362" s="362"/>
      <c r="H362" s="362"/>
      <c r="I362" s="362"/>
      <c r="J362" s="362"/>
      <c r="K362" s="362"/>
      <c r="L362" s="362"/>
      <c r="M362" s="362"/>
      <c r="N362" s="362"/>
      <c r="O362" s="362"/>
      <c r="P362" s="362"/>
      <c r="Q362" s="362"/>
      <c r="R362" s="362"/>
      <c r="S362" s="362"/>
    </row>
    <row r="363" spans="2:19" s="4" customFormat="1">
      <c r="B363" s="2"/>
      <c r="C363" s="2"/>
      <c r="D363" s="2"/>
      <c r="E363" s="362"/>
      <c r="F363" s="362"/>
      <c r="G363" s="362"/>
      <c r="H363" s="362"/>
      <c r="I363" s="362"/>
      <c r="J363" s="362"/>
      <c r="K363" s="362"/>
      <c r="L363" s="362"/>
      <c r="M363" s="362"/>
      <c r="N363" s="362"/>
      <c r="O363" s="362"/>
      <c r="P363" s="362"/>
      <c r="Q363" s="362"/>
      <c r="R363" s="362"/>
      <c r="S363" s="362"/>
    </row>
    <row r="364" spans="2:19" s="4" customFormat="1">
      <c r="B364" s="2"/>
      <c r="C364" s="2"/>
      <c r="D364" s="2"/>
      <c r="E364" s="362"/>
      <c r="F364" s="362"/>
      <c r="G364" s="362"/>
      <c r="H364" s="362"/>
      <c r="I364" s="362"/>
      <c r="J364" s="362"/>
      <c r="K364" s="362"/>
      <c r="L364" s="362"/>
      <c r="M364" s="362"/>
      <c r="N364" s="362"/>
      <c r="O364" s="362"/>
      <c r="P364" s="362"/>
      <c r="Q364" s="362"/>
      <c r="R364" s="362"/>
      <c r="S364" s="362"/>
    </row>
    <row r="365" spans="2:19" s="4" customFormat="1">
      <c r="B365" s="2"/>
      <c r="C365" s="2"/>
      <c r="D365" s="2"/>
      <c r="E365" s="362"/>
      <c r="F365" s="362"/>
      <c r="G365" s="362"/>
      <c r="H365" s="362"/>
      <c r="I365" s="362"/>
      <c r="J365" s="362"/>
      <c r="K365" s="362"/>
      <c r="L365" s="362"/>
      <c r="M365" s="362"/>
      <c r="N365" s="362"/>
      <c r="O365" s="362"/>
      <c r="P365" s="362"/>
      <c r="Q365" s="362"/>
      <c r="R365" s="362"/>
      <c r="S365" s="362"/>
    </row>
    <row r="366" spans="2:19" s="4" customFormat="1">
      <c r="B366" s="2"/>
      <c r="C366" s="2"/>
      <c r="D366" s="2"/>
      <c r="E366" s="362"/>
      <c r="F366" s="362"/>
      <c r="G366" s="362"/>
      <c r="H366" s="362"/>
      <c r="I366" s="362"/>
      <c r="J366" s="362"/>
      <c r="K366" s="362"/>
      <c r="L366" s="362"/>
      <c r="M366" s="362"/>
      <c r="N366" s="362"/>
      <c r="O366" s="362"/>
      <c r="P366" s="362"/>
      <c r="Q366" s="362"/>
      <c r="R366" s="362"/>
      <c r="S366" s="362"/>
    </row>
    <row r="367" spans="2:19" s="4" customFormat="1">
      <c r="B367" s="2"/>
      <c r="C367" s="2"/>
      <c r="D367" s="2"/>
      <c r="E367" s="362"/>
      <c r="F367" s="362"/>
      <c r="G367" s="362"/>
      <c r="H367" s="362"/>
      <c r="I367" s="362"/>
      <c r="J367" s="362"/>
      <c r="K367" s="362"/>
      <c r="L367" s="362"/>
      <c r="M367" s="362"/>
      <c r="N367" s="362"/>
      <c r="O367" s="362"/>
      <c r="P367" s="362"/>
      <c r="Q367" s="362"/>
      <c r="R367" s="362"/>
      <c r="S367" s="362"/>
    </row>
    <row r="368" spans="2:19" s="4" customFormat="1">
      <c r="B368" s="2"/>
      <c r="C368" s="2"/>
      <c r="D368" s="2"/>
      <c r="E368" s="362"/>
      <c r="F368" s="362"/>
      <c r="G368" s="362"/>
      <c r="H368" s="362"/>
      <c r="I368" s="362"/>
      <c r="J368" s="362"/>
      <c r="K368" s="362"/>
      <c r="L368" s="362"/>
      <c r="M368" s="362"/>
      <c r="N368" s="362"/>
      <c r="O368" s="362"/>
      <c r="P368" s="362"/>
      <c r="Q368" s="362"/>
      <c r="R368" s="362"/>
      <c r="S368" s="362"/>
    </row>
    <row r="369" spans="2:19" s="4" customFormat="1">
      <c r="B369" s="2"/>
      <c r="C369" s="2"/>
      <c r="D369" s="2"/>
      <c r="E369" s="362"/>
      <c r="F369" s="362"/>
      <c r="G369" s="362"/>
      <c r="H369" s="362"/>
      <c r="I369" s="362"/>
      <c r="J369" s="362"/>
      <c r="K369" s="362"/>
      <c r="L369" s="362"/>
      <c r="M369" s="362"/>
      <c r="N369" s="362"/>
      <c r="O369" s="362"/>
      <c r="P369" s="362"/>
      <c r="Q369" s="362"/>
      <c r="R369" s="362"/>
      <c r="S369" s="362"/>
    </row>
    <row r="370" spans="2:19" s="4" customFormat="1">
      <c r="B370" s="2"/>
      <c r="C370" s="2"/>
      <c r="D370" s="2"/>
      <c r="E370" s="362"/>
      <c r="F370" s="362"/>
      <c r="G370" s="362"/>
      <c r="H370" s="362"/>
      <c r="I370" s="362"/>
      <c r="J370" s="362"/>
      <c r="K370" s="362"/>
      <c r="L370" s="362"/>
      <c r="M370" s="362"/>
      <c r="N370" s="362"/>
      <c r="O370" s="362"/>
      <c r="P370" s="362"/>
      <c r="Q370" s="362"/>
      <c r="R370" s="362"/>
      <c r="S370" s="362"/>
    </row>
    <row r="371" spans="2:19" s="4" customFormat="1">
      <c r="B371" s="2"/>
      <c r="C371" s="2"/>
      <c r="D371" s="2"/>
      <c r="E371" s="362"/>
      <c r="F371" s="362"/>
      <c r="G371" s="362"/>
      <c r="H371" s="362"/>
      <c r="I371" s="362"/>
      <c r="J371" s="362"/>
      <c r="K371" s="362"/>
      <c r="L371" s="362"/>
      <c r="M371" s="362"/>
      <c r="N371" s="362"/>
      <c r="O371" s="362"/>
      <c r="P371" s="362"/>
      <c r="Q371" s="362"/>
      <c r="R371" s="362"/>
      <c r="S371" s="362"/>
    </row>
    <row r="372" spans="2:19" s="4" customFormat="1">
      <c r="B372" s="2"/>
      <c r="C372" s="2"/>
      <c r="D372" s="2"/>
      <c r="E372" s="362"/>
      <c r="F372" s="362"/>
      <c r="G372" s="362"/>
      <c r="H372" s="362"/>
      <c r="I372" s="362"/>
      <c r="J372" s="362"/>
      <c r="K372" s="362"/>
      <c r="L372" s="362"/>
      <c r="M372" s="362"/>
      <c r="N372" s="362"/>
      <c r="O372" s="362"/>
      <c r="P372" s="362"/>
      <c r="Q372" s="362"/>
      <c r="R372" s="362"/>
      <c r="S372" s="362"/>
    </row>
    <row r="373" spans="2:19" s="4" customFormat="1">
      <c r="B373" s="2"/>
      <c r="C373" s="2"/>
      <c r="D373" s="2"/>
      <c r="E373" s="362"/>
      <c r="F373" s="362"/>
      <c r="G373" s="362"/>
      <c r="H373" s="362"/>
      <c r="I373" s="362"/>
      <c r="J373" s="362"/>
      <c r="K373" s="362"/>
      <c r="L373" s="362"/>
      <c r="M373" s="362"/>
      <c r="N373" s="362"/>
      <c r="O373" s="362"/>
      <c r="P373" s="362"/>
      <c r="Q373" s="362"/>
      <c r="R373" s="362"/>
      <c r="S373" s="362"/>
    </row>
    <row r="374" spans="2:19" s="4" customFormat="1">
      <c r="B374" s="2"/>
      <c r="C374" s="2"/>
      <c r="D374" s="2"/>
      <c r="E374" s="362"/>
      <c r="F374" s="362"/>
      <c r="G374" s="362"/>
      <c r="H374" s="362"/>
      <c r="I374" s="362"/>
      <c r="J374" s="362"/>
      <c r="K374" s="362"/>
      <c r="L374" s="362"/>
      <c r="M374" s="362"/>
      <c r="N374" s="362"/>
      <c r="O374" s="362"/>
      <c r="P374" s="362"/>
      <c r="Q374" s="362"/>
      <c r="R374" s="362"/>
      <c r="S374" s="362"/>
    </row>
    <row r="375" spans="2:19" s="4" customFormat="1">
      <c r="B375" s="2"/>
      <c r="C375" s="2"/>
      <c r="D375" s="2"/>
      <c r="E375" s="362"/>
      <c r="F375" s="362"/>
      <c r="G375" s="362"/>
      <c r="H375" s="362"/>
      <c r="I375" s="362"/>
      <c r="J375" s="362"/>
      <c r="K375" s="362"/>
      <c r="L375" s="362"/>
      <c r="M375" s="362"/>
      <c r="N375" s="362"/>
      <c r="O375" s="362"/>
      <c r="P375" s="362"/>
      <c r="Q375" s="362"/>
      <c r="R375" s="362"/>
      <c r="S375" s="362"/>
    </row>
    <row r="376" spans="2:19" s="4" customFormat="1">
      <c r="B376" s="2"/>
      <c r="C376" s="2"/>
      <c r="D376" s="2"/>
      <c r="E376" s="362"/>
      <c r="F376" s="362"/>
      <c r="G376" s="362"/>
      <c r="H376" s="362"/>
      <c r="I376" s="362"/>
      <c r="J376" s="362"/>
      <c r="K376" s="362"/>
      <c r="L376" s="362"/>
      <c r="M376" s="362"/>
      <c r="N376" s="362"/>
      <c r="O376" s="362"/>
      <c r="P376" s="362"/>
      <c r="Q376" s="362"/>
      <c r="R376" s="362"/>
      <c r="S376" s="362"/>
    </row>
    <row r="377" spans="2:19" s="4" customFormat="1">
      <c r="B377" s="2"/>
      <c r="C377" s="2"/>
      <c r="D377" s="2"/>
      <c r="E377" s="362"/>
      <c r="F377" s="362"/>
      <c r="G377" s="362"/>
      <c r="H377" s="362"/>
      <c r="I377" s="362"/>
      <c r="J377" s="362"/>
      <c r="K377" s="362"/>
      <c r="L377" s="362"/>
      <c r="M377" s="362"/>
      <c r="N377" s="362"/>
      <c r="O377" s="362"/>
      <c r="P377" s="362"/>
      <c r="Q377" s="362"/>
      <c r="R377" s="362"/>
      <c r="S377" s="362"/>
    </row>
    <row r="378" spans="2:19" s="4" customFormat="1">
      <c r="B378" s="2"/>
      <c r="C378" s="2"/>
      <c r="D378" s="2"/>
      <c r="E378" s="362"/>
      <c r="F378" s="362"/>
      <c r="G378" s="362"/>
      <c r="H378" s="362"/>
      <c r="I378" s="362"/>
      <c r="J378" s="362"/>
      <c r="K378" s="362"/>
      <c r="L378" s="362"/>
      <c r="M378" s="362"/>
      <c r="N378" s="362"/>
      <c r="O378" s="362"/>
      <c r="P378" s="362"/>
      <c r="Q378" s="362"/>
      <c r="R378" s="362"/>
      <c r="S378" s="362"/>
    </row>
    <row r="379" spans="2:19" s="4" customFormat="1">
      <c r="B379" s="2"/>
      <c r="C379" s="2"/>
      <c r="D379" s="2"/>
      <c r="E379" s="362"/>
      <c r="F379" s="362"/>
      <c r="G379" s="362"/>
      <c r="H379" s="362"/>
      <c r="I379" s="362"/>
      <c r="J379" s="362"/>
      <c r="K379" s="362"/>
      <c r="L379" s="362"/>
      <c r="M379" s="362"/>
      <c r="N379" s="362"/>
      <c r="O379" s="362"/>
      <c r="P379" s="362"/>
      <c r="Q379" s="362"/>
      <c r="R379" s="362"/>
      <c r="S379" s="362"/>
    </row>
    <row r="380" spans="2:19" s="4" customFormat="1">
      <c r="B380" s="2"/>
      <c r="C380" s="2"/>
      <c r="D380" s="2"/>
      <c r="E380" s="362"/>
      <c r="F380" s="362"/>
      <c r="G380" s="362"/>
      <c r="H380" s="362"/>
      <c r="I380" s="362"/>
      <c r="J380" s="362"/>
      <c r="K380" s="362"/>
      <c r="L380" s="362"/>
      <c r="M380" s="362"/>
      <c r="N380" s="362"/>
      <c r="O380" s="362"/>
      <c r="P380" s="362"/>
      <c r="Q380" s="362"/>
      <c r="R380" s="362"/>
      <c r="S380" s="362"/>
    </row>
    <row r="381" spans="2:19" s="4" customFormat="1">
      <c r="B381" s="2"/>
      <c r="C381" s="2"/>
      <c r="D381" s="2"/>
      <c r="E381" s="362"/>
      <c r="F381" s="362"/>
      <c r="G381" s="362"/>
      <c r="H381" s="362"/>
      <c r="I381" s="362"/>
      <c r="J381" s="362"/>
      <c r="K381" s="362"/>
      <c r="L381" s="362"/>
      <c r="M381" s="362"/>
      <c r="N381" s="362"/>
      <c r="O381" s="362"/>
      <c r="P381" s="362"/>
      <c r="Q381" s="362"/>
      <c r="R381" s="362"/>
      <c r="S381" s="362"/>
    </row>
    <row r="382" spans="2:19" s="4" customFormat="1">
      <c r="B382" s="2"/>
      <c r="C382" s="2"/>
      <c r="D382" s="2"/>
      <c r="E382" s="362"/>
      <c r="F382" s="362"/>
      <c r="G382" s="362"/>
      <c r="H382" s="362"/>
      <c r="I382" s="362"/>
      <c r="J382" s="362"/>
      <c r="K382" s="362"/>
      <c r="L382" s="362"/>
      <c r="M382" s="362"/>
      <c r="N382" s="362"/>
      <c r="O382" s="362"/>
      <c r="P382" s="362"/>
      <c r="Q382" s="362"/>
      <c r="R382" s="362"/>
      <c r="S382" s="362"/>
    </row>
    <row r="383" spans="2:19" s="4" customFormat="1">
      <c r="B383" s="2"/>
      <c r="C383" s="2"/>
      <c r="D383" s="2"/>
      <c r="E383" s="362"/>
      <c r="F383" s="362"/>
      <c r="G383" s="362"/>
      <c r="H383" s="362"/>
      <c r="I383" s="362"/>
      <c r="J383" s="362"/>
      <c r="K383" s="362"/>
      <c r="L383" s="362"/>
      <c r="M383" s="362"/>
      <c r="N383" s="362"/>
      <c r="O383" s="362"/>
      <c r="P383" s="362"/>
      <c r="Q383" s="362"/>
      <c r="R383" s="362"/>
      <c r="S383" s="362"/>
    </row>
    <row r="384" spans="2:19" s="4" customFormat="1">
      <c r="B384" s="2"/>
      <c r="C384" s="2"/>
      <c r="D384" s="2"/>
      <c r="E384" s="362"/>
      <c r="F384" s="362"/>
      <c r="G384" s="362"/>
      <c r="H384" s="362"/>
      <c r="I384" s="362"/>
      <c r="J384" s="362"/>
      <c r="K384" s="362"/>
      <c r="L384" s="362"/>
      <c r="M384" s="362"/>
      <c r="N384" s="362"/>
      <c r="O384" s="362"/>
      <c r="P384" s="362"/>
      <c r="Q384" s="362"/>
      <c r="R384" s="362"/>
      <c r="S384" s="362"/>
    </row>
    <row r="385" spans="2:19" s="4" customFormat="1">
      <c r="B385" s="2"/>
      <c r="C385" s="2"/>
      <c r="D385" s="2"/>
      <c r="E385" s="362"/>
      <c r="F385" s="362"/>
      <c r="G385" s="362"/>
      <c r="H385" s="362"/>
      <c r="I385" s="362"/>
      <c r="J385" s="362"/>
      <c r="K385" s="362"/>
      <c r="L385" s="362"/>
      <c r="M385" s="362"/>
      <c r="N385" s="362"/>
      <c r="O385" s="362"/>
      <c r="P385" s="362"/>
      <c r="Q385" s="362"/>
      <c r="R385" s="362"/>
      <c r="S385" s="362"/>
    </row>
    <row r="386" spans="2:19" s="4" customFormat="1">
      <c r="B386" s="2"/>
      <c r="C386" s="2"/>
      <c r="D386" s="2"/>
      <c r="E386" s="362"/>
      <c r="F386" s="362"/>
      <c r="G386" s="362"/>
      <c r="H386" s="362"/>
      <c r="I386" s="362"/>
      <c r="J386" s="362"/>
      <c r="K386" s="362"/>
      <c r="L386" s="362"/>
      <c r="M386" s="362"/>
      <c r="N386" s="362"/>
      <c r="O386" s="362"/>
      <c r="P386" s="362"/>
      <c r="Q386" s="362"/>
      <c r="R386" s="362"/>
      <c r="S386" s="362"/>
    </row>
    <row r="387" spans="2:19" s="4" customFormat="1">
      <c r="B387" s="2"/>
      <c r="C387" s="2"/>
      <c r="D387" s="2"/>
      <c r="E387" s="362"/>
      <c r="F387" s="362"/>
      <c r="G387" s="362"/>
      <c r="H387" s="362"/>
      <c r="I387" s="362"/>
      <c r="J387" s="362"/>
      <c r="K387" s="362"/>
      <c r="L387" s="362"/>
      <c r="M387" s="362"/>
      <c r="N387" s="362"/>
      <c r="O387" s="362"/>
      <c r="P387" s="362"/>
      <c r="Q387" s="362"/>
      <c r="R387" s="362"/>
      <c r="S387" s="362"/>
    </row>
    <row r="388" spans="2:19" s="4" customFormat="1">
      <c r="B388" s="2"/>
      <c r="C388" s="2"/>
      <c r="D388" s="2"/>
      <c r="E388" s="362"/>
      <c r="F388" s="362"/>
      <c r="G388" s="362"/>
      <c r="H388" s="362"/>
      <c r="I388" s="362"/>
      <c r="J388" s="362"/>
      <c r="K388" s="362"/>
      <c r="L388" s="362"/>
      <c r="M388" s="362"/>
      <c r="N388" s="362"/>
      <c r="O388" s="362"/>
      <c r="P388" s="362"/>
      <c r="Q388" s="362"/>
      <c r="R388" s="362"/>
      <c r="S388" s="362"/>
    </row>
    <row r="389" spans="2:19" s="4" customFormat="1">
      <c r="B389" s="2"/>
      <c r="C389" s="2"/>
      <c r="D389" s="2"/>
      <c r="E389" s="362"/>
      <c r="F389" s="362"/>
      <c r="G389" s="362"/>
      <c r="H389" s="362"/>
      <c r="I389" s="362"/>
      <c r="J389" s="362"/>
      <c r="K389" s="362"/>
      <c r="L389" s="362"/>
      <c r="M389" s="362"/>
      <c r="N389" s="362"/>
      <c r="O389" s="362"/>
      <c r="P389" s="362"/>
      <c r="Q389" s="362"/>
      <c r="R389" s="362"/>
      <c r="S389" s="362"/>
    </row>
    <row r="390" spans="2:19" s="4" customFormat="1">
      <c r="B390" s="2"/>
      <c r="C390" s="2"/>
      <c r="D390" s="2"/>
      <c r="E390" s="362"/>
      <c r="F390" s="362"/>
      <c r="G390" s="362"/>
      <c r="H390" s="362"/>
      <c r="I390" s="362"/>
      <c r="J390" s="362"/>
      <c r="K390" s="362"/>
      <c r="L390" s="362"/>
      <c r="M390" s="362"/>
      <c r="N390" s="362"/>
      <c r="O390" s="362"/>
      <c r="P390" s="362"/>
      <c r="Q390" s="362"/>
      <c r="R390" s="362"/>
      <c r="S390" s="362"/>
    </row>
    <row r="391" spans="2:19" s="4" customFormat="1">
      <c r="B391" s="2"/>
      <c r="C391" s="2"/>
      <c r="D391" s="2"/>
      <c r="E391" s="362"/>
      <c r="F391" s="362"/>
      <c r="G391" s="362"/>
      <c r="H391" s="362"/>
      <c r="I391" s="362"/>
      <c r="J391" s="362"/>
      <c r="K391" s="362"/>
      <c r="L391" s="362"/>
      <c r="M391" s="362"/>
      <c r="N391" s="362"/>
      <c r="O391" s="362"/>
      <c r="P391" s="362"/>
      <c r="Q391" s="362"/>
      <c r="R391" s="362"/>
      <c r="S391" s="362"/>
    </row>
    <row r="392" spans="2:19" s="4" customFormat="1">
      <c r="B392" s="2"/>
      <c r="C392" s="2"/>
      <c r="D392" s="2"/>
      <c r="E392" s="362"/>
      <c r="F392" s="362"/>
      <c r="G392" s="362"/>
      <c r="H392" s="362"/>
      <c r="I392" s="362"/>
      <c r="J392" s="362"/>
      <c r="K392" s="362"/>
      <c r="L392" s="362"/>
      <c r="M392" s="362"/>
      <c r="N392" s="362"/>
      <c r="O392" s="362"/>
      <c r="P392" s="362"/>
      <c r="Q392" s="362"/>
      <c r="R392" s="362"/>
      <c r="S392" s="362"/>
    </row>
    <row r="393" spans="2:19" s="4" customFormat="1">
      <c r="B393" s="2"/>
      <c r="C393" s="2"/>
      <c r="D393" s="2"/>
      <c r="E393" s="362"/>
      <c r="F393" s="362"/>
      <c r="G393" s="362"/>
      <c r="H393" s="362"/>
      <c r="I393" s="362"/>
      <c r="J393" s="362"/>
      <c r="K393" s="362"/>
      <c r="L393" s="362"/>
      <c r="M393" s="362"/>
      <c r="N393" s="362"/>
      <c r="O393" s="362"/>
      <c r="P393" s="362"/>
      <c r="Q393" s="362"/>
      <c r="R393" s="362"/>
      <c r="S393" s="362"/>
    </row>
    <row r="394" spans="2:19" s="4" customFormat="1">
      <c r="B394" s="2"/>
      <c r="C394" s="2"/>
      <c r="D394" s="2"/>
      <c r="E394" s="362"/>
      <c r="F394" s="362"/>
      <c r="G394" s="362"/>
      <c r="H394" s="362"/>
      <c r="I394" s="362"/>
      <c r="J394" s="362"/>
      <c r="K394" s="362"/>
      <c r="L394" s="362"/>
      <c r="M394" s="362"/>
      <c r="N394" s="362"/>
      <c r="O394" s="362"/>
      <c r="P394" s="362"/>
      <c r="Q394" s="362"/>
      <c r="R394" s="362"/>
      <c r="S394" s="362"/>
    </row>
    <row r="395" spans="2:19" s="4" customFormat="1">
      <c r="B395" s="2"/>
      <c r="C395" s="2"/>
      <c r="D395" s="2"/>
      <c r="E395" s="362"/>
      <c r="F395" s="362"/>
      <c r="G395" s="362"/>
      <c r="H395" s="362"/>
      <c r="I395" s="362"/>
      <c r="J395" s="362"/>
      <c r="K395" s="362"/>
      <c r="L395" s="362"/>
      <c r="M395" s="362"/>
      <c r="N395" s="362"/>
      <c r="O395" s="362"/>
      <c r="P395" s="362"/>
      <c r="Q395" s="362"/>
      <c r="R395" s="362"/>
      <c r="S395" s="362"/>
    </row>
    <row r="396" spans="2:19" s="4" customFormat="1">
      <c r="B396" s="2"/>
      <c r="C396" s="2"/>
      <c r="D396" s="2"/>
      <c r="E396" s="362"/>
      <c r="F396" s="362"/>
      <c r="G396" s="362"/>
      <c r="H396" s="362"/>
      <c r="I396" s="362"/>
      <c r="J396" s="362"/>
      <c r="K396" s="362"/>
      <c r="L396" s="362"/>
      <c r="M396" s="362"/>
      <c r="N396" s="362"/>
      <c r="O396" s="362"/>
      <c r="P396" s="362"/>
      <c r="Q396" s="362"/>
      <c r="R396" s="362"/>
      <c r="S396" s="362"/>
    </row>
    <row r="397" spans="2:19" s="4" customFormat="1">
      <c r="B397" s="2"/>
      <c r="C397" s="2"/>
      <c r="D397" s="2"/>
      <c r="E397" s="362"/>
      <c r="F397" s="362"/>
      <c r="G397" s="362"/>
      <c r="H397" s="362"/>
      <c r="I397" s="362"/>
      <c r="J397" s="362"/>
      <c r="K397" s="362"/>
      <c r="L397" s="362"/>
      <c r="M397" s="362"/>
      <c r="N397" s="362"/>
      <c r="O397" s="362"/>
      <c r="P397" s="362"/>
      <c r="Q397" s="362"/>
      <c r="R397" s="362"/>
      <c r="S397" s="362"/>
    </row>
    <row r="398" spans="2:19" s="4" customFormat="1">
      <c r="B398" s="2"/>
      <c r="C398" s="2"/>
      <c r="D398" s="2"/>
      <c r="E398" s="362"/>
      <c r="F398" s="362"/>
      <c r="G398" s="362"/>
      <c r="H398" s="362"/>
      <c r="I398" s="362"/>
      <c r="J398" s="362"/>
      <c r="K398" s="362"/>
      <c r="L398" s="362"/>
      <c r="M398" s="362"/>
      <c r="N398" s="362"/>
      <c r="O398" s="362"/>
      <c r="P398" s="362"/>
      <c r="Q398" s="362"/>
      <c r="R398" s="362"/>
      <c r="S398" s="362"/>
    </row>
    <row r="399" spans="2:19" s="4" customFormat="1">
      <c r="B399" s="2"/>
      <c r="C399" s="2"/>
      <c r="D399" s="2"/>
      <c r="E399" s="362"/>
      <c r="F399" s="362"/>
      <c r="G399" s="362"/>
      <c r="H399" s="362"/>
      <c r="I399" s="362"/>
      <c r="J399" s="362"/>
      <c r="K399" s="362"/>
      <c r="L399" s="362"/>
      <c r="M399" s="362"/>
      <c r="N399" s="362"/>
      <c r="O399" s="362"/>
      <c r="P399" s="362"/>
      <c r="Q399" s="362"/>
      <c r="R399" s="362"/>
      <c r="S399" s="362"/>
    </row>
    <row r="400" spans="2:19" s="4" customFormat="1">
      <c r="B400" s="2"/>
      <c r="C400" s="2"/>
      <c r="D400" s="2"/>
      <c r="E400" s="362"/>
      <c r="F400" s="362"/>
      <c r="G400" s="362"/>
      <c r="H400" s="362"/>
      <c r="I400" s="362"/>
      <c r="J400" s="362"/>
      <c r="K400" s="362"/>
      <c r="L400" s="362"/>
      <c r="M400" s="362"/>
      <c r="N400" s="362"/>
      <c r="O400" s="362"/>
      <c r="P400" s="362"/>
      <c r="Q400" s="362"/>
      <c r="R400" s="362"/>
      <c r="S400" s="362"/>
    </row>
    <row r="401" spans="2:19" s="4" customFormat="1">
      <c r="B401" s="2"/>
      <c r="C401" s="2"/>
      <c r="D401" s="2"/>
      <c r="E401" s="362"/>
      <c r="F401" s="362"/>
      <c r="G401" s="362"/>
      <c r="H401" s="362"/>
      <c r="I401" s="362"/>
      <c r="J401" s="362"/>
      <c r="K401" s="362"/>
      <c r="L401" s="362"/>
      <c r="M401" s="362"/>
      <c r="N401" s="362"/>
      <c r="O401" s="362"/>
      <c r="P401" s="362"/>
      <c r="Q401" s="362"/>
      <c r="R401" s="362"/>
      <c r="S401" s="362"/>
    </row>
    <row r="402" spans="2:19" s="4" customFormat="1">
      <c r="B402" s="2"/>
      <c r="C402" s="2"/>
      <c r="D402" s="2"/>
      <c r="E402" s="362"/>
      <c r="F402" s="362"/>
      <c r="G402" s="362"/>
      <c r="H402" s="362"/>
      <c r="I402" s="362"/>
      <c r="J402" s="362"/>
      <c r="K402" s="362"/>
      <c r="L402" s="362"/>
      <c r="M402" s="362"/>
      <c r="N402" s="362"/>
      <c r="O402" s="362"/>
      <c r="P402" s="362"/>
      <c r="Q402" s="362"/>
      <c r="R402" s="362"/>
      <c r="S402" s="362"/>
    </row>
    <row r="403" spans="2:19" s="4" customFormat="1">
      <c r="B403" s="2"/>
      <c r="C403" s="2"/>
      <c r="D403" s="2"/>
      <c r="E403" s="362"/>
      <c r="F403" s="362"/>
      <c r="G403" s="362"/>
      <c r="H403" s="362"/>
      <c r="I403" s="362"/>
      <c r="J403" s="362"/>
      <c r="K403" s="362"/>
      <c r="L403" s="362"/>
      <c r="M403" s="362"/>
      <c r="N403" s="362"/>
      <c r="O403" s="362"/>
      <c r="P403" s="362"/>
      <c r="Q403" s="362"/>
      <c r="R403" s="362"/>
      <c r="S403" s="362"/>
    </row>
    <row r="404" spans="2:19" s="4" customFormat="1">
      <c r="B404" s="2"/>
      <c r="C404" s="2"/>
      <c r="D404" s="2"/>
      <c r="E404" s="362"/>
      <c r="F404" s="362"/>
      <c r="G404" s="362"/>
      <c r="H404" s="362"/>
      <c r="I404" s="362"/>
      <c r="J404" s="362"/>
      <c r="K404" s="362"/>
      <c r="L404" s="362"/>
      <c r="M404" s="362"/>
      <c r="N404" s="362"/>
      <c r="O404" s="362"/>
      <c r="P404" s="362"/>
      <c r="Q404" s="362"/>
      <c r="R404" s="362"/>
      <c r="S404" s="362"/>
    </row>
    <row r="405" spans="2:19" s="4" customFormat="1">
      <c r="B405" s="2"/>
      <c r="C405" s="2"/>
      <c r="D405" s="2"/>
      <c r="E405" s="362"/>
      <c r="F405" s="362"/>
      <c r="G405" s="362"/>
      <c r="H405" s="362"/>
      <c r="I405" s="362"/>
      <c r="J405" s="362"/>
      <c r="K405" s="362"/>
      <c r="L405" s="362"/>
      <c r="M405" s="362"/>
      <c r="N405" s="362"/>
      <c r="O405" s="362"/>
      <c r="P405" s="362"/>
      <c r="Q405" s="362"/>
      <c r="R405" s="362"/>
      <c r="S405" s="362"/>
    </row>
    <row r="406" spans="2:19" s="4" customFormat="1">
      <c r="B406" s="2"/>
      <c r="C406" s="2"/>
      <c r="D406" s="2"/>
      <c r="E406" s="362"/>
      <c r="F406" s="362"/>
      <c r="G406" s="362"/>
      <c r="H406" s="362"/>
      <c r="I406" s="362"/>
      <c r="J406" s="362"/>
      <c r="K406" s="362"/>
      <c r="L406" s="362"/>
      <c r="M406" s="362"/>
      <c r="N406" s="362"/>
      <c r="O406" s="362"/>
      <c r="P406" s="362"/>
      <c r="Q406" s="362"/>
      <c r="R406" s="362"/>
      <c r="S406" s="362"/>
    </row>
    <row r="407" spans="2:19" s="4" customFormat="1">
      <c r="B407" s="2"/>
      <c r="C407" s="2"/>
      <c r="D407" s="2"/>
      <c r="E407" s="362"/>
      <c r="F407" s="362"/>
      <c r="G407" s="362"/>
      <c r="H407" s="362"/>
      <c r="I407" s="362"/>
      <c r="J407" s="362"/>
      <c r="K407" s="362"/>
      <c r="L407" s="362"/>
      <c r="M407" s="362"/>
      <c r="N407" s="362"/>
      <c r="O407" s="362"/>
      <c r="P407" s="362"/>
      <c r="Q407" s="362"/>
      <c r="R407" s="362"/>
      <c r="S407" s="362"/>
    </row>
    <row r="408" spans="2:19" s="4" customFormat="1">
      <c r="B408" s="2"/>
      <c r="C408" s="2"/>
      <c r="D408" s="2"/>
      <c r="E408" s="362"/>
      <c r="F408" s="362"/>
      <c r="G408" s="362"/>
      <c r="H408" s="362"/>
      <c r="I408" s="362"/>
      <c r="J408" s="362"/>
      <c r="K408" s="362"/>
      <c r="L408" s="362"/>
      <c r="M408" s="362"/>
      <c r="N408" s="362"/>
      <c r="O408" s="362"/>
      <c r="P408" s="362"/>
      <c r="Q408" s="362"/>
      <c r="R408" s="362"/>
      <c r="S408" s="362"/>
    </row>
    <row r="409" spans="2:19" s="4" customFormat="1">
      <c r="B409" s="2"/>
      <c r="C409" s="2"/>
      <c r="D409" s="2"/>
      <c r="E409" s="362"/>
      <c r="F409" s="362"/>
      <c r="G409" s="362"/>
      <c r="H409" s="362"/>
      <c r="I409" s="362"/>
      <c r="J409" s="362"/>
      <c r="K409" s="362"/>
      <c r="L409" s="362"/>
      <c r="M409" s="362"/>
      <c r="N409" s="362"/>
      <c r="O409" s="362"/>
      <c r="P409" s="362"/>
      <c r="Q409" s="362"/>
      <c r="R409" s="362"/>
      <c r="S409" s="362"/>
    </row>
    <row r="410" spans="2:19">
      <c r="B410" s="2"/>
      <c r="C410" s="2"/>
      <c r="D410" s="2"/>
      <c r="E410" s="362"/>
      <c r="F410" s="362"/>
      <c r="G410" s="362"/>
      <c r="H410" s="362"/>
      <c r="I410" s="362"/>
      <c r="J410" s="362"/>
      <c r="K410" s="362"/>
      <c r="L410" s="362"/>
      <c r="M410" s="362"/>
      <c r="N410" s="362"/>
      <c r="O410" s="362"/>
      <c r="P410" s="362"/>
      <c r="Q410" s="362"/>
      <c r="R410" s="362"/>
      <c r="S410" s="362"/>
    </row>
    <row r="411" spans="2:19">
      <c r="B411" s="2"/>
      <c r="C411" s="2"/>
      <c r="D411" s="2"/>
      <c r="E411" s="362"/>
      <c r="F411" s="362"/>
      <c r="G411" s="362"/>
      <c r="H411" s="362"/>
      <c r="I411" s="362"/>
      <c r="J411" s="362"/>
      <c r="K411" s="362"/>
      <c r="L411" s="362"/>
      <c r="M411" s="362"/>
      <c r="N411" s="362"/>
      <c r="O411" s="362"/>
      <c r="P411" s="362"/>
      <c r="Q411" s="362"/>
      <c r="R411" s="362"/>
      <c r="S411" s="362"/>
    </row>
    <row r="412" spans="2:19">
      <c r="B412" s="2"/>
      <c r="C412" s="2"/>
      <c r="D412" s="2"/>
      <c r="E412" s="362"/>
      <c r="F412" s="362"/>
      <c r="G412" s="362"/>
      <c r="H412" s="362"/>
      <c r="I412" s="362"/>
      <c r="J412" s="362"/>
      <c r="K412" s="362"/>
      <c r="L412" s="362"/>
      <c r="M412" s="362"/>
      <c r="N412" s="362"/>
      <c r="O412" s="362"/>
      <c r="P412" s="362"/>
      <c r="Q412" s="362"/>
      <c r="R412" s="362"/>
      <c r="S412" s="362"/>
    </row>
    <row r="413" spans="2:19">
      <c r="B413" s="2"/>
      <c r="C413" s="2"/>
      <c r="D413" s="2"/>
      <c r="E413" s="362"/>
      <c r="F413" s="362"/>
      <c r="G413" s="362"/>
      <c r="H413" s="362"/>
      <c r="I413" s="362"/>
      <c r="J413" s="362"/>
      <c r="K413" s="362"/>
      <c r="L413" s="362"/>
      <c r="M413" s="362"/>
      <c r="N413" s="362"/>
      <c r="O413" s="362"/>
      <c r="P413" s="362"/>
      <c r="Q413" s="362"/>
      <c r="R413" s="362"/>
      <c r="S413" s="362"/>
    </row>
    <row r="414" spans="2:19">
      <c r="B414" s="2"/>
      <c r="C414" s="2"/>
      <c r="D414" s="2"/>
      <c r="E414" s="362"/>
      <c r="F414" s="362"/>
      <c r="G414" s="362"/>
      <c r="H414" s="362"/>
      <c r="I414" s="362"/>
      <c r="J414" s="362"/>
      <c r="K414" s="362"/>
      <c r="L414" s="362"/>
      <c r="M414" s="362"/>
      <c r="N414" s="362"/>
      <c r="O414" s="362"/>
      <c r="P414" s="362"/>
      <c r="Q414" s="362"/>
      <c r="R414" s="362"/>
      <c r="S414" s="362"/>
    </row>
    <row r="415" spans="2:19">
      <c r="B415" s="2"/>
      <c r="C415" s="2"/>
      <c r="D415" s="2"/>
      <c r="E415" s="362"/>
      <c r="F415" s="362"/>
      <c r="G415" s="362"/>
      <c r="H415" s="362"/>
      <c r="I415" s="362"/>
      <c r="J415" s="362"/>
      <c r="K415" s="362"/>
      <c r="L415" s="362"/>
      <c r="M415" s="362"/>
      <c r="N415" s="362"/>
      <c r="O415" s="362"/>
      <c r="P415" s="362"/>
      <c r="Q415" s="362"/>
      <c r="R415" s="362"/>
      <c r="S415" s="362"/>
    </row>
    <row r="416" spans="2:19">
      <c r="B416" s="2"/>
      <c r="C416" s="2"/>
      <c r="D416" s="2"/>
      <c r="E416" s="362"/>
      <c r="F416" s="362"/>
      <c r="G416" s="362"/>
      <c r="H416" s="362"/>
      <c r="I416" s="362"/>
      <c r="J416" s="362"/>
      <c r="K416" s="362"/>
      <c r="L416" s="362"/>
      <c r="M416" s="362"/>
      <c r="N416" s="362"/>
      <c r="O416" s="362"/>
      <c r="P416" s="362"/>
      <c r="Q416" s="362"/>
      <c r="R416" s="362"/>
      <c r="S416" s="362"/>
    </row>
    <row r="417" spans="2:19">
      <c r="B417" s="2"/>
      <c r="C417" s="2"/>
      <c r="D417" s="2"/>
      <c r="E417" s="362"/>
      <c r="F417" s="362"/>
      <c r="G417" s="362"/>
      <c r="H417" s="362"/>
      <c r="I417" s="362"/>
      <c r="J417" s="362"/>
      <c r="K417" s="362"/>
      <c r="L417" s="362"/>
      <c r="M417" s="362"/>
      <c r="N417" s="362"/>
      <c r="O417" s="362"/>
      <c r="P417" s="362"/>
      <c r="Q417" s="362"/>
      <c r="R417" s="362"/>
      <c r="S417" s="362"/>
    </row>
    <row r="418" spans="2:19">
      <c r="B418" s="2"/>
      <c r="C418" s="2"/>
      <c r="D418" s="2"/>
      <c r="E418" s="362"/>
      <c r="F418" s="362"/>
      <c r="G418" s="362"/>
      <c r="H418" s="362"/>
      <c r="I418" s="362"/>
      <c r="J418" s="362"/>
      <c r="K418" s="362"/>
      <c r="L418" s="362"/>
      <c r="M418" s="362"/>
      <c r="N418" s="362"/>
      <c r="O418" s="362"/>
      <c r="P418" s="362"/>
      <c r="Q418" s="362"/>
      <c r="R418" s="362"/>
      <c r="S418" s="362"/>
    </row>
    <row r="419" spans="2:19">
      <c r="B419" s="2"/>
      <c r="C419" s="2"/>
      <c r="D419" s="2"/>
      <c r="E419" s="362"/>
      <c r="F419" s="362"/>
      <c r="G419" s="362"/>
      <c r="H419" s="362"/>
      <c r="I419" s="362"/>
      <c r="J419" s="362"/>
      <c r="K419" s="362"/>
      <c r="L419" s="362"/>
      <c r="M419" s="362"/>
      <c r="N419" s="362"/>
      <c r="O419" s="362"/>
      <c r="P419" s="362"/>
      <c r="Q419" s="362"/>
      <c r="R419" s="362"/>
      <c r="S419" s="362"/>
    </row>
    <row r="420" spans="2:19">
      <c r="B420" s="2"/>
      <c r="C420" s="2"/>
      <c r="D420" s="2"/>
      <c r="E420" s="362"/>
      <c r="F420" s="362"/>
      <c r="G420" s="362"/>
      <c r="H420" s="362"/>
      <c r="I420" s="362"/>
      <c r="J420" s="362"/>
      <c r="K420" s="362"/>
      <c r="L420" s="362"/>
      <c r="M420" s="362"/>
      <c r="N420" s="362"/>
      <c r="O420" s="362"/>
      <c r="P420" s="362"/>
      <c r="Q420" s="362"/>
      <c r="R420" s="362"/>
      <c r="S420" s="362"/>
    </row>
    <row r="421" spans="2:19">
      <c r="B421" s="2"/>
      <c r="C421" s="2"/>
      <c r="D421" s="2"/>
      <c r="E421" s="362"/>
      <c r="F421" s="362"/>
      <c r="G421" s="362"/>
      <c r="H421" s="362"/>
      <c r="I421" s="362"/>
      <c r="J421" s="362"/>
      <c r="K421" s="362"/>
      <c r="L421" s="362"/>
      <c r="M421" s="362"/>
      <c r="N421" s="362"/>
      <c r="O421" s="362"/>
      <c r="P421" s="362"/>
      <c r="Q421" s="362"/>
      <c r="R421" s="362"/>
      <c r="S421" s="362"/>
    </row>
    <row r="422" spans="2:19">
      <c r="B422" s="2"/>
      <c r="C422" s="2"/>
      <c r="D422" s="2"/>
      <c r="E422" s="362"/>
      <c r="F422" s="362"/>
      <c r="G422" s="362"/>
      <c r="H422" s="362"/>
      <c r="I422" s="362"/>
      <c r="J422" s="362"/>
      <c r="K422" s="362"/>
      <c r="L422" s="362"/>
      <c r="M422" s="362"/>
      <c r="N422" s="362"/>
      <c r="O422" s="362"/>
      <c r="P422" s="362"/>
      <c r="Q422" s="362"/>
      <c r="R422" s="362"/>
      <c r="S422" s="362"/>
    </row>
    <row r="423" spans="2:19">
      <c r="B423" s="2"/>
      <c r="C423" s="2"/>
      <c r="D423" s="2"/>
      <c r="E423" s="362"/>
      <c r="F423" s="362"/>
      <c r="G423" s="362"/>
      <c r="H423" s="362"/>
      <c r="I423" s="362"/>
      <c r="J423" s="362"/>
      <c r="K423" s="362"/>
      <c r="L423" s="362"/>
      <c r="M423" s="362"/>
      <c r="N423" s="362"/>
      <c r="O423" s="362"/>
      <c r="P423" s="362"/>
      <c r="Q423" s="362"/>
      <c r="R423" s="362"/>
      <c r="S423" s="362"/>
    </row>
    <row r="424" spans="2:19">
      <c r="B424" s="2"/>
      <c r="C424" s="2"/>
      <c r="D424" s="2"/>
      <c r="E424" s="362"/>
      <c r="F424" s="362"/>
      <c r="G424" s="362"/>
      <c r="H424" s="362"/>
      <c r="I424" s="362"/>
      <c r="J424" s="362"/>
      <c r="K424" s="362"/>
      <c r="L424" s="362"/>
      <c r="M424" s="362"/>
      <c r="N424" s="362"/>
      <c r="O424" s="362"/>
      <c r="P424" s="362"/>
      <c r="Q424" s="362"/>
      <c r="R424" s="362"/>
      <c r="S424" s="362"/>
    </row>
    <row r="425" spans="2:19">
      <c r="B425" s="2"/>
      <c r="C425" s="2"/>
      <c r="D425" s="2"/>
      <c r="E425" s="362"/>
      <c r="F425" s="362"/>
      <c r="G425" s="362"/>
      <c r="H425" s="362"/>
      <c r="I425" s="362"/>
      <c r="J425" s="362"/>
      <c r="K425" s="362"/>
      <c r="L425" s="362"/>
      <c r="M425" s="362"/>
      <c r="N425" s="362"/>
      <c r="O425" s="362"/>
      <c r="P425" s="362"/>
      <c r="Q425" s="362"/>
      <c r="R425" s="362"/>
      <c r="S425" s="362"/>
    </row>
    <row r="426" spans="2:19">
      <c r="B426" s="2"/>
      <c r="C426" s="2"/>
      <c r="D426" s="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2"/>
      <c r="O426" s="362"/>
      <c r="P426" s="362"/>
      <c r="Q426" s="362"/>
      <c r="R426" s="362"/>
      <c r="S426" s="362"/>
    </row>
    <row r="427" spans="2:19">
      <c r="B427" s="2"/>
      <c r="C427" s="2"/>
      <c r="D427" s="2"/>
      <c r="E427" s="362"/>
      <c r="F427" s="362"/>
      <c r="G427" s="362"/>
      <c r="H427" s="362"/>
      <c r="I427" s="362"/>
      <c r="J427" s="362"/>
      <c r="K427" s="362"/>
      <c r="L427" s="362"/>
      <c r="M427" s="362"/>
      <c r="N427" s="362"/>
      <c r="O427" s="362"/>
      <c r="P427" s="362"/>
      <c r="Q427" s="362"/>
      <c r="R427" s="362"/>
      <c r="S427" s="362"/>
    </row>
    <row r="428" spans="2:19">
      <c r="B428" s="2"/>
      <c r="C428" s="2"/>
      <c r="D428" s="2"/>
      <c r="E428" s="362"/>
      <c r="F428" s="362"/>
      <c r="G428" s="362"/>
      <c r="H428" s="362"/>
      <c r="I428" s="362"/>
      <c r="J428" s="362"/>
      <c r="K428" s="362"/>
      <c r="L428" s="362"/>
      <c r="M428" s="362"/>
      <c r="N428" s="362"/>
      <c r="O428" s="362"/>
      <c r="P428" s="362"/>
      <c r="Q428" s="362"/>
      <c r="R428" s="362"/>
      <c r="S428" s="362"/>
    </row>
    <row r="429" spans="2:19">
      <c r="B429" s="2"/>
      <c r="C429" s="2"/>
      <c r="D429" s="2"/>
      <c r="E429" s="362"/>
      <c r="F429" s="362"/>
      <c r="G429" s="362"/>
      <c r="H429" s="362"/>
      <c r="I429" s="362"/>
      <c r="J429" s="362"/>
      <c r="K429" s="362"/>
      <c r="L429" s="362"/>
      <c r="M429" s="362"/>
      <c r="N429" s="362"/>
      <c r="O429" s="362"/>
      <c r="P429" s="362"/>
      <c r="Q429" s="362"/>
      <c r="R429" s="362"/>
      <c r="S429" s="362"/>
    </row>
    <row r="430" spans="2:19">
      <c r="B430" s="2"/>
      <c r="C430" s="2"/>
      <c r="D430" s="2"/>
      <c r="E430" s="362"/>
      <c r="F430" s="362"/>
      <c r="G430" s="362"/>
      <c r="H430" s="362"/>
      <c r="I430" s="362"/>
      <c r="J430" s="362"/>
      <c r="K430" s="362"/>
      <c r="L430" s="362"/>
      <c r="M430" s="362"/>
      <c r="N430" s="362"/>
      <c r="O430" s="362"/>
      <c r="P430" s="362"/>
      <c r="Q430" s="362"/>
      <c r="R430" s="362"/>
      <c r="S430" s="362"/>
    </row>
    <row r="431" spans="2:19">
      <c r="B431" s="2"/>
      <c r="C431" s="2"/>
      <c r="D431" s="2"/>
      <c r="E431" s="362"/>
      <c r="F431" s="362"/>
      <c r="G431" s="362"/>
      <c r="H431" s="362"/>
      <c r="I431" s="362"/>
      <c r="J431" s="362"/>
      <c r="K431" s="362"/>
      <c r="L431" s="362"/>
      <c r="M431" s="362"/>
      <c r="N431" s="362"/>
      <c r="O431" s="362"/>
      <c r="P431" s="362"/>
      <c r="Q431" s="362"/>
      <c r="R431" s="362"/>
      <c r="S431" s="362"/>
    </row>
    <row r="432" spans="2:19">
      <c r="B432" s="2"/>
      <c r="C432" s="2"/>
      <c r="D432" s="2"/>
      <c r="E432" s="362"/>
      <c r="F432" s="362"/>
      <c r="G432" s="362"/>
      <c r="H432" s="362"/>
      <c r="I432" s="362"/>
      <c r="J432" s="362"/>
      <c r="K432" s="362"/>
      <c r="L432" s="362"/>
      <c r="M432" s="362"/>
      <c r="N432" s="362"/>
      <c r="O432" s="362"/>
      <c r="P432" s="362"/>
      <c r="Q432" s="362"/>
      <c r="R432" s="362"/>
      <c r="S432" s="362"/>
    </row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</sheetData>
  <mergeCells count="6">
    <mergeCell ref="E6:S6"/>
    <mergeCell ref="E7:G7"/>
    <mergeCell ref="H7:J7"/>
    <mergeCell ref="K7:M7"/>
    <mergeCell ref="N7:P7"/>
    <mergeCell ref="Q7:S7"/>
  </mergeCells>
  <pageMargins left="1" right="1" top="1" bottom="1" header="0.5" footer="0.5"/>
  <pageSetup paperSize="17" scale="43" orientation="landscape" r:id="rId1"/>
  <headerFooter>
    <oddHeader>&amp;COEB Adjustment Input Sheet</oddHeader>
  </headerFooter>
  <ignoredErrors>
    <ignoredError sqref="B3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R268"/>
  <sheetViews>
    <sheetView showGridLines="0" view="pageBreakPreview" zoomScale="70" zoomScaleNormal="60" zoomScaleSheetLayoutView="70" workbookViewId="0">
      <selection activeCell="B1" sqref="B1:I1"/>
    </sheetView>
  </sheetViews>
  <sheetFormatPr defaultColWidth="9.26953125" defaultRowHeight="15.5" zeroHeight="1"/>
  <cols>
    <col min="1" max="1" width="2.7265625" style="3" customWidth="1"/>
    <col min="2" max="2" width="7.7265625" style="3" customWidth="1"/>
    <col min="3" max="3" width="60.26953125" style="3" bestFit="1" customWidth="1"/>
    <col min="4" max="4" width="22" style="3" bestFit="1" customWidth="1"/>
    <col min="5" max="5" width="17" style="3" bestFit="1" customWidth="1"/>
    <col min="6" max="6" width="14.7265625" style="3" bestFit="1" customWidth="1"/>
    <col min="7" max="7" width="22.26953125" style="3" bestFit="1" customWidth="1"/>
    <col min="8" max="8" width="17.26953125" style="3" bestFit="1" customWidth="1"/>
    <col min="9" max="9" width="15.453125" style="3" bestFit="1" customWidth="1"/>
    <col min="10" max="10" width="22.26953125" style="3" bestFit="1" customWidth="1"/>
    <col min="11" max="11" width="17.26953125" style="3" bestFit="1" customWidth="1"/>
    <col min="12" max="12" width="14.7265625" style="3" bestFit="1" customWidth="1"/>
    <col min="13" max="13" width="22.26953125" style="3" bestFit="1" customWidth="1"/>
    <col min="14" max="14" width="17.26953125" style="3" bestFit="1" customWidth="1"/>
    <col min="15" max="15" width="15.453125" style="3" bestFit="1" customWidth="1"/>
    <col min="16" max="16" width="22.26953125" style="3" bestFit="1" customWidth="1"/>
    <col min="17" max="17" width="17.26953125" style="3" bestFit="1" customWidth="1"/>
    <col min="18" max="18" width="15.453125" style="3" bestFit="1" customWidth="1"/>
    <col min="19" max="16384" width="9.26953125" style="3"/>
  </cols>
  <sheetData>
    <row r="1" spans="1:18" ht="18">
      <c r="A1" s="2"/>
      <c r="B1" s="512" t="s">
        <v>191</v>
      </c>
      <c r="C1" s="512"/>
      <c r="D1" s="512"/>
      <c r="E1" s="512"/>
      <c r="F1" s="512"/>
      <c r="G1" s="512"/>
      <c r="H1" s="512"/>
      <c r="I1" s="512"/>
      <c r="J1" s="2"/>
      <c r="K1" s="2"/>
      <c r="L1" s="2"/>
      <c r="M1" s="2"/>
      <c r="N1" s="2"/>
      <c r="O1" s="2"/>
      <c r="P1" s="2"/>
      <c r="Q1" s="2"/>
      <c r="R1" s="371" t="str">
        <f>'1. Cover'!M1</f>
        <v>Updated: 2026-03-10</v>
      </c>
    </row>
    <row r="2" spans="1:18" ht="18">
      <c r="A2" s="2"/>
      <c r="B2" s="321"/>
      <c r="C2" s="321"/>
      <c r="D2" s="321"/>
      <c r="E2" s="321"/>
      <c r="F2" s="321"/>
      <c r="G2" s="321"/>
      <c r="H2" s="321"/>
      <c r="I2" s="321"/>
      <c r="J2" s="2"/>
      <c r="K2" s="2"/>
      <c r="L2" s="2"/>
      <c r="M2" s="2"/>
      <c r="N2" s="2"/>
      <c r="O2" s="2"/>
      <c r="P2" s="2"/>
      <c r="Q2" s="2"/>
      <c r="R2" s="371" t="str">
        <f>'1. Cover'!M2</f>
        <v>EB-2025-0297</v>
      </c>
    </row>
    <row r="3" spans="1:18" ht="18">
      <c r="A3" s="2"/>
      <c r="B3" s="321"/>
      <c r="C3" s="321"/>
      <c r="D3" s="321"/>
      <c r="E3" s="321"/>
      <c r="F3" s="321"/>
      <c r="G3" s="321"/>
      <c r="H3" s="321"/>
      <c r="I3" s="321"/>
      <c r="J3" s="2"/>
      <c r="K3" s="2"/>
      <c r="L3" s="2"/>
      <c r="M3" s="2"/>
      <c r="N3" s="2"/>
      <c r="O3" s="2"/>
      <c r="P3" s="2"/>
      <c r="Q3" s="2"/>
      <c r="R3" s="371" t="str">
        <f>'1. Cover'!M3</f>
        <v>Exhibit I1-1-1</v>
      </c>
    </row>
    <row r="4" spans="1:18" ht="18.5" thickBot="1">
      <c r="A4" s="2"/>
      <c r="B4" s="321"/>
      <c r="C4" s="321"/>
      <c r="D4" s="321"/>
      <c r="E4" s="321"/>
      <c r="F4" s="321"/>
      <c r="G4" s="321"/>
      <c r="H4" s="321"/>
      <c r="I4" s="321"/>
      <c r="J4" s="2"/>
      <c r="K4" s="2"/>
      <c r="L4" s="2"/>
      <c r="M4" s="2"/>
      <c r="N4" s="2"/>
      <c r="O4" s="2"/>
      <c r="P4" s="2"/>
      <c r="Q4" s="2"/>
      <c r="R4" s="371" t="str">
        <f>'1. Cover'!M4</f>
        <v>Attachment 1</v>
      </c>
    </row>
    <row r="5" spans="1:18" ht="18.5" thickBot="1">
      <c r="A5" s="2"/>
      <c r="B5" s="321"/>
      <c r="C5" s="321"/>
      <c r="D5" s="504" t="s">
        <v>67</v>
      </c>
      <c r="E5" s="505"/>
      <c r="F5" s="506"/>
      <c r="G5"/>
      <c r="H5"/>
      <c r="I5"/>
      <c r="J5"/>
      <c r="K5"/>
      <c r="L5"/>
      <c r="M5"/>
      <c r="N5"/>
      <c r="O5"/>
      <c r="P5"/>
      <c r="Q5"/>
      <c r="R5"/>
    </row>
    <row r="6" spans="1:18" ht="18">
      <c r="A6" s="2"/>
      <c r="B6" s="422"/>
      <c r="C6" s="423"/>
      <c r="D6" s="513">
        <v>2027</v>
      </c>
      <c r="E6" s="514"/>
      <c r="F6" s="515"/>
      <c r="G6" s="321"/>
      <c r="H6" s="321"/>
      <c r="I6" s="321"/>
      <c r="J6" s="2"/>
      <c r="K6" s="2"/>
      <c r="L6" s="2"/>
      <c r="M6" s="2"/>
      <c r="N6" s="2"/>
      <c r="O6" s="2"/>
      <c r="P6" s="2"/>
      <c r="Q6" s="2"/>
      <c r="R6" s="371"/>
    </row>
    <row r="7" spans="1:18" ht="18">
      <c r="A7" s="2"/>
      <c r="B7" s="424" t="s">
        <v>24</v>
      </c>
      <c r="C7" s="425"/>
      <c r="D7" s="426" t="s">
        <v>25</v>
      </c>
      <c r="E7" s="427" t="s">
        <v>26</v>
      </c>
      <c r="F7" s="428" t="s">
        <v>26</v>
      </c>
      <c r="G7" s="321"/>
      <c r="H7" s="321"/>
      <c r="I7" s="321"/>
      <c r="J7" s="2"/>
      <c r="K7" s="2"/>
      <c r="L7" s="2"/>
      <c r="M7" s="2"/>
      <c r="N7" s="2"/>
      <c r="O7" s="2"/>
      <c r="P7" s="2"/>
      <c r="Q7" s="2"/>
      <c r="R7" s="371"/>
    </row>
    <row r="8" spans="1:18" ht="18.5" thickBot="1">
      <c r="A8" s="2"/>
      <c r="B8" s="429" t="s">
        <v>9</v>
      </c>
      <c r="C8" s="429" t="s">
        <v>27</v>
      </c>
      <c r="D8" s="430">
        <f>'4a. OEB_Adjustment_Input_Sheet'!$E$9</f>
        <v>46003</v>
      </c>
      <c r="E8" s="431" t="s">
        <v>29</v>
      </c>
      <c r="F8" s="432" t="s">
        <v>30</v>
      </c>
      <c r="G8" s="321"/>
      <c r="H8" s="321"/>
      <c r="I8" s="321"/>
      <c r="J8" s="2"/>
      <c r="K8" s="2"/>
      <c r="L8" s="2"/>
      <c r="M8" s="2"/>
      <c r="N8" s="2"/>
      <c r="O8" s="2"/>
      <c r="P8" s="2"/>
      <c r="Q8" s="2"/>
      <c r="R8" s="371"/>
    </row>
    <row r="9" spans="1:18" ht="18">
      <c r="A9" s="2"/>
      <c r="B9" s="67"/>
      <c r="C9" s="2"/>
      <c r="D9" s="418" t="s">
        <v>31</v>
      </c>
      <c r="E9" s="144" t="s">
        <v>32</v>
      </c>
      <c r="F9" s="205" t="s">
        <v>33</v>
      </c>
      <c r="G9" s="321"/>
      <c r="H9" s="321"/>
      <c r="I9" s="321"/>
      <c r="J9" s="2"/>
      <c r="K9" s="2"/>
      <c r="L9" s="2"/>
      <c r="M9" s="2"/>
      <c r="N9" s="2"/>
      <c r="O9" s="2"/>
      <c r="P9" s="2"/>
      <c r="Q9" s="2"/>
      <c r="R9" s="371"/>
    </row>
    <row r="10" spans="1:18" ht="18">
      <c r="A10" s="2"/>
      <c r="B10" s="11"/>
      <c r="C10" s="2"/>
      <c r="D10" s="67"/>
      <c r="E10" s="2"/>
      <c r="F10" s="162"/>
      <c r="G10" s="321"/>
      <c r="H10" s="321"/>
      <c r="I10" s="321"/>
      <c r="J10" s="2"/>
      <c r="K10" s="2"/>
      <c r="L10" s="2"/>
      <c r="M10" s="2"/>
      <c r="N10" s="2"/>
      <c r="O10" s="2"/>
      <c r="P10" s="2"/>
      <c r="Q10" s="2"/>
      <c r="R10" s="371"/>
    </row>
    <row r="11" spans="1:18" ht="18">
      <c r="A11" s="2"/>
      <c r="B11" s="35">
        <v>1</v>
      </c>
      <c r="C11" s="2" t="s">
        <v>192</v>
      </c>
      <c r="D11" s="376">
        <f>D21</f>
        <v>9135.1448862873822</v>
      </c>
      <c r="E11" s="419">
        <f t="shared" ref="E11" si="0">F11-D11</f>
        <v>0</v>
      </c>
      <c r="F11" s="357">
        <f>F21</f>
        <v>9135.1448862873822</v>
      </c>
      <c r="G11" s="321"/>
      <c r="H11" s="321"/>
      <c r="I11" s="321"/>
      <c r="J11" s="2"/>
      <c r="K11" s="2"/>
      <c r="L11" s="2"/>
      <c r="M11" s="2"/>
      <c r="N11" s="2"/>
      <c r="O11" s="2"/>
      <c r="P11" s="2"/>
      <c r="Q11" s="2"/>
      <c r="R11" s="371"/>
    </row>
    <row r="12" spans="1:18" ht="18.5" thickBot="1">
      <c r="A12" s="2"/>
      <c r="B12" s="36">
        <v>2</v>
      </c>
      <c r="C12" s="55" t="s">
        <v>193</v>
      </c>
      <c r="D12" s="491">
        <v>0.36791091260787756</v>
      </c>
      <c r="E12" s="420"/>
      <c r="F12" s="421">
        <f>1-F43</f>
        <v>0.36791091260787756</v>
      </c>
      <c r="G12" s="321"/>
      <c r="H12" s="321"/>
      <c r="I12" s="321"/>
      <c r="J12" s="2"/>
      <c r="K12" s="2"/>
      <c r="L12" s="2"/>
      <c r="M12" s="2"/>
      <c r="N12" s="2"/>
      <c r="O12" s="2"/>
      <c r="P12" s="2"/>
      <c r="Q12" s="2"/>
      <c r="R12" s="371"/>
    </row>
    <row r="13" spans="1:18" ht="18">
      <c r="A13" s="2"/>
      <c r="B13" s="2"/>
      <c r="C13" s="2"/>
      <c r="D13" s="2"/>
      <c r="E13" s="2"/>
      <c r="F13" s="2"/>
      <c r="G13" s="321"/>
      <c r="H13" s="321"/>
      <c r="I13" s="321"/>
      <c r="J13" s="2"/>
      <c r="K13" s="2"/>
      <c r="L13" s="2"/>
      <c r="M13" s="2"/>
      <c r="N13" s="2"/>
      <c r="O13" s="2"/>
      <c r="P13" s="2"/>
      <c r="Q13" s="2"/>
      <c r="R13" s="371"/>
    </row>
    <row r="14" spans="1:18" ht="18.5" thickBot="1">
      <c r="A14" s="2"/>
      <c r="B14" s="2"/>
      <c r="C14" s="2"/>
      <c r="D14" s="2"/>
      <c r="E14" s="2"/>
      <c r="F14" s="2"/>
      <c r="G14" s="321"/>
      <c r="H14" s="321"/>
      <c r="I14" s="321"/>
      <c r="J14" s="2"/>
      <c r="K14" s="2"/>
      <c r="L14" s="2"/>
      <c r="M14" s="2"/>
      <c r="N14" s="2"/>
      <c r="O14" s="2"/>
      <c r="P14" s="2"/>
      <c r="Q14" s="2"/>
      <c r="R14" s="371"/>
    </row>
    <row r="15" spans="1:18" ht="18.5" thickBot="1">
      <c r="A15" s="2"/>
      <c r="B15" s="2"/>
      <c r="C15" s="2"/>
      <c r="D15" s="504" t="s">
        <v>67</v>
      </c>
      <c r="E15" s="505"/>
      <c r="F15" s="506"/>
      <c r="G15" s="321"/>
      <c r="H15" s="321"/>
      <c r="I15" s="321"/>
      <c r="J15" s="2"/>
      <c r="K15" s="2"/>
      <c r="L15" s="2"/>
      <c r="M15" s="2"/>
      <c r="N15" s="2"/>
      <c r="O15" s="2"/>
      <c r="P15" s="2"/>
      <c r="Q15" s="2"/>
      <c r="R15" s="371"/>
    </row>
    <row r="16" spans="1:18" ht="18">
      <c r="A16" s="2"/>
      <c r="B16" s="34"/>
      <c r="C16" s="328"/>
      <c r="D16" s="511">
        <v>2027</v>
      </c>
      <c r="E16" s="508"/>
      <c r="F16" s="509"/>
      <c r="G16" s="321"/>
      <c r="H16" s="321"/>
      <c r="I16" s="321"/>
      <c r="J16" s="2"/>
      <c r="K16" s="2"/>
      <c r="L16" s="2"/>
      <c r="M16" s="2"/>
      <c r="N16" s="2"/>
      <c r="O16" s="2"/>
      <c r="P16" s="2"/>
      <c r="Q16" s="2"/>
      <c r="R16" s="371"/>
    </row>
    <row r="17" spans="1:18" ht="18">
      <c r="A17" s="2"/>
      <c r="B17" s="31" t="s">
        <v>24</v>
      </c>
      <c r="C17" s="33"/>
      <c r="D17" s="166" t="s">
        <v>25</v>
      </c>
      <c r="E17" s="146" t="s">
        <v>26</v>
      </c>
      <c r="F17" s="8" t="s">
        <v>26</v>
      </c>
      <c r="G17" s="321"/>
      <c r="H17" s="321"/>
      <c r="I17" s="321"/>
      <c r="J17" s="2"/>
      <c r="K17" s="2"/>
      <c r="L17" s="2"/>
      <c r="M17" s="2"/>
      <c r="N17" s="2"/>
      <c r="O17" s="2"/>
      <c r="P17" s="2"/>
      <c r="Q17" s="2"/>
      <c r="R17" s="371"/>
    </row>
    <row r="18" spans="1:18" ht="18.5" thickBot="1">
      <c r="A18" s="2"/>
      <c r="B18" s="17" t="s">
        <v>9</v>
      </c>
      <c r="C18" s="16" t="s">
        <v>27</v>
      </c>
      <c r="D18" s="212">
        <f>'4a. OEB_Adjustment_Input_Sheet'!$E$9</f>
        <v>46003</v>
      </c>
      <c r="E18" s="147" t="s">
        <v>29</v>
      </c>
      <c r="F18" s="10" t="s">
        <v>30</v>
      </c>
      <c r="G18" s="321"/>
      <c r="H18" s="321"/>
      <c r="I18" s="321"/>
      <c r="J18" s="2"/>
      <c r="K18" s="2"/>
      <c r="L18" s="2"/>
      <c r="M18" s="2"/>
      <c r="N18" s="2"/>
      <c r="O18" s="2"/>
      <c r="P18" s="2"/>
      <c r="Q18" s="2"/>
      <c r="R18" s="371"/>
    </row>
    <row r="19" spans="1:18" ht="18">
      <c r="A19" s="2"/>
      <c r="B19" s="67"/>
      <c r="C19" s="2"/>
      <c r="D19" s="165" t="s">
        <v>31</v>
      </c>
      <c r="E19" s="144" t="s">
        <v>32</v>
      </c>
      <c r="F19" s="145" t="s">
        <v>33</v>
      </c>
      <c r="G19" s="321"/>
      <c r="H19" s="321"/>
      <c r="I19" s="321"/>
      <c r="J19" s="2"/>
      <c r="K19" s="2"/>
      <c r="L19" s="2"/>
      <c r="M19" s="2"/>
      <c r="N19" s="2"/>
      <c r="O19" s="2"/>
      <c r="P19" s="2"/>
      <c r="Q19" s="2"/>
      <c r="R19" s="371"/>
    </row>
    <row r="20" spans="1:18" ht="18">
      <c r="A20" s="2"/>
      <c r="B20" s="11" t="s">
        <v>61</v>
      </c>
      <c r="C20" s="2"/>
      <c r="D20" s="73"/>
      <c r="E20" s="52"/>
      <c r="F20" s="53"/>
      <c r="G20" s="321"/>
      <c r="H20" s="321"/>
      <c r="I20" s="321"/>
      <c r="J20" s="2"/>
      <c r="K20" s="2"/>
      <c r="L20" s="2"/>
      <c r="M20" s="2"/>
      <c r="N20" s="2"/>
      <c r="O20" s="2"/>
      <c r="P20" s="2"/>
      <c r="Q20" s="2"/>
      <c r="R20" s="371"/>
    </row>
    <row r="21" spans="1:18" ht="18.5" thickBot="1">
      <c r="A21" s="2"/>
      <c r="B21" s="35">
        <f>B12+1</f>
        <v>3</v>
      </c>
      <c r="C21" s="12" t="s">
        <v>194</v>
      </c>
      <c r="D21" s="167">
        <f>'4a. OEB_Adjustment_Input_Sheet'!E43</f>
        <v>9135.1448862873822</v>
      </c>
      <c r="E21" s="150">
        <f t="shared" ref="E21" si="1">F21-D21</f>
        <v>0</v>
      </c>
      <c r="F21" s="151">
        <f>'4a. OEB_Adjustment_Input_Sheet'!G43</f>
        <v>9135.1448862873822</v>
      </c>
      <c r="G21" s="321"/>
      <c r="H21" s="321"/>
      <c r="I21" s="321"/>
      <c r="J21" s="2"/>
      <c r="K21" s="2"/>
      <c r="L21" s="2"/>
      <c r="M21" s="2"/>
      <c r="N21" s="2"/>
      <c r="O21" s="2"/>
      <c r="P21" s="2"/>
      <c r="Q21" s="2"/>
      <c r="R21" s="371"/>
    </row>
    <row r="22" spans="1:18" ht="18.5" thickBot="1">
      <c r="A22" s="2"/>
      <c r="B22" s="35"/>
      <c r="C22" s="2"/>
      <c r="D22" s="375"/>
      <c r="E22" s="42"/>
      <c r="F22" s="43"/>
      <c r="G22" s="321"/>
      <c r="H22" s="321"/>
      <c r="I22" s="321"/>
      <c r="J22" s="2"/>
      <c r="K22" s="2"/>
      <c r="L22" s="2"/>
      <c r="M22" s="2"/>
      <c r="N22" s="2"/>
      <c r="O22" s="2"/>
      <c r="P22" s="2"/>
      <c r="Q22" s="2"/>
      <c r="R22" s="371"/>
    </row>
    <row r="23" spans="1:18" ht="18">
      <c r="A23" s="2"/>
      <c r="B23" s="35">
        <f>B21+1</f>
        <v>4</v>
      </c>
      <c r="C23" s="12" t="s">
        <v>47</v>
      </c>
      <c r="D23" s="121">
        <f>D21*'4a. OEB_Adjustment_Input_Sheet'!E12</f>
        <v>4750.2753408694389</v>
      </c>
      <c r="E23" s="122">
        <f>F23-D23</f>
        <v>0</v>
      </c>
      <c r="F23" s="191">
        <f>F21*'4a. OEB_Adjustment_Input_Sheet'!G12</f>
        <v>4750.2753408694389</v>
      </c>
      <c r="G23" s="321"/>
      <c r="H23" s="321"/>
      <c r="I23" s="321"/>
      <c r="J23" s="2"/>
      <c r="K23" s="2"/>
      <c r="L23" s="2"/>
      <c r="M23" s="2"/>
      <c r="N23" s="2"/>
      <c r="O23" s="2"/>
      <c r="P23" s="2"/>
      <c r="Q23" s="2"/>
      <c r="R23" s="371"/>
    </row>
    <row r="24" spans="1:18" ht="18.5" thickBot="1">
      <c r="A24" s="2"/>
      <c r="B24" s="35"/>
      <c r="C24" s="2"/>
      <c r="D24" s="47"/>
      <c r="E24" s="42"/>
      <c r="F24" s="43"/>
      <c r="G24" s="321"/>
      <c r="H24" s="321"/>
      <c r="I24" s="321"/>
      <c r="J24" s="2"/>
      <c r="K24" s="2"/>
      <c r="L24" s="2"/>
      <c r="M24" s="2"/>
      <c r="N24" s="2"/>
      <c r="O24" s="2"/>
      <c r="P24" s="2"/>
      <c r="Q24" s="2"/>
      <c r="R24" s="371"/>
    </row>
    <row r="25" spans="1:18" ht="18">
      <c r="A25" s="2"/>
      <c r="B25" s="35">
        <f>B23+1</f>
        <v>5</v>
      </c>
      <c r="C25" s="2" t="s">
        <v>195</v>
      </c>
      <c r="D25" s="136">
        <f>D21-SUM(D23:D23)</f>
        <v>4384.8695454179433</v>
      </c>
      <c r="E25" s="186">
        <f t="shared" ref="E25" si="2">F25-D25</f>
        <v>0</v>
      </c>
      <c r="F25" s="137">
        <f>F21-SUM(F23:F23)</f>
        <v>4384.8695454179433</v>
      </c>
      <c r="G25" s="321"/>
      <c r="H25" s="321"/>
      <c r="I25" s="321"/>
      <c r="J25" s="2"/>
      <c r="K25" s="2"/>
      <c r="L25" s="2"/>
      <c r="M25" s="2"/>
      <c r="N25" s="2"/>
      <c r="O25" s="2"/>
      <c r="P25" s="2"/>
      <c r="Q25" s="2"/>
      <c r="R25" s="371"/>
    </row>
    <row r="26" spans="1:18" ht="18">
      <c r="A26" s="2"/>
      <c r="B26" s="35">
        <f>B25+1</f>
        <v>6</v>
      </c>
      <c r="C26" s="2" t="s">
        <v>196</v>
      </c>
      <c r="D26" s="138">
        <f>D12*'4a. OEB_Adjustment_Input_Sheet'!E27</f>
        <v>152.43887678744477</v>
      </c>
      <c r="E26" s="139"/>
      <c r="F26" s="103">
        <f>F12*'4a. OEB_Adjustment_Input_Sheet'!G27</f>
        <v>152.43887678744477</v>
      </c>
      <c r="G26" s="321"/>
      <c r="H26" s="321"/>
      <c r="I26" s="321"/>
      <c r="J26" s="2"/>
      <c r="K26" s="2"/>
      <c r="L26" s="2"/>
      <c r="M26" s="2"/>
      <c r="N26" s="2"/>
      <c r="O26" s="2"/>
      <c r="P26" s="2"/>
      <c r="Q26" s="2"/>
      <c r="R26" s="371"/>
    </row>
    <row r="27" spans="1:18" ht="18">
      <c r="A27" s="2"/>
      <c r="B27" s="35">
        <f t="shared" ref="B27:B28" si="3">B26+1</f>
        <v>7</v>
      </c>
      <c r="C27" s="2" t="s">
        <v>197</v>
      </c>
      <c r="D27" s="138">
        <f>D12*'4a. OEB_Adjustment_Input_Sheet'!E28</f>
        <v>2382.4658713938752</v>
      </c>
      <c r="E27" s="139">
        <f t="shared" ref="E27:E28" si="4">F27-D27</f>
        <v>0</v>
      </c>
      <c r="F27" s="103">
        <f>F12*'4a. OEB_Adjustment_Input_Sheet'!G28</f>
        <v>2382.4658713938752</v>
      </c>
      <c r="G27" s="321"/>
      <c r="H27" s="321"/>
      <c r="I27" s="321"/>
      <c r="J27" s="2"/>
      <c r="K27" s="2"/>
      <c r="L27" s="2"/>
      <c r="M27" s="2"/>
      <c r="N27" s="2"/>
      <c r="O27" s="2"/>
      <c r="P27" s="2"/>
      <c r="Q27" s="2"/>
      <c r="R27" s="371"/>
    </row>
    <row r="28" spans="1:18" ht="18.5" thickBot="1">
      <c r="A28" s="2"/>
      <c r="B28" s="35">
        <f t="shared" si="3"/>
        <v>8</v>
      </c>
      <c r="C28" s="12" t="s">
        <v>198</v>
      </c>
      <c r="D28" s="148">
        <f t="shared" ref="D28" si="5">D25-D26-D27</f>
        <v>1849.9647972366238</v>
      </c>
      <c r="E28" s="150">
        <f t="shared" si="4"/>
        <v>0</v>
      </c>
      <c r="F28" s="151">
        <f t="shared" ref="F28" si="6">F25-F26-F27</f>
        <v>1849.9647972366238</v>
      </c>
      <c r="G28" s="321"/>
      <c r="H28" s="321"/>
      <c r="I28" s="321"/>
      <c r="J28" s="2"/>
      <c r="K28" s="2"/>
      <c r="L28" s="2"/>
      <c r="M28" s="2"/>
      <c r="N28" s="2"/>
      <c r="O28" s="2"/>
      <c r="P28" s="2"/>
      <c r="Q28" s="2"/>
      <c r="R28" s="371"/>
    </row>
    <row r="29" spans="1:18" ht="18">
      <c r="A29" s="2"/>
      <c r="B29" s="67"/>
      <c r="C29" s="2"/>
      <c r="D29" s="376"/>
      <c r="E29" s="42"/>
      <c r="F29" s="357"/>
      <c r="G29" s="321"/>
      <c r="H29" s="321"/>
      <c r="I29" s="321"/>
      <c r="J29" s="2"/>
      <c r="K29" s="2"/>
      <c r="L29" s="2"/>
      <c r="M29" s="2"/>
      <c r="N29" s="2"/>
      <c r="O29" s="2"/>
      <c r="P29" s="2"/>
      <c r="Q29" s="2"/>
      <c r="R29" s="371"/>
    </row>
    <row r="30" spans="1:18" ht="18.5" thickBot="1">
      <c r="A30" s="2"/>
      <c r="B30" s="11" t="s">
        <v>199</v>
      </c>
      <c r="C30" s="2"/>
      <c r="D30" s="47"/>
      <c r="E30" s="42"/>
      <c r="F30" s="43"/>
      <c r="G30" s="321"/>
      <c r="H30" s="321"/>
      <c r="I30" s="321"/>
      <c r="J30" s="2"/>
      <c r="K30" s="2"/>
      <c r="L30" s="2"/>
      <c r="M30" s="2"/>
      <c r="N30" s="2"/>
      <c r="O30" s="2"/>
      <c r="P30" s="2"/>
      <c r="Q30" s="2"/>
      <c r="R30" s="371"/>
    </row>
    <row r="31" spans="1:18" ht="18.5" thickBot="1">
      <c r="A31" s="2"/>
      <c r="B31" s="35">
        <f>B28+1</f>
        <v>9</v>
      </c>
      <c r="C31" s="12" t="s">
        <v>47</v>
      </c>
      <c r="D31" s="109">
        <f>D23*'4a. OEB_Adjustment_Input_Sheet'!E23</f>
        <v>432.75008355320591</v>
      </c>
      <c r="E31" s="111">
        <f>F31-D31</f>
        <v>0</v>
      </c>
      <c r="F31" s="112">
        <f>F23*'4a. OEB_Adjustment_Input_Sheet'!G23</f>
        <v>432.75008355320591</v>
      </c>
      <c r="G31" s="321"/>
      <c r="H31" s="435"/>
      <c r="I31" s="436"/>
      <c r="J31" s="2"/>
      <c r="K31" s="2"/>
      <c r="L31" s="2"/>
      <c r="M31" s="2"/>
      <c r="N31" s="2"/>
      <c r="O31" s="2"/>
      <c r="P31" s="2"/>
      <c r="Q31" s="2"/>
      <c r="R31" s="371"/>
    </row>
    <row r="32" spans="1:18" ht="18.5" thickBot="1">
      <c r="A32" s="2"/>
      <c r="B32" s="35"/>
      <c r="C32" s="2"/>
      <c r="D32" s="47"/>
      <c r="E32" s="42"/>
      <c r="F32" s="43"/>
      <c r="G32" s="321"/>
      <c r="H32" s="321"/>
      <c r="I32" s="321"/>
      <c r="J32" s="2"/>
      <c r="K32" s="2"/>
      <c r="L32" s="2"/>
      <c r="M32" s="2"/>
      <c r="N32" s="2"/>
      <c r="O32" s="2"/>
      <c r="P32" s="2"/>
      <c r="Q32" s="2"/>
      <c r="R32" s="371"/>
    </row>
    <row r="33" spans="1:18" ht="18">
      <c r="A33" s="2"/>
      <c r="B33" s="35">
        <f>B31+1</f>
        <v>10</v>
      </c>
      <c r="C33" s="2" t="s">
        <v>197</v>
      </c>
      <c r="D33" s="136">
        <f>D27*'4a. OEB_Adjustment_Input_Sheet'!E21</f>
        <v>109.08341153851767</v>
      </c>
      <c r="E33" s="186">
        <f t="shared" ref="E33:E34" si="7">F33-D33</f>
        <v>0</v>
      </c>
      <c r="F33" s="137">
        <f>F27*'4a. OEB_Adjustment_Input_Sheet'!G21</f>
        <v>109.08341153851767</v>
      </c>
      <c r="G33" s="321"/>
      <c r="H33" s="321"/>
      <c r="I33" s="321"/>
      <c r="J33" s="2"/>
      <c r="K33" s="2"/>
      <c r="L33" s="2"/>
      <c r="M33" s="2"/>
      <c r="N33" s="2"/>
      <c r="O33" s="2"/>
      <c r="P33" s="2"/>
      <c r="Q33" s="2"/>
      <c r="R33" s="371"/>
    </row>
    <row r="34" spans="1:18" ht="18.5" thickBot="1">
      <c r="A34" s="2"/>
      <c r="B34" s="36">
        <f>B33+1</f>
        <v>11</v>
      </c>
      <c r="C34" s="55" t="s">
        <v>200</v>
      </c>
      <c r="D34" s="380">
        <f>D28*'4a. OEB_Adjustment_Input_Sheet'!E22</f>
        <v>84.702355543363367</v>
      </c>
      <c r="E34" s="381">
        <f t="shared" si="7"/>
        <v>0</v>
      </c>
      <c r="F34" s="354">
        <f>F28*'4a. OEB_Adjustment_Input_Sheet'!G22</f>
        <v>84.702355543363367</v>
      </c>
      <c r="G34" s="321"/>
      <c r="H34" s="321"/>
      <c r="I34" s="321"/>
      <c r="J34" s="2"/>
      <c r="K34" s="2"/>
      <c r="L34" s="2"/>
      <c r="M34" s="2"/>
      <c r="N34" s="2"/>
      <c r="O34" s="2"/>
      <c r="P34" s="2"/>
      <c r="Q34" s="2"/>
      <c r="R34" s="371"/>
    </row>
    <row r="35" spans="1:18" ht="18.5" thickBot="1">
      <c r="A35" s="2"/>
      <c r="B35" s="321"/>
      <c r="C35" s="321"/>
      <c r="D35" s="321"/>
      <c r="E35" s="321"/>
      <c r="F35" s="321"/>
      <c r="G35" s="321"/>
      <c r="H35" s="321"/>
      <c r="I35" s="321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thickBot="1">
      <c r="A36" s="2"/>
      <c r="B36" s="2"/>
      <c r="C36" s="2"/>
      <c r="D36" s="499" t="s">
        <v>201</v>
      </c>
      <c r="E36" s="500"/>
      <c r="F36" s="500"/>
      <c r="G36" s="500"/>
      <c r="H36" s="500"/>
      <c r="I36" s="500"/>
      <c r="J36" s="500"/>
      <c r="K36" s="500"/>
      <c r="L36" s="500"/>
      <c r="M36" s="500"/>
      <c r="N36" s="500"/>
      <c r="O36" s="500"/>
      <c r="P36" s="500"/>
      <c r="Q36" s="500"/>
      <c r="R36" s="501"/>
    </row>
    <row r="37" spans="1:18" s="411" customFormat="1">
      <c r="A37" s="2"/>
      <c r="B37" s="422"/>
      <c r="C37" s="423"/>
      <c r="D37" s="513">
        <v>2027</v>
      </c>
      <c r="E37" s="514"/>
      <c r="F37" s="515"/>
      <c r="G37" s="514">
        <v>2028</v>
      </c>
      <c r="H37" s="514"/>
      <c r="I37" s="515"/>
      <c r="J37" s="514">
        <v>2029</v>
      </c>
      <c r="K37" s="514"/>
      <c r="L37" s="515"/>
      <c r="M37" s="514">
        <v>2030</v>
      </c>
      <c r="N37" s="514"/>
      <c r="O37" s="515"/>
      <c r="P37" s="514">
        <v>2031</v>
      </c>
      <c r="Q37" s="514"/>
      <c r="R37" s="515"/>
    </row>
    <row r="38" spans="1:18" s="411" customFormat="1">
      <c r="A38" s="42"/>
      <c r="B38" s="424" t="s">
        <v>24</v>
      </c>
      <c r="C38" s="425"/>
      <c r="D38" s="426" t="s">
        <v>25</v>
      </c>
      <c r="E38" s="427" t="s">
        <v>26</v>
      </c>
      <c r="F38" s="428" t="s">
        <v>26</v>
      </c>
      <c r="G38" s="433" t="s">
        <v>25</v>
      </c>
      <c r="H38" s="427" t="s">
        <v>26</v>
      </c>
      <c r="I38" s="428" t="s">
        <v>26</v>
      </c>
      <c r="J38" s="433" t="s">
        <v>25</v>
      </c>
      <c r="K38" s="427" t="s">
        <v>26</v>
      </c>
      <c r="L38" s="428" t="s">
        <v>26</v>
      </c>
      <c r="M38" s="433" t="s">
        <v>25</v>
      </c>
      <c r="N38" s="427" t="s">
        <v>26</v>
      </c>
      <c r="O38" s="428" t="s">
        <v>26</v>
      </c>
      <c r="P38" s="433" t="s">
        <v>25</v>
      </c>
      <c r="Q38" s="427" t="s">
        <v>26</v>
      </c>
      <c r="R38" s="428" t="s">
        <v>26</v>
      </c>
    </row>
    <row r="39" spans="1:18" s="411" customFormat="1" ht="16" thickBot="1">
      <c r="A39" s="2"/>
      <c r="B39" s="429" t="s">
        <v>9</v>
      </c>
      <c r="C39" s="429" t="s">
        <v>27</v>
      </c>
      <c r="D39" s="430">
        <f>'4a. OEB_Adjustment_Input_Sheet'!$E$9</f>
        <v>46003</v>
      </c>
      <c r="E39" s="431" t="s">
        <v>29</v>
      </c>
      <c r="F39" s="432" t="s">
        <v>30</v>
      </c>
      <c r="G39" s="430">
        <f>'4a. OEB_Adjustment_Input_Sheet'!$E$9</f>
        <v>46003</v>
      </c>
      <c r="H39" s="431" t="s">
        <v>29</v>
      </c>
      <c r="I39" s="432" t="s">
        <v>30</v>
      </c>
      <c r="J39" s="430">
        <f>'4a. OEB_Adjustment_Input_Sheet'!$E$9</f>
        <v>46003</v>
      </c>
      <c r="K39" s="431" t="s">
        <v>29</v>
      </c>
      <c r="L39" s="432" t="s">
        <v>30</v>
      </c>
      <c r="M39" s="430">
        <f>'4a. OEB_Adjustment_Input_Sheet'!$E$9</f>
        <v>46003</v>
      </c>
      <c r="N39" s="431" t="s">
        <v>29</v>
      </c>
      <c r="O39" s="432" t="s">
        <v>30</v>
      </c>
      <c r="P39" s="430">
        <f>'4a. OEB_Adjustment_Input_Sheet'!$E$9</f>
        <v>46003</v>
      </c>
      <c r="Q39" s="431" t="s">
        <v>29</v>
      </c>
      <c r="R39" s="432" t="s">
        <v>30</v>
      </c>
    </row>
    <row r="40" spans="1:18" s="411" customFormat="1">
      <c r="A40" s="2"/>
      <c r="B40" s="67"/>
      <c r="C40" s="2"/>
      <c r="D40" s="418" t="s">
        <v>31</v>
      </c>
      <c r="E40" s="144" t="s">
        <v>32</v>
      </c>
      <c r="F40" s="205" t="s">
        <v>33</v>
      </c>
      <c r="G40" s="204" t="s">
        <v>34</v>
      </c>
      <c r="H40" s="144" t="s">
        <v>35</v>
      </c>
      <c r="I40" s="205" t="s">
        <v>36</v>
      </c>
      <c r="J40" s="204" t="s">
        <v>37</v>
      </c>
      <c r="K40" s="144" t="s">
        <v>38</v>
      </c>
      <c r="L40" s="205" t="s">
        <v>39</v>
      </c>
      <c r="M40" s="204" t="s">
        <v>40</v>
      </c>
      <c r="N40" s="144" t="s">
        <v>41</v>
      </c>
      <c r="O40" s="205" t="s">
        <v>42</v>
      </c>
      <c r="P40" s="204" t="s">
        <v>43</v>
      </c>
      <c r="Q40" s="144" t="s">
        <v>44</v>
      </c>
      <c r="R40" s="205" t="s">
        <v>45</v>
      </c>
    </row>
    <row r="41" spans="1:18" s="411" customFormat="1">
      <c r="A41" s="2"/>
      <c r="B41" s="11"/>
      <c r="C41" s="2"/>
      <c r="D41" s="67"/>
      <c r="E41" s="2"/>
      <c r="F41" s="162"/>
      <c r="G41" s="2"/>
      <c r="H41" s="2"/>
      <c r="I41" s="162"/>
      <c r="J41" s="2"/>
      <c r="K41" s="2"/>
      <c r="L41" s="162"/>
      <c r="M41" s="2"/>
      <c r="N41" s="2"/>
      <c r="O41" s="162"/>
      <c r="P41" s="2"/>
      <c r="Q41" s="2"/>
      <c r="R41" s="162"/>
    </row>
    <row r="42" spans="1:18" s="411" customFormat="1">
      <c r="A42" s="2"/>
      <c r="B42" s="35">
        <f>B34+1</f>
        <v>12</v>
      </c>
      <c r="C42" s="2" t="s">
        <v>202</v>
      </c>
      <c r="D42" s="376">
        <f>D53</f>
        <v>15694.629315120157</v>
      </c>
      <c r="E42" s="419">
        <f t="shared" ref="E42" si="8">F42-D42</f>
        <v>0</v>
      </c>
      <c r="F42" s="357">
        <f t="shared" ref="F42" si="9">F53</f>
        <v>15694.629315120157</v>
      </c>
      <c r="G42" s="376">
        <f>G53</f>
        <v>16305.256939565206</v>
      </c>
      <c r="H42" s="419">
        <f t="shared" ref="H42" si="10">I42-G42</f>
        <v>0</v>
      </c>
      <c r="I42" s="357">
        <f t="shared" ref="I42" si="11">I53</f>
        <v>16305.256939565206</v>
      </c>
      <c r="J42" s="376">
        <f>J53</f>
        <v>16264.956665327978</v>
      </c>
      <c r="K42" s="419">
        <f t="shared" ref="K42" si="12">L42-J42</f>
        <v>0</v>
      </c>
      <c r="L42" s="357">
        <f t="shared" ref="L42" si="13">L53</f>
        <v>16264.956665327978</v>
      </c>
      <c r="M42" s="376">
        <f>M53</f>
        <v>16867.531156875015</v>
      </c>
      <c r="N42" s="419">
        <f t="shared" ref="N42" si="14">O42-M42</f>
        <v>0</v>
      </c>
      <c r="O42" s="357">
        <f t="shared" ref="O42" si="15">O53</f>
        <v>16867.531156875015</v>
      </c>
      <c r="P42" s="376">
        <f>P53</f>
        <v>23587.932594769296</v>
      </c>
      <c r="Q42" s="419">
        <f t="shared" ref="Q42" si="16">R42-P42</f>
        <v>0</v>
      </c>
      <c r="R42" s="357">
        <f t="shared" ref="R42" si="17">R53</f>
        <v>23587.932594769296</v>
      </c>
    </row>
    <row r="43" spans="1:18" s="411" customFormat="1" ht="16" thickBot="1">
      <c r="A43" s="2"/>
      <c r="B43" s="36">
        <f>B42+1</f>
        <v>13</v>
      </c>
      <c r="C43" s="55" t="s">
        <v>203</v>
      </c>
      <c r="D43" s="492">
        <v>0.63208908739212244</v>
      </c>
      <c r="E43" s="434"/>
      <c r="F43" s="421">
        <f>D43-E43</f>
        <v>0.63208908739212244</v>
      </c>
      <c r="G43" s="492">
        <v>0.62730985931802874</v>
      </c>
      <c r="H43" s="434"/>
      <c r="I43" s="421">
        <f>G43-H43</f>
        <v>0.62730985931802874</v>
      </c>
      <c r="J43" s="492">
        <v>0.60064808554095339</v>
      </c>
      <c r="K43" s="434"/>
      <c r="L43" s="421">
        <f>J43-K43</f>
        <v>0.60064808554095339</v>
      </c>
      <c r="M43" s="492">
        <v>0.59521314612508769</v>
      </c>
      <c r="N43" s="434"/>
      <c r="O43" s="421">
        <f>M43-N43</f>
        <v>0.59521314612508769</v>
      </c>
      <c r="P43" s="492">
        <v>0.66266923655914045</v>
      </c>
      <c r="Q43" s="434"/>
      <c r="R43" s="421">
        <f>P43-Q43</f>
        <v>0.66266923655914045</v>
      </c>
    </row>
    <row r="44" spans="1:18" ht="16" thickBot="1">
      <c r="A44" s="2"/>
      <c r="B44" s="44"/>
      <c r="C44" s="2"/>
      <c r="D44" s="367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372"/>
      <c r="R44" s="372"/>
    </row>
    <row r="45" spans="1:18" ht="12.75" customHeight="1" thickBot="1">
      <c r="A45" s="2"/>
      <c r="B45" s="2"/>
      <c r="C45" s="2"/>
      <c r="D45" s="504" t="s">
        <v>201</v>
      </c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6"/>
    </row>
    <row r="46" spans="1:18">
      <c r="A46" s="2"/>
      <c r="B46" s="34"/>
      <c r="C46" s="328"/>
      <c r="D46" s="511">
        <v>2027</v>
      </c>
      <c r="E46" s="508"/>
      <c r="F46" s="509"/>
      <c r="G46" s="508">
        <v>2028</v>
      </c>
      <c r="H46" s="508"/>
      <c r="I46" s="509"/>
      <c r="J46" s="508">
        <v>2029</v>
      </c>
      <c r="K46" s="508"/>
      <c r="L46" s="509"/>
      <c r="M46" s="508">
        <v>2030</v>
      </c>
      <c r="N46" s="508"/>
      <c r="O46" s="509"/>
      <c r="P46" s="508">
        <v>2031</v>
      </c>
      <c r="Q46" s="508"/>
      <c r="R46" s="509"/>
    </row>
    <row r="47" spans="1:18">
      <c r="A47" s="2"/>
      <c r="B47" s="31" t="s">
        <v>24</v>
      </c>
      <c r="C47" s="33"/>
      <c r="D47" s="166" t="s">
        <v>25</v>
      </c>
      <c r="E47" s="146" t="s">
        <v>26</v>
      </c>
      <c r="F47" s="8" t="s">
        <v>26</v>
      </c>
      <c r="G47" s="166" t="s">
        <v>25</v>
      </c>
      <c r="H47" s="146" t="s">
        <v>26</v>
      </c>
      <c r="I47" s="8" t="s">
        <v>26</v>
      </c>
      <c r="J47" s="166" t="s">
        <v>25</v>
      </c>
      <c r="K47" s="146" t="s">
        <v>26</v>
      </c>
      <c r="L47" s="8" t="s">
        <v>26</v>
      </c>
      <c r="M47" s="166" t="s">
        <v>25</v>
      </c>
      <c r="N47" s="146" t="s">
        <v>26</v>
      </c>
      <c r="O47" s="8" t="s">
        <v>26</v>
      </c>
      <c r="P47" s="166" t="s">
        <v>25</v>
      </c>
      <c r="Q47" s="146" t="s">
        <v>26</v>
      </c>
      <c r="R47" s="8" t="s">
        <v>26</v>
      </c>
    </row>
    <row r="48" spans="1:18" ht="16" thickBot="1">
      <c r="A48" s="2"/>
      <c r="B48" s="17" t="s">
        <v>9</v>
      </c>
      <c r="C48" s="16" t="s">
        <v>27</v>
      </c>
      <c r="D48" s="212">
        <f>'4a. OEB_Adjustment_Input_Sheet'!$E$9</f>
        <v>46003</v>
      </c>
      <c r="E48" s="147" t="s">
        <v>29</v>
      </c>
      <c r="F48" s="10" t="s">
        <v>30</v>
      </c>
      <c r="G48" s="212">
        <f>'4a. OEB_Adjustment_Input_Sheet'!$E$9</f>
        <v>46003</v>
      </c>
      <c r="H48" s="147" t="s">
        <v>29</v>
      </c>
      <c r="I48" s="10" t="s">
        <v>30</v>
      </c>
      <c r="J48" s="212">
        <f>'4a. OEB_Adjustment_Input_Sheet'!$E$9</f>
        <v>46003</v>
      </c>
      <c r="K48" s="147" t="s">
        <v>29</v>
      </c>
      <c r="L48" s="10" t="s">
        <v>30</v>
      </c>
      <c r="M48" s="212">
        <f>'4a. OEB_Adjustment_Input_Sheet'!$E$9</f>
        <v>46003</v>
      </c>
      <c r="N48" s="147" t="s">
        <v>29</v>
      </c>
      <c r="O48" s="10" t="s">
        <v>30</v>
      </c>
      <c r="P48" s="212">
        <f>'4a. OEB_Adjustment_Input_Sheet'!$E$9</f>
        <v>46003</v>
      </c>
      <c r="Q48" s="147" t="s">
        <v>29</v>
      </c>
      <c r="R48" s="10" t="s">
        <v>30</v>
      </c>
    </row>
    <row r="49" spans="2:18">
      <c r="B49" s="67"/>
      <c r="C49" s="2"/>
      <c r="D49" s="165" t="s">
        <v>31</v>
      </c>
      <c r="E49" s="144" t="s">
        <v>32</v>
      </c>
      <c r="F49" s="145" t="s">
        <v>33</v>
      </c>
      <c r="G49" s="143" t="s">
        <v>34</v>
      </c>
      <c r="H49" s="144" t="s">
        <v>35</v>
      </c>
      <c r="I49" s="145" t="s">
        <v>36</v>
      </c>
      <c r="J49" s="143" t="s">
        <v>37</v>
      </c>
      <c r="K49" s="144" t="s">
        <v>38</v>
      </c>
      <c r="L49" s="145" t="s">
        <v>39</v>
      </c>
      <c r="M49" s="143" t="s">
        <v>40</v>
      </c>
      <c r="N49" s="144" t="s">
        <v>41</v>
      </c>
      <c r="O49" s="145" t="s">
        <v>42</v>
      </c>
      <c r="P49" s="143" t="s">
        <v>43</v>
      </c>
      <c r="Q49" s="144" t="s">
        <v>44</v>
      </c>
      <c r="R49" s="145" t="s">
        <v>45</v>
      </c>
    </row>
    <row r="50" spans="2:18" ht="21" customHeight="1" thickBot="1">
      <c r="B50" s="11" t="s">
        <v>61</v>
      </c>
      <c r="C50" s="2"/>
      <c r="D50" s="73"/>
      <c r="E50" s="52"/>
      <c r="F50" s="53"/>
      <c r="G50" s="73"/>
      <c r="H50" s="50"/>
      <c r="I50" s="53"/>
      <c r="J50" s="73"/>
      <c r="K50" s="50"/>
      <c r="L50" s="53"/>
      <c r="M50" s="73"/>
      <c r="N50" s="50"/>
      <c r="O50" s="53"/>
      <c r="P50" s="73"/>
      <c r="Q50" s="50"/>
      <c r="R50" s="53"/>
    </row>
    <row r="51" spans="2:18">
      <c r="B51" s="35">
        <f>B43+1</f>
        <v>14</v>
      </c>
      <c r="C51" s="2" t="s">
        <v>204</v>
      </c>
      <c r="D51" s="136">
        <f>'4a. OEB_Adjustment_Input_Sheet'!E102</f>
        <v>15794.698263003058</v>
      </c>
      <c r="E51" s="186">
        <f t="shared" ref="E51:E53" si="18">F51-D51</f>
        <v>0</v>
      </c>
      <c r="F51" s="137">
        <f>'4a. OEB_Adjustment_Input_Sheet'!G102</f>
        <v>15794.698263003058</v>
      </c>
      <c r="G51" s="136">
        <f>'4a. OEB_Adjustment_Input_Sheet'!H102</f>
        <v>16328.292669859178</v>
      </c>
      <c r="H51" s="186">
        <f t="shared" ref="H51:H53" si="19">I51-G51</f>
        <v>0</v>
      </c>
      <c r="I51" s="137">
        <f>'4a. OEB_Adjustment_Input_Sheet'!J102</f>
        <v>16328.292669859178</v>
      </c>
      <c r="J51" s="136">
        <f>'4a. OEB_Adjustment_Input_Sheet'!K102</f>
        <v>16264.956665327978</v>
      </c>
      <c r="K51" s="186">
        <f t="shared" ref="K51:K53" si="20">L51-J51</f>
        <v>0</v>
      </c>
      <c r="L51" s="137">
        <f>'4a. OEB_Adjustment_Input_Sheet'!M102</f>
        <v>16264.956665327978</v>
      </c>
      <c r="M51" s="136">
        <f>'4a. OEB_Adjustment_Input_Sheet'!N102</f>
        <v>16867.531156875015</v>
      </c>
      <c r="N51" s="186">
        <f t="shared" ref="N51:N53" si="21">O51-M51</f>
        <v>0</v>
      </c>
      <c r="O51" s="137">
        <f>'4a. OEB_Adjustment_Input_Sheet'!P102</f>
        <v>16867.531156875015</v>
      </c>
      <c r="P51" s="136">
        <f>'4a. OEB_Adjustment_Input_Sheet'!Q102</f>
        <v>23587.932594769296</v>
      </c>
      <c r="Q51" s="186">
        <f t="shared" ref="Q51:Q53" si="22">R51-P51</f>
        <v>0</v>
      </c>
      <c r="R51" s="137">
        <f>'4a. OEB_Adjustment_Input_Sheet'!S102</f>
        <v>23587.932594769296</v>
      </c>
    </row>
    <row r="52" spans="2:18">
      <c r="B52" s="35">
        <f>B51+1</f>
        <v>15</v>
      </c>
      <c r="C52" s="2" t="s">
        <v>64</v>
      </c>
      <c r="D52" s="373">
        <f>'4a. OEB_Adjustment_Input_Sheet'!E29</f>
        <v>100.06894788290174</v>
      </c>
      <c r="E52" s="123">
        <f t="shared" si="18"/>
        <v>0</v>
      </c>
      <c r="F52" s="374">
        <f>'4a. OEB_Adjustment_Input_Sheet'!G29</f>
        <v>100.06894788290174</v>
      </c>
      <c r="G52" s="373">
        <f>'4a. OEB_Adjustment_Input_Sheet'!H29</f>
        <v>23.035730293972847</v>
      </c>
      <c r="H52" s="123">
        <f t="shared" si="19"/>
        <v>0</v>
      </c>
      <c r="I52" s="374">
        <f>'4a. OEB_Adjustment_Input_Sheet'!J29</f>
        <v>23.035730293972847</v>
      </c>
      <c r="J52" s="373">
        <f>'4a. OEB_Adjustment_Input_Sheet'!K29</f>
        <v>0</v>
      </c>
      <c r="K52" s="123">
        <f t="shared" si="20"/>
        <v>0</v>
      </c>
      <c r="L52" s="374">
        <f>'4a. OEB_Adjustment_Input_Sheet'!M29</f>
        <v>0</v>
      </c>
      <c r="M52" s="373">
        <f>'4a. OEB_Adjustment_Input_Sheet'!N29</f>
        <v>0</v>
      </c>
      <c r="N52" s="123">
        <f t="shared" si="21"/>
        <v>0</v>
      </c>
      <c r="O52" s="374">
        <f>'4a. OEB_Adjustment_Input_Sheet'!P29</f>
        <v>0</v>
      </c>
      <c r="P52" s="373">
        <f>'4a. OEB_Adjustment_Input_Sheet'!Q29</f>
        <v>0</v>
      </c>
      <c r="Q52" s="123">
        <f t="shared" si="22"/>
        <v>0</v>
      </c>
      <c r="R52" s="374">
        <f>'4a. OEB_Adjustment_Input_Sheet'!S29</f>
        <v>0</v>
      </c>
    </row>
    <row r="53" spans="2:18" ht="16" thickBot="1">
      <c r="B53" s="35">
        <f>B52+1</f>
        <v>16</v>
      </c>
      <c r="C53" s="12" t="s">
        <v>194</v>
      </c>
      <c r="D53" s="167">
        <f>D51-D52</f>
        <v>15694.629315120157</v>
      </c>
      <c r="E53" s="150">
        <f t="shared" si="18"/>
        <v>0</v>
      </c>
      <c r="F53" s="151">
        <f t="shared" ref="F53" si="23">F51-F52</f>
        <v>15694.629315120157</v>
      </c>
      <c r="G53" s="167">
        <f>G51-G52</f>
        <v>16305.256939565206</v>
      </c>
      <c r="H53" s="150">
        <f t="shared" si="19"/>
        <v>0</v>
      </c>
      <c r="I53" s="151">
        <f t="shared" ref="I53" si="24">I51-I52</f>
        <v>16305.256939565206</v>
      </c>
      <c r="J53" s="167">
        <f>J51-J52</f>
        <v>16264.956665327978</v>
      </c>
      <c r="K53" s="150">
        <f t="shared" si="20"/>
        <v>0</v>
      </c>
      <c r="L53" s="151">
        <f t="shared" ref="L53" si="25">L51-L52</f>
        <v>16264.956665327978</v>
      </c>
      <c r="M53" s="167">
        <f>M51-M52</f>
        <v>16867.531156875015</v>
      </c>
      <c r="N53" s="150">
        <f t="shared" si="21"/>
        <v>0</v>
      </c>
      <c r="O53" s="151">
        <f t="shared" ref="O53" si="26">O51-O52</f>
        <v>16867.531156875015</v>
      </c>
      <c r="P53" s="167">
        <f>P51-P52</f>
        <v>23587.932594769296</v>
      </c>
      <c r="Q53" s="150">
        <f t="shared" si="22"/>
        <v>0</v>
      </c>
      <c r="R53" s="151">
        <f t="shared" ref="R53" si="27">R51-R52</f>
        <v>23587.932594769296</v>
      </c>
    </row>
    <row r="54" spans="2:18" ht="16" thickBot="1">
      <c r="B54" s="35"/>
      <c r="C54" s="2"/>
      <c r="D54" s="375"/>
      <c r="E54" s="42"/>
      <c r="F54" s="43"/>
      <c r="G54" s="375"/>
      <c r="H54" s="42"/>
      <c r="I54" s="43"/>
      <c r="J54" s="375"/>
      <c r="K54" s="42"/>
      <c r="L54" s="43"/>
      <c r="M54" s="375"/>
      <c r="N54" s="42"/>
      <c r="O54" s="43"/>
      <c r="P54" s="375"/>
      <c r="Q54" s="42"/>
      <c r="R54" s="43"/>
    </row>
    <row r="55" spans="2:18">
      <c r="B55" s="35">
        <f>B53+1</f>
        <v>17</v>
      </c>
      <c r="C55" s="12" t="s">
        <v>47</v>
      </c>
      <c r="D55" s="121">
        <f>D53*'4a. OEB_Adjustment_Input_Sheet'!E12-'4a. OEB_Adjustment_Input_Sheet'!E30</f>
        <v>8087.2847976810126</v>
      </c>
      <c r="E55" s="122">
        <f>F55-D55</f>
        <v>0</v>
      </c>
      <c r="F55" s="191">
        <f>F53*'4a. OEB_Adjustment_Input_Sheet'!G12-'4a. OEB_Adjustment_Input_Sheet'!G30</f>
        <v>8087.2847976810126</v>
      </c>
      <c r="G55" s="121">
        <f>G53*'4a. OEB_Adjustment_Input_Sheet'!H12-'4a. OEB_Adjustment_Input_Sheet'!H30</f>
        <v>8412.6627206355552</v>
      </c>
      <c r="H55" s="122">
        <f>I55-G55</f>
        <v>0</v>
      </c>
      <c r="I55" s="191">
        <f>I53*'4a. OEB_Adjustment_Input_Sheet'!J12-'4a. OEB_Adjustment_Input_Sheet'!J30</f>
        <v>8412.6627206355552</v>
      </c>
      <c r="J55" s="121">
        <f>J53*'4a. OEB_Adjustment_Input_Sheet'!K12-'4a. OEB_Adjustment_Input_Sheet'!K30</f>
        <v>8398.1763361040794</v>
      </c>
      <c r="K55" s="122">
        <f>L55-J55</f>
        <v>0</v>
      </c>
      <c r="L55" s="191">
        <f>L53*'4a. OEB_Adjustment_Input_Sheet'!M12-'4a. OEB_Adjustment_Input_Sheet'!M30</f>
        <v>8398.1763361040794</v>
      </c>
      <c r="M55" s="121">
        <f>M53*'4a. OEB_Adjustment_Input_Sheet'!N12-'4a. OEB_Adjustment_Input_Sheet'!N30</f>
        <v>8717.1792558397356</v>
      </c>
      <c r="N55" s="122">
        <f>O55-M55</f>
        <v>0</v>
      </c>
      <c r="O55" s="191">
        <f>O53*'4a. OEB_Adjustment_Input_Sheet'!P12-'4a. OEB_Adjustment_Input_Sheet'!P30</f>
        <v>8717.1792558397356</v>
      </c>
      <c r="P55" s="121">
        <f>P53*'4a. OEB_Adjustment_Input_Sheet'!Q12-'4a. OEB_Adjustment_Input_Sheet'!Q30</f>
        <v>12216.083654816544</v>
      </c>
      <c r="Q55" s="122">
        <f>R55-P55</f>
        <v>0</v>
      </c>
      <c r="R55" s="191">
        <f>R53*'4a. OEB_Adjustment_Input_Sheet'!S12-'4a. OEB_Adjustment_Input_Sheet'!S30</f>
        <v>12216.083654816544</v>
      </c>
    </row>
    <row r="56" spans="2:18" s="413" customFormat="1" ht="31.5" thickBot="1">
      <c r="B56" s="383">
        <f>B55+1</f>
        <v>18</v>
      </c>
      <c r="C56" s="412" t="s">
        <v>65</v>
      </c>
      <c r="D56" s="414">
        <f>'4a. OEB_Adjustment_Input_Sheet'!E30</f>
        <v>73.92244618146907</v>
      </c>
      <c r="E56" s="415">
        <f>F56-D56</f>
        <v>0</v>
      </c>
      <c r="F56" s="416">
        <f>'4a. OEB_Adjustment_Input_Sheet'!G30</f>
        <v>73.92244618146907</v>
      </c>
      <c r="G56" s="417">
        <f>'4a. OEB_Adjustment_Input_Sheet'!H30</f>
        <v>66.070887938353692</v>
      </c>
      <c r="H56" s="415">
        <f>I56-G56</f>
        <v>0</v>
      </c>
      <c r="I56" s="416">
        <f>'4a. OEB_Adjustment_Input_Sheet'!J30</f>
        <v>66.070887938353692</v>
      </c>
      <c r="J56" s="417">
        <f>'4a. OEB_Adjustment_Input_Sheet'!K30</f>
        <v>59.601129866468327</v>
      </c>
      <c r="K56" s="415">
        <f>L56-J56</f>
        <v>0</v>
      </c>
      <c r="L56" s="416">
        <f>'4a. OEB_Adjustment_Input_Sheet'!M30</f>
        <v>59.601129866468327</v>
      </c>
      <c r="M56" s="417">
        <f>'4a. OEB_Adjustment_Input_Sheet'!N30</f>
        <v>53.936945735272928</v>
      </c>
      <c r="N56" s="415">
        <f>O56-M56</f>
        <v>0</v>
      </c>
      <c r="O56" s="416">
        <f>'4a. OEB_Adjustment_Input_Sheet'!P30</f>
        <v>53.936945735272928</v>
      </c>
      <c r="P56" s="417">
        <f>'4a. OEB_Adjustment_Input_Sheet'!Q30</f>
        <v>49.641294463490262</v>
      </c>
      <c r="Q56" s="415">
        <f>R56-P56</f>
        <v>0</v>
      </c>
      <c r="R56" s="416">
        <f>'4a. OEB_Adjustment_Input_Sheet'!S30</f>
        <v>49.641294463490262</v>
      </c>
    </row>
    <row r="57" spans="2:18" ht="16" thickBot="1">
      <c r="B57" s="35"/>
      <c r="C57" s="2"/>
      <c r="D57" s="47"/>
      <c r="E57" s="42"/>
      <c r="F57" s="43"/>
      <c r="G57" s="47"/>
      <c r="H57" s="42"/>
      <c r="I57" s="43"/>
      <c r="J57" s="47"/>
      <c r="K57" s="42"/>
      <c r="L57" s="43"/>
      <c r="M57" s="47"/>
      <c r="N57" s="42"/>
      <c r="O57" s="43"/>
      <c r="P57" s="47"/>
      <c r="Q57" s="42"/>
      <c r="R57" s="43"/>
    </row>
    <row r="58" spans="2:18">
      <c r="B58" s="35">
        <f>B56+1</f>
        <v>19</v>
      </c>
      <c r="C58" s="2" t="s">
        <v>195</v>
      </c>
      <c r="D58" s="136">
        <f>D53-SUM(D55:D56)</f>
        <v>7533.4220712576753</v>
      </c>
      <c r="E58" s="186">
        <f t="shared" ref="E58:E61" si="28">F58-D58</f>
        <v>0</v>
      </c>
      <c r="F58" s="137">
        <f>F53-SUM(F55:F56)</f>
        <v>7533.4220712576753</v>
      </c>
      <c r="G58" s="136">
        <f>G53-SUM(G55:G56)</f>
        <v>7826.5233309912983</v>
      </c>
      <c r="H58" s="186">
        <f t="shared" ref="H58:H61" si="29">I58-G58</f>
        <v>0</v>
      </c>
      <c r="I58" s="137">
        <f>I53-SUM(I55:I56)</f>
        <v>7826.5233309912983</v>
      </c>
      <c r="J58" s="136">
        <f>J53-SUM(J55:J56)</f>
        <v>7807.1791993574298</v>
      </c>
      <c r="K58" s="186">
        <f t="shared" ref="K58:K61" si="30">L58-J58</f>
        <v>0</v>
      </c>
      <c r="L58" s="137">
        <f>L53-SUM(L55:L56)</f>
        <v>7807.1791993574298</v>
      </c>
      <c r="M58" s="136">
        <f>M53-SUM(M55:M56)</f>
        <v>8096.4149553000061</v>
      </c>
      <c r="N58" s="186">
        <f t="shared" ref="N58:N61" si="31">O58-M58</f>
        <v>0</v>
      </c>
      <c r="O58" s="137">
        <f>O53-SUM(O55:O56)</f>
        <v>8096.4149553000061</v>
      </c>
      <c r="P58" s="136">
        <f>P53-SUM(P55:P56)</f>
        <v>11322.207645489261</v>
      </c>
      <c r="Q58" s="186">
        <f t="shared" ref="Q58:Q61" si="32">R58-P58</f>
        <v>0</v>
      </c>
      <c r="R58" s="137">
        <f>R53-SUM(R55:R56)</f>
        <v>11322.207645489261</v>
      </c>
    </row>
    <row r="59" spans="2:18">
      <c r="B59" s="35">
        <f>B58+1</f>
        <v>20</v>
      </c>
      <c r="C59" s="2" t="s">
        <v>196</v>
      </c>
      <c r="D59" s="138">
        <f>D43*'4a. OEB_Adjustment_Input_Sheet'!E27</f>
        <v>261.89750618882033</v>
      </c>
      <c r="E59" s="139"/>
      <c r="F59" s="103">
        <f>F43*'4a. OEB_Adjustment_Input_Sheet'!G27</f>
        <v>261.89750618882033</v>
      </c>
      <c r="G59" s="138">
        <f>G43*'4a. OEB_Adjustment_Input_Sheet'!H27</f>
        <v>259.91729811518172</v>
      </c>
      <c r="H59" s="139">
        <f t="shared" si="29"/>
        <v>0</v>
      </c>
      <c r="I59" s="103">
        <f>I43*'4a. OEB_Adjustment_Input_Sheet'!J27</f>
        <v>259.91729811518172</v>
      </c>
      <c r="J59" s="138">
        <f>J43*'4a. OEB_Adjustment_Input_Sheet'!K27</f>
        <v>248.8703552046569</v>
      </c>
      <c r="K59" s="139">
        <f t="shared" si="30"/>
        <v>0</v>
      </c>
      <c r="L59" s="103">
        <f>L43*'4a. OEB_Adjustment_Input_Sheet'!M27</f>
        <v>248.8703552046569</v>
      </c>
      <c r="M59" s="138">
        <f>M43*'4a. OEB_Adjustment_Input_Sheet'!N27</f>
        <v>246.61846206539198</v>
      </c>
      <c r="N59" s="139">
        <f t="shared" si="31"/>
        <v>0</v>
      </c>
      <c r="O59" s="103">
        <f>O43*'4a. OEB_Adjustment_Input_Sheet'!P27</f>
        <v>246.61846206539198</v>
      </c>
      <c r="P59" s="138">
        <f>P43*'4a. OEB_Adjustment_Input_Sheet'!Q27</f>
        <v>274.56797458555724</v>
      </c>
      <c r="Q59" s="139">
        <f t="shared" si="32"/>
        <v>0</v>
      </c>
      <c r="R59" s="103">
        <f>R43*'4a. OEB_Adjustment_Input_Sheet'!S27</f>
        <v>274.56797458555724</v>
      </c>
    </row>
    <row r="60" spans="2:18">
      <c r="B60" s="35">
        <f t="shared" ref="B60:B61" si="33">B59+1</f>
        <v>21</v>
      </c>
      <c r="C60" s="2" t="s">
        <v>197</v>
      </c>
      <c r="D60" s="138">
        <f>D43*'4a. OEB_Adjustment_Input_Sheet'!E28</f>
        <v>4093.1938324897292</v>
      </c>
      <c r="E60" s="139">
        <f t="shared" si="28"/>
        <v>0</v>
      </c>
      <c r="F60" s="103">
        <f>F43*'4a. OEB_Adjustment_Input_Sheet'!G28</f>
        <v>4093.1938324897292</v>
      </c>
      <c r="G60" s="138">
        <f>G43*'4a. OEB_Adjustment_Input_Sheet'!H28</f>
        <v>5228.7868365787717</v>
      </c>
      <c r="H60" s="139">
        <f t="shared" si="29"/>
        <v>0</v>
      </c>
      <c r="I60" s="103">
        <f>I43*'4a. OEB_Adjustment_Input_Sheet'!J28</f>
        <v>5228.7868365787717</v>
      </c>
      <c r="J60" s="138">
        <f>J43*'4a. OEB_Adjustment_Input_Sheet'!K28</f>
        <v>6582.1918513982791</v>
      </c>
      <c r="K60" s="139">
        <f t="shared" si="30"/>
        <v>0</v>
      </c>
      <c r="L60" s="103">
        <f>L43*'4a. OEB_Adjustment_Input_Sheet'!M28</f>
        <v>6582.1918513982791</v>
      </c>
      <c r="M60" s="138">
        <f>M43*'4a. OEB_Adjustment_Input_Sheet'!N28</f>
        <v>7706.8275849259526</v>
      </c>
      <c r="N60" s="139">
        <f t="shared" si="31"/>
        <v>0</v>
      </c>
      <c r="O60" s="103">
        <f>O43*'4a. OEB_Adjustment_Input_Sheet'!P28</f>
        <v>7706.8275849259526</v>
      </c>
      <c r="P60" s="138">
        <f>P43*'4a. OEB_Adjustment_Input_Sheet'!Q28</f>
        <v>8948.2203922614844</v>
      </c>
      <c r="Q60" s="139">
        <f t="shared" si="32"/>
        <v>0</v>
      </c>
      <c r="R60" s="103">
        <f>R43*'4a. OEB_Adjustment_Input_Sheet'!S28</f>
        <v>8948.2203922614844</v>
      </c>
    </row>
    <row r="61" spans="2:18" ht="16" thickBot="1">
      <c r="B61" s="35">
        <f t="shared" si="33"/>
        <v>22</v>
      </c>
      <c r="C61" s="12" t="s">
        <v>198</v>
      </c>
      <c r="D61" s="148">
        <f t="shared" ref="D61" si="34">D58-D59-D60</f>
        <v>3178.3307325791257</v>
      </c>
      <c r="E61" s="150">
        <f t="shared" si="28"/>
        <v>0</v>
      </c>
      <c r="F61" s="151">
        <f t="shared" ref="F61:G61" si="35">F58-F59-F60</f>
        <v>3178.3307325791257</v>
      </c>
      <c r="G61" s="148">
        <f t="shared" si="35"/>
        <v>2337.8191962973451</v>
      </c>
      <c r="H61" s="150">
        <f t="shared" si="29"/>
        <v>0</v>
      </c>
      <c r="I61" s="151">
        <f t="shared" ref="I61:J61" si="36">I58-I59-I60</f>
        <v>2337.8191962973451</v>
      </c>
      <c r="J61" s="148">
        <f t="shared" si="36"/>
        <v>976.11699275449337</v>
      </c>
      <c r="K61" s="150">
        <f t="shared" si="30"/>
        <v>0</v>
      </c>
      <c r="L61" s="151">
        <f t="shared" ref="L61:M61" si="37">L58-L59-L60</f>
        <v>976.11699275449337</v>
      </c>
      <c r="M61" s="148">
        <f t="shared" si="37"/>
        <v>142.96890830866141</v>
      </c>
      <c r="N61" s="150">
        <f t="shared" si="31"/>
        <v>0</v>
      </c>
      <c r="O61" s="151">
        <f t="shared" ref="O61:P61" si="38">O58-O59-O60</f>
        <v>142.96890830866141</v>
      </c>
      <c r="P61" s="148">
        <f t="shared" si="38"/>
        <v>2099.4192786422191</v>
      </c>
      <c r="Q61" s="150">
        <f t="shared" si="32"/>
        <v>0</v>
      </c>
      <c r="R61" s="151">
        <f t="shared" ref="R61" si="39">R58-R59-R60</f>
        <v>2099.4192786422191</v>
      </c>
    </row>
    <row r="62" spans="2:18">
      <c r="B62" s="67"/>
      <c r="C62" s="2"/>
      <c r="D62" s="376"/>
      <c r="E62" s="42"/>
      <c r="F62" s="357"/>
      <c r="G62" s="376"/>
      <c r="H62" s="42"/>
      <c r="I62" s="357"/>
      <c r="J62" s="376"/>
      <c r="K62" s="42"/>
      <c r="L62" s="357"/>
      <c r="M62" s="376"/>
      <c r="N62" s="42"/>
      <c r="O62" s="357"/>
      <c r="P62" s="376"/>
      <c r="Q62" s="42"/>
      <c r="R62" s="357"/>
    </row>
    <row r="63" spans="2:18" ht="16" thickBot="1">
      <c r="B63" s="11" t="s">
        <v>199</v>
      </c>
      <c r="C63" s="2"/>
      <c r="D63" s="47"/>
      <c r="E63" s="42"/>
      <c r="F63" s="43"/>
      <c r="G63" s="47"/>
      <c r="H63" s="42"/>
      <c r="I63" s="43"/>
      <c r="J63" s="47"/>
      <c r="K63" s="42"/>
      <c r="L63" s="43"/>
      <c r="M63" s="47"/>
      <c r="N63" s="42"/>
      <c r="O63" s="43"/>
      <c r="P63" s="47"/>
      <c r="Q63" s="42"/>
      <c r="R63" s="43"/>
    </row>
    <row r="64" spans="2:18" ht="16" thickBot="1">
      <c r="B64" s="35">
        <f>B61+1</f>
        <v>23</v>
      </c>
      <c r="C64" s="2" t="s">
        <v>64</v>
      </c>
      <c r="D64" s="377">
        <f>D52*'4a. OEB_Adjustment_Input_Sheet'!E24</f>
        <v>4.7271250126412561</v>
      </c>
      <c r="E64" s="378">
        <f>F64-D64</f>
        <v>0</v>
      </c>
      <c r="F64" s="379">
        <f>F52*'4a. OEB_Adjustment_Input_Sheet'!G24</f>
        <v>4.7271250126412561</v>
      </c>
      <c r="G64" s="377">
        <f>G52*'4a. OEB_Adjustment_Input_Sheet'!H24</f>
        <v>1.0881774932271762</v>
      </c>
      <c r="H64" s="378">
        <f>I64-G64</f>
        <v>0</v>
      </c>
      <c r="I64" s="379">
        <f>I52*'4a. OEB_Adjustment_Input_Sheet'!J24</f>
        <v>1.0881774932271762</v>
      </c>
      <c r="J64" s="377">
        <f>J52*'4a. OEB_Adjustment_Input_Sheet'!K24</f>
        <v>0</v>
      </c>
      <c r="K64" s="378">
        <f>L64-J64</f>
        <v>0</v>
      </c>
      <c r="L64" s="379">
        <f>L52*'4a. OEB_Adjustment_Input_Sheet'!M24</f>
        <v>0</v>
      </c>
      <c r="M64" s="377">
        <f>M52*'4a. OEB_Adjustment_Input_Sheet'!N24</f>
        <v>0</v>
      </c>
      <c r="N64" s="378">
        <f>O64-M64</f>
        <v>0</v>
      </c>
      <c r="O64" s="379">
        <f>O52*'4a. OEB_Adjustment_Input_Sheet'!P24</f>
        <v>0</v>
      </c>
      <c r="P64" s="377">
        <f>P52*'4a. OEB_Adjustment_Input_Sheet'!Q24</f>
        <v>0</v>
      </c>
      <c r="Q64" s="378">
        <f>R64-P64</f>
        <v>0</v>
      </c>
      <c r="R64" s="379">
        <f>R52*'4a. OEB_Adjustment_Input_Sheet'!S24</f>
        <v>0</v>
      </c>
    </row>
    <row r="65" spans="2:18" ht="16" thickBot="1">
      <c r="B65" s="35"/>
      <c r="C65" s="2"/>
      <c r="D65" s="375"/>
      <c r="E65" s="42"/>
      <c r="F65" s="43"/>
      <c r="G65" s="375"/>
      <c r="H65" s="42"/>
      <c r="I65" s="43"/>
      <c r="J65" s="375"/>
      <c r="K65" s="42"/>
      <c r="L65" s="43"/>
      <c r="M65" s="375"/>
      <c r="N65" s="42"/>
      <c r="O65" s="43"/>
      <c r="P65" s="375"/>
      <c r="Q65" s="42"/>
      <c r="R65" s="43"/>
    </row>
    <row r="66" spans="2:18" ht="16" thickBot="1">
      <c r="B66" s="35">
        <f>B64+1</f>
        <v>24</v>
      </c>
      <c r="C66" s="12" t="s">
        <v>47</v>
      </c>
      <c r="D66" s="109">
        <f>D55*'4a. OEB_Adjustment_Input_Sheet'!E23+D56*'4a. OEB_Adjustment_Input_Sheet'!E22</f>
        <v>740.13625288854894</v>
      </c>
      <c r="E66" s="111">
        <f>F66-D66</f>
        <v>0</v>
      </c>
      <c r="F66" s="112">
        <f>F55*'4a. OEB_Adjustment_Input_Sheet'!G23+F56*'4a. OEB_Adjustment_Input_Sheet'!G22</f>
        <v>740.13625288854894</v>
      </c>
      <c r="G66" s="109">
        <f>G55*'4a. OEB_Adjustment_Input_Sheet'!H23+G56*'4a. OEB_Adjustment_Input_Sheet'!H22</f>
        <v>769.55472191245985</v>
      </c>
      <c r="H66" s="111">
        <f>I66-G66</f>
        <v>0</v>
      </c>
      <c r="I66" s="112">
        <f>I55*'4a. OEB_Adjustment_Input_Sheet'!J23+I56*'4a. OEB_Adjustment_Input_Sheet'!J22</f>
        <v>769.55472191245985</v>
      </c>
      <c r="J66" s="109">
        <f>J55*'4a. OEB_Adjustment_Input_Sheet'!K23+J56*'4a. OEB_Adjustment_Input_Sheet'!K22</f>
        <v>767.99498834664064</v>
      </c>
      <c r="K66" s="111">
        <f>L66-J66</f>
        <v>0</v>
      </c>
      <c r="L66" s="112">
        <f>L55*'4a. OEB_Adjustment_Input_Sheet'!M23+L56*'4a. OEB_Adjustment_Input_Sheet'!M22</f>
        <v>767.99498834664064</v>
      </c>
      <c r="M66" s="109">
        <f>M55*'4a. OEB_Adjustment_Input_Sheet'!N23+M56*'4a. OEB_Adjustment_Input_Sheet'!N22</f>
        <v>796.8138457324178</v>
      </c>
      <c r="N66" s="111">
        <f>O66-M66</f>
        <v>0</v>
      </c>
      <c r="O66" s="112">
        <f>O55*'4a. OEB_Adjustment_Input_Sheet'!P23+O56*'4a. OEB_Adjustment_Input_Sheet'!P22</f>
        <v>796.8138457324178</v>
      </c>
      <c r="P66" s="109">
        <f>P55*'4a. OEB_Adjustment_Input_Sheet'!Q23+P56*'4a. OEB_Adjustment_Input_Sheet'!Q22</f>
        <v>1115.3587213458416</v>
      </c>
      <c r="Q66" s="111">
        <f>R66-P66</f>
        <v>0</v>
      </c>
      <c r="R66" s="112">
        <f>R55*'4a. OEB_Adjustment_Input_Sheet'!S23+R56*'4a. OEB_Adjustment_Input_Sheet'!S22</f>
        <v>1115.3587213458416</v>
      </c>
    </row>
    <row r="67" spans="2:18" ht="16" thickBot="1">
      <c r="B67" s="35"/>
      <c r="C67" s="2"/>
      <c r="D67" s="47"/>
      <c r="E67" s="42"/>
      <c r="F67" s="43"/>
      <c r="G67" s="47"/>
      <c r="H67" s="42"/>
      <c r="I67" s="43"/>
      <c r="J67" s="47"/>
      <c r="K67" s="42"/>
      <c r="L67" s="43"/>
      <c r="M67" s="47"/>
      <c r="N67" s="42"/>
      <c r="O67" s="43"/>
      <c r="P67" s="47"/>
      <c r="Q67" s="42"/>
      <c r="R67" s="43"/>
    </row>
    <row r="68" spans="2:18">
      <c r="B68" s="35">
        <f>B66+1</f>
        <v>25</v>
      </c>
      <c r="C68" s="2" t="s">
        <v>197</v>
      </c>
      <c r="D68" s="136">
        <f>D60*'4a. OEB_Adjustment_Input_Sheet'!E21</f>
        <v>187.41067928715907</v>
      </c>
      <c r="E68" s="186">
        <f t="shared" ref="E68:E69" si="40">F68-D68</f>
        <v>0</v>
      </c>
      <c r="F68" s="137">
        <f>F60*'4a. OEB_Adjustment_Input_Sheet'!G21</f>
        <v>187.41067928715907</v>
      </c>
      <c r="G68" s="136">
        <f>G60*'4a. OEB_Adjustment_Input_Sheet'!H21</f>
        <v>250.17023221204812</v>
      </c>
      <c r="H68" s="186">
        <f t="shared" ref="H68:H69" si="41">I68-G68</f>
        <v>0</v>
      </c>
      <c r="I68" s="137">
        <f>I60*'4a. OEB_Adjustment_Input_Sheet'!J21</f>
        <v>250.17023221204812</v>
      </c>
      <c r="J68" s="136">
        <f>J60*'4a. OEB_Adjustment_Input_Sheet'!K21</f>
        <v>322.6012572650767</v>
      </c>
      <c r="K68" s="186">
        <f t="shared" ref="K68:K69" si="42">L68-J68</f>
        <v>0</v>
      </c>
      <c r="L68" s="137">
        <f>L60*'4a. OEB_Adjustment_Input_Sheet'!M21</f>
        <v>322.6012572650767</v>
      </c>
      <c r="M68" s="136">
        <f>M60*'4a. OEB_Adjustment_Input_Sheet'!N21</f>
        <v>382.76489528247845</v>
      </c>
      <c r="N68" s="186">
        <f t="shared" ref="N68:N69" si="43">O68-M68</f>
        <v>0</v>
      </c>
      <c r="O68" s="137">
        <f>O60*'4a. OEB_Adjustment_Input_Sheet'!P21</f>
        <v>382.76489528247845</v>
      </c>
      <c r="P68" s="136">
        <f>P60*'4a. OEB_Adjustment_Input_Sheet'!Q21</f>
        <v>445.86723387574165</v>
      </c>
      <c r="Q68" s="186">
        <f t="shared" ref="Q68:Q69" si="44">R68-P68</f>
        <v>0</v>
      </c>
      <c r="R68" s="137">
        <f>R60*'4a. OEB_Adjustment_Input_Sheet'!S21</f>
        <v>445.86723387574165</v>
      </c>
    </row>
    <row r="69" spans="2:18" ht="16" thickBot="1">
      <c r="B69" s="36">
        <f>B68+1</f>
        <v>26</v>
      </c>
      <c r="C69" s="55" t="s">
        <v>200</v>
      </c>
      <c r="D69" s="380">
        <f>D61*'4a. OEB_Adjustment_Input_Sheet'!E22</f>
        <v>145.522823000443</v>
      </c>
      <c r="E69" s="381">
        <f t="shared" si="40"/>
        <v>0</v>
      </c>
      <c r="F69" s="354">
        <f>F61*'4a. OEB_Adjustment_Input_Sheet'!G22</f>
        <v>145.522823000443</v>
      </c>
      <c r="G69" s="380">
        <f>G61*'4a. OEB_Adjustment_Input_Sheet'!H22</f>
        <v>111.85247926269707</v>
      </c>
      <c r="H69" s="381">
        <f t="shared" si="41"/>
        <v>0</v>
      </c>
      <c r="I69" s="354">
        <f>I61*'4a. OEB_Adjustment_Input_Sheet'!J22</f>
        <v>111.85247926269707</v>
      </c>
      <c r="J69" s="380">
        <f>J61*'4a. OEB_Adjustment_Input_Sheet'!K22</f>
        <v>47.840685323310758</v>
      </c>
      <c r="K69" s="381">
        <f t="shared" si="42"/>
        <v>0</v>
      </c>
      <c r="L69" s="354">
        <f>L61*'4a. OEB_Adjustment_Input_Sheet'!M22</f>
        <v>47.840685323310758</v>
      </c>
      <c r="M69" s="380">
        <f>M61*'4a. OEB_Adjustment_Input_Sheet'!N22</f>
        <v>7.1006492119339182</v>
      </c>
      <c r="N69" s="381">
        <f t="shared" si="43"/>
        <v>0</v>
      </c>
      <c r="O69" s="354">
        <f>O61*'4a. OEB_Adjustment_Input_Sheet'!P22</f>
        <v>7.1006492119339182</v>
      </c>
      <c r="P69" s="380">
        <f>P61*'4a. OEB_Adjustment_Input_Sheet'!Q22</f>
        <v>104.60876302545337</v>
      </c>
      <c r="Q69" s="381">
        <f t="shared" si="44"/>
        <v>0</v>
      </c>
      <c r="R69" s="354">
        <f>R61*'4a. OEB_Adjustment_Input_Sheet'!S22</f>
        <v>104.60876302545337</v>
      </c>
    </row>
    <row r="70" spans="2:18" ht="16" thickBot="1">
      <c r="B70" s="44"/>
      <c r="C70" s="2"/>
      <c r="D70" s="52"/>
      <c r="E70" s="372"/>
      <c r="F70" s="372"/>
      <c r="G70" s="52"/>
      <c r="H70" s="372"/>
      <c r="I70" s="372"/>
      <c r="J70" s="52"/>
      <c r="K70" s="372"/>
      <c r="L70" s="372"/>
      <c r="M70" s="52"/>
      <c r="N70" s="372"/>
      <c r="O70" s="372"/>
      <c r="P70" s="52"/>
      <c r="Q70" s="372"/>
      <c r="R70" s="372"/>
    </row>
    <row r="71" spans="2:18" ht="16" thickBot="1">
      <c r="B71" s="2"/>
      <c r="C71" s="2"/>
      <c r="D71" s="504" t="s">
        <v>125</v>
      </c>
      <c r="E71" s="505"/>
      <c r="F71" s="505"/>
      <c r="G71" s="505"/>
      <c r="H71" s="505"/>
      <c r="I71" s="505"/>
      <c r="J71" s="505"/>
      <c r="K71" s="505"/>
      <c r="L71" s="505"/>
      <c r="M71" s="505"/>
      <c r="N71" s="505"/>
      <c r="O71" s="505"/>
      <c r="P71" s="505"/>
      <c r="Q71" s="505"/>
      <c r="R71" s="506"/>
    </row>
    <row r="72" spans="2:18">
      <c r="B72" s="34"/>
      <c r="C72" s="328"/>
      <c r="D72" s="511">
        <v>2027</v>
      </c>
      <c r="E72" s="508"/>
      <c r="F72" s="509"/>
      <c r="G72" s="508">
        <v>2028</v>
      </c>
      <c r="H72" s="508"/>
      <c r="I72" s="509"/>
      <c r="J72" s="508">
        <v>2029</v>
      </c>
      <c r="K72" s="508"/>
      <c r="L72" s="509"/>
      <c r="M72" s="508">
        <v>2030</v>
      </c>
      <c r="N72" s="508"/>
      <c r="O72" s="509"/>
      <c r="P72" s="508">
        <v>2031</v>
      </c>
      <c r="Q72" s="508"/>
      <c r="R72" s="509"/>
    </row>
    <row r="73" spans="2:18">
      <c r="B73" s="31" t="s">
        <v>24</v>
      </c>
      <c r="C73" s="33"/>
      <c r="D73" s="166" t="s">
        <v>25</v>
      </c>
      <c r="E73" s="146" t="s">
        <v>26</v>
      </c>
      <c r="F73" s="8" t="s">
        <v>26</v>
      </c>
      <c r="G73" s="166" t="s">
        <v>25</v>
      </c>
      <c r="H73" s="146" t="s">
        <v>26</v>
      </c>
      <c r="I73" s="8" t="s">
        <v>26</v>
      </c>
      <c r="J73" s="166" t="s">
        <v>25</v>
      </c>
      <c r="K73" s="146" t="s">
        <v>26</v>
      </c>
      <c r="L73" s="8" t="s">
        <v>26</v>
      </c>
      <c r="M73" s="166" t="s">
        <v>25</v>
      </c>
      <c r="N73" s="146" t="s">
        <v>26</v>
      </c>
      <c r="O73" s="8" t="s">
        <v>26</v>
      </c>
      <c r="P73" s="166" t="s">
        <v>25</v>
      </c>
      <c r="Q73" s="146" t="s">
        <v>26</v>
      </c>
      <c r="R73" s="8" t="s">
        <v>26</v>
      </c>
    </row>
    <row r="74" spans="2:18" ht="16" thickBot="1">
      <c r="B74" s="17" t="s">
        <v>9</v>
      </c>
      <c r="C74" s="16" t="s">
        <v>27</v>
      </c>
      <c r="D74" s="212">
        <f>'4a. OEB_Adjustment_Input_Sheet'!$E$9</f>
        <v>46003</v>
      </c>
      <c r="E74" s="147" t="s">
        <v>29</v>
      </c>
      <c r="F74" s="10" t="s">
        <v>30</v>
      </c>
      <c r="G74" s="212">
        <f>'4a. OEB_Adjustment_Input_Sheet'!$E$9</f>
        <v>46003</v>
      </c>
      <c r="H74" s="147" t="s">
        <v>29</v>
      </c>
      <c r="I74" s="10" t="s">
        <v>30</v>
      </c>
      <c r="J74" s="212">
        <f>'4a. OEB_Adjustment_Input_Sheet'!$E$9</f>
        <v>46003</v>
      </c>
      <c r="K74" s="147" t="s">
        <v>29</v>
      </c>
      <c r="L74" s="10" t="s">
        <v>30</v>
      </c>
      <c r="M74" s="212">
        <f>'4a. OEB_Adjustment_Input_Sheet'!$E$9</f>
        <v>46003</v>
      </c>
      <c r="N74" s="147" t="s">
        <v>29</v>
      </c>
      <c r="O74" s="10" t="s">
        <v>30</v>
      </c>
      <c r="P74" s="212">
        <f>'4a. OEB_Adjustment_Input_Sheet'!$E$9</f>
        <v>46003</v>
      </c>
      <c r="Q74" s="147" t="s">
        <v>29</v>
      </c>
      <c r="R74" s="10" t="s">
        <v>30</v>
      </c>
    </row>
    <row r="75" spans="2:18">
      <c r="B75" s="67"/>
      <c r="C75" s="2"/>
      <c r="D75" s="165" t="s">
        <v>31</v>
      </c>
      <c r="E75" s="144" t="s">
        <v>32</v>
      </c>
      <c r="F75" s="145" t="s">
        <v>33</v>
      </c>
      <c r="G75" s="143" t="s">
        <v>34</v>
      </c>
      <c r="H75" s="144" t="s">
        <v>35</v>
      </c>
      <c r="I75" s="145" t="s">
        <v>36</v>
      </c>
      <c r="J75" s="143" t="s">
        <v>37</v>
      </c>
      <c r="K75" s="144" t="s">
        <v>38</v>
      </c>
      <c r="L75" s="145" t="s">
        <v>39</v>
      </c>
      <c r="M75" s="143" t="s">
        <v>40</v>
      </c>
      <c r="N75" s="144" t="s">
        <v>41</v>
      </c>
      <c r="O75" s="145" t="s">
        <v>42</v>
      </c>
      <c r="P75" s="143" t="s">
        <v>43</v>
      </c>
      <c r="Q75" s="144" t="s">
        <v>44</v>
      </c>
      <c r="R75" s="145" t="s">
        <v>45</v>
      </c>
    </row>
    <row r="76" spans="2:18" ht="18.5">
      <c r="B76" s="11" t="s">
        <v>61</v>
      </c>
      <c r="C76" s="2"/>
      <c r="D76" s="73"/>
      <c r="E76" s="52"/>
      <c r="F76" s="53"/>
      <c r="G76" s="73"/>
      <c r="H76" s="50"/>
      <c r="I76" s="53"/>
      <c r="J76" s="73"/>
      <c r="K76" s="50"/>
      <c r="L76" s="53"/>
      <c r="M76" s="73"/>
      <c r="N76" s="50"/>
      <c r="O76" s="53"/>
      <c r="P76" s="73"/>
      <c r="Q76" s="50"/>
      <c r="R76" s="53"/>
    </row>
    <row r="77" spans="2:18" ht="16" thickBot="1">
      <c r="B77" s="35">
        <f>B69+1</f>
        <v>27</v>
      </c>
      <c r="C77" s="12" t="s">
        <v>194</v>
      </c>
      <c r="D77" s="167">
        <f>'4a. OEB_Adjustment_Input_Sheet'!E173</f>
        <v>0</v>
      </c>
      <c r="E77" s="150">
        <f t="shared" ref="E77" si="45">F77-D77</f>
        <v>0</v>
      </c>
      <c r="F77" s="151">
        <f>'4a. OEB_Adjustment_Input_Sheet'!G173</f>
        <v>0</v>
      </c>
      <c r="G77" s="167">
        <f>'4a. OEB_Adjustment_Input_Sheet'!H173</f>
        <v>0</v>
      </c>
      <c r="H77" s="150">
        <f t="shared" ref="H77" si="46">I77-G77</f>
        <v>0</v>
      </c>
      <c r="I77" s="151">
        <f>'4a. OEB_Adjustment_Input_Sheet'!J173</f>
        <v>0</v>
      </c>
      <c r="J77" s="167">
        <f>'4a. OEB_Adjustment_Input_Sheet'!K173</f>
        <v>2.1</v>
      </c>
      <c r="K77" s="150">
        <f t="shared" ref="K77" si="47">L77-J77</f>
        <v>0</v>
      </c>
      <c r="L77" s="151">
        <f>'4a. OEB_Adjustment_Input_Sheet'!M173</f>
        <v>2.1</v>
      </c>
      <c r="M77" s="167">
        <f>'4a. OEB_Adjustment_Input_Sheet'!N173</f>
        <v>1371.087799800945</v>
      </c>
      <c r="N77" s="150">
        <f t="shared" ref="N77" si="48">O77-M77</f>
        <v>0</v>
      </c>
      <c r="O77" s="151">
        <f>'4a. OEB_Adjustment_Input_Sheet'!P173</f>
        <v>1371.087799800945</v>
      </c>
      <c r="P77" s="167">
        <f>'4a. OEB_Adjustment_Input_Sheet'!Q173</f>
        <v>6529.9903809108955</v>
      </c>
      <c r="Q77" s="150">
        <f t="shared" ref="Q77" si="49">R77-P77</f>
        <v>0</v>
      </c>
      <c r="R77" s="151">
        <f>'4a. OEB_Adjustment_Input_Sheet'!S173</f>
        <v>6529.9903809108955</v>
      </c>
    </row>
    <row r="78" spans="2:18" ht="16" thickBot="1">
      <c r="B78" s="35"/>
      <c r="C78" s="2"/>
      <c r="D78" s="375"/>
      <c r="E78" s="42"/>
      <c r="F78" s="43"/>
      <c r="G78" s="375"/>
      <c r="H78" s="42"/>
      <c r="I78" s="43"/>
      <c r="J78" s="375"/>
      <c r="K78" s="42"/>
      <c r="L78" s="43"/>
      <c r="M78" s="375"/>
      <c r="N78" s="42"/>
      <c r="O78" s="43"/>
      <c r="P78" s="375"/>
      <c r="Q78" s="42"/>
      <c r="R78" s="43"/>
    </row>
    <row r="79" spans="2:18">
      <c r="B79" s="35">
        <f>B77+1</f>
        <v>28</v>
      </c>
      <c r="C79" s="12" t="s">
        <v>47</v>
      </c>
      <c r="D79" s="121">
        <f>D77</f>
        <v>0</v>
      </c>
      <c r="E79" s="122">
        <f>F79-D79</f>
        <v>0</v>
      </c>
      <c r="F79" s="191">
        <f>F77</f>
        <v>0</v>
      </c>
      <c r="G79" s="121">
        <f>G77</f>
        <v>0</v>
      </c>
      <c r="H79" s="122">
        <f>I79-G79</f>
        <v>0</v>
      </c>
      <c r="I79" s="191">
        <f>I77</f>
        <v>0</v>
      </c>
      <c r="J79" s="121">
        <f>J77</f>
        <v>2.1</v>
      </c>
      <c r="K79" s="122">
        <f>L79-J79</f>
        <v>0</v>
      </c>
      <c r="L79" s="191">
        <f>L77</f>
        <v>2.1</v>
      </c>
      <c r="M79" s="121">
        <f>M77</f>
        <v>1371.087799800945</v>
      </c>
      <c r="N79" s="122">
        <f>O79-M79</f>
        <v>0</v>
      </c>
      <c r="O79" s="191">
        <f>O77</f>
        <v>1371.087799800945</v>
      </c>
      <c r="P79" s="121">
        <f>P77</f>
        <v>6529.9903809108955</v>
      </c>
      <c r="Q79" s="122">
        <f>R79-P79</f>
        <v>0</v>
      </c>
      <c r="R79" s="191">
        <f>R77</f>
        <v>6529.9903809108955</v>
      </c>
    </row>
    <row r="80" spans="2:18" ht="16" thickBot="1">
      <c r="B80" s="35"/>
      <c r="C80" s="2"/>
      <c r="D80" s="47"/>
      <c r="E80" s="42"/>
      <c r="F80" s="43"/>
      <c r="G80" s="47"/>
      <c r="H80" s="42"/>
      <c r="I80" s="43"/>
      <c r="J80" s="47"/>
      <c r="K80" s="42"/>
      <c r="L80" s="43"/>
      <c r="M80" s="47"/>
      <c r="N80" s="42"/>
      <c r="O80" s="43"/>
      <c r="P80" s="47"/>
      <c r="Q80" s="42"/>
      <c r="R80" s="43"/>
    </row>
    <row r="81" spans="2:18">
      <c r="B81" s="35">
        <f>B79+1</f>
        <v>29</v>
      </c>
      <c r="C81" s="2" t="s">
        <v>195</v>
      </c>
      <c r="D81" s="136">
        <f>D77-D79</f>
        <v>0</v>
      </c>
      <c r="E81" s="186">
        <f t="shared" ref="E81" si="50">F81-D81</f>
        <v>0</v>
      </c>
      <c r="F81" s="137">
        <f>F77-SUM(F79:F79)</f>
        <v>0</v>
      </c>
      <c r="G81" s="136">
        <f>G77-G79</f>
        <v>0</v>
      </c>
      <c r="H81" s="186">
        <f t="shared" ref="H81" si="51">I81-G81</f>
        <v>0</v>
      </c>
      <c r="I81" s="137">
        <f>I77-SUM(I79:I79)</f>
        <v>0</v>
      </c>
      <c r="J81" s="136">
        <f>J77-J79</f>
        <v>0</v>
      </c>
      <c r="K81" s="186">
        <f t="shared" ref="K81" si="52">L81-J81</f>
        <v>0</v>
      </c>
      <c r="L81" s="137">
        <f>L77-SUM(L79:L79)</f>
        <v>0</v>
      </c>
      <c r="M81" s="136">
        <f>M77-M79</f>
        <v>0</v>
      </c>
      <c r="N81" s="186">
        <f t="shared" ref="N81" si="53">O81-M81</f>
        <v>0</v>
      </c>
      <c r="O81" s="137">
        <f>O77-SUM(O79:O79)</f>
        <v>0</v>
      </c>
      <c r="P81" s="136">
        <f>P77-P79</f>
        <v>0</v>
      </c>
      <c r="Q81" s="186">
        <f t="shared" ref="Q81" si="54">R81-P81</f>
        <v>0</v>
      </c>
      <c r="R81" s="137">
        <f>R77-SUM(R79:R79)</f>
        <v>0</v>
      </c>
    </row>
    <row r="82" spans="2:18">
      <c r="B82" s="35">
        <f>B81+1</f>
        <v>30</v>
      </c>
      <c r="C82" s="2" t="s">
        <v>196</v>
      </c>
      <c r="D82" s="138">
        <v>0</v>
      </c>
      <c r="E82" s="139"/>
      <c r="F82" s="103">
        <v>0</v>
      </c>
      <c r="G82" s="138">
        <v>0</v>
      </c>
      <c r="H82" s="139"/>
      <c r="I82" s="103">
        <v>0</v>
      </c>
      <c r="J82" s="138">
        <v>0</v>
      </c>
      <c r="K82" s="139"/>
      <c r="L82" s="103">
        <v>0</v>
      </c>
      <c r="M82" s="138">
        <v>0</v>
      </c>
      <c r="N82" s="139"/>
      <c r="O82" s="103">
        <v>0</v>
      </c>
      <c r="P82" s="138">
        <v>0</v>
      </c>
      <c r="Q82" s="139"/>
      <c r="R82" s="103">
        <v>0</v>
      </c>
    </row>
    <row r="83" spans="2:18">
      <c r="B83" s="35">
        <f t="shared" ref="B83:B84" si="55">B82+1</f>
        <v>31</v>
      </c>
      <c r="C83" s="2" t="s">
        <v>197</v>
      </c>
      <c r="D83" s="138">
        <v>0</v>
      </c>
      <c r="E83" s="139">
        <f t="shared" ref="E83:E84" si="56">F83-D83</f>
        <v>0</v>
      </c>
      <c r="F83" s="103">
        <v>0</v>
      </c>
      <c r="G83" s="138">
        <v>0</v>
      </c>
      <c r="H83" s="139">
        <f t="shared" ref="H83" si="57">I83-G83</f>
        <v>0</v>
      </c>
      <c r="I83" s="103">
        <v>0</v>
      </c>
      <c r="J83" s="138">
        <v>0</v>
      </c>
      <c r="K83" s="139">
        <f t="shared" ref="K83" si="58">L83-J83</f>
        <v>0</v>
      </c>
      <c r="L83" s="103">
        <v>0</v>
      </c>
      <c r="M83" s="138">
        <v>0</v>
      </c>
      <c r="N83" s="139">
        <f t="shared" ref="N83" si="59">O83-M83</f>
        <v>0</v>
      </c>
      <c r="O83" s="103">
        <v>0</v>
      </c>
      <c r="P83" s="138">
        <v>0</v>
      </c>
      <c r="Q83" s="139">
        <f t="shared" ref="Q83" si="60">R83-P83</f>
        <v>0</v>
      </c>
      <c r="R83" s="103">
        <v>0</v>
      </c>
    </row>
    <row r="84" spans="2:18" ht="16" thickBot="1">
      <c r="B84" s="35">
        <f t="shared" si="55"/>
        <v>32</v>
      </c>
      <c r="C84" s="12" t="s">
        <v>198</v>
      </c>
      <c r="D84" s="148">
        <f t="shared" ref="D84" si="61">D81-D82-D83</f>
        <v>0</v>
      </c>
      <c r="E84" s="150">
        <f t="shared" si="56"/>
        <v>0</v>
      </c>
      <c r="F84" s="151">
        <f t="shared" ref="F84:G84" si="62">F81-F82-F83</f>
        <v>0</v>
      </c>
      <c r="G84" s="148">
        <f t="shared" si="62"/>
        <v>0</v>
      </c>
      <c r="H84" s="150">
        <f t="shared" ref="H84" si="63">I84-G84</f>
        <v>0</v>
      </c>
      <c r="I84" s="151">
        <f t="shared" ref="I84:J84" si="64">I81-I82-I83</f>
        <v>0</v>
      </c>
      <c r="J84" s="148">
        <f t="shared" si="64"/>
        <v>0</v>
      </c>
      <c r="K84" s="150">
        <f t="shared" ref="K84" si="65">L84-J84</f>
        <v>0</v>
      </c>
      <c r="L84" s="151">
        <f t="shared" ref="L84:M84" si="66">L81-L82-L83</f>
        <v>0</v>
      </c>
      <c r="M84" s="148">
        <f t="shared" si="66"/>
        <v>0</v>
      </c>
      <c r="N84" s="150">
        <f t="shared" ref="N84" si="67">O84-M84</f>
        <v>0</v>
      </c>
      <c r="O84" s="151">
        <f t="shared" ref="O84:P84" si="68">O81-O82-O83</f>
        <v>0</v>
      </c>
      <c r="P84" s="148">
        <f t="shared" si="68"/>
        <v>0</v>
      </c>
      <c r="Q84" s="150">
        <f t="shared" ref="Q84" si="69">R84-P84</f>
        <v>0</v>
      </c>
      <c r="R84" s="151">
        <f t="shared" ref="R84" si="70">R81-R82-R83</f>
        <v>0</v>
      </c>
    </row>
    <row r="85" spans="2:18">
      <c r="B85" s="67"/>
      <c r="C85" s="2"/>
      <c r="D85" s="376"/>
      <c r="E85" s="42"/>
      <c r="F85" s="357"/>
      <c r="G85" s="376"/>
      <c r="H85" s="42"/>
      <c r="I85" s="357"/>
      <c r="J85" s="376"/>
      <c r="K85" s="42"/>
      <c r="L85" s="357"/>
      <c r="M85" s="376"/>
      <c r="N85" s="42"/>
      <c r="O85" s="357"/>
      <c r="P85" s="376"/>
      <c r="Q85" s="42"/>
      <c r="R85" s="357"/>
    </row>
    <row r="86" spans="2:18" ht="16" thickBot="1">
      <c r="B86" s="11" t="s">
        <v>199</v>
      </c>
      <c r="C86" s="2"/>
      <c r="D86" s="47"/>
      <c r="E86" s="42"/>
      <c r="F86" s="43"/>
      <c r="G86" s="47"/>
      <c r="H86" s="42"/>
      <c r="I86" s="43"/>
      <c r="J86" s="47"/>
      <c r="K86" s="42"/>
      <c r="L86" s="43"/>
      <c r="M86" s="47"/>
      <c r="N86" s="42"/>
      <c r="O86" s="43"/>
      <c r="P86" s="47"/>
      <c r="Q86" s="42"/>
      <c r="R86" s="43"/>
    </row>
    <row r="87" spans="2:18" ht="16" thickBot="1">
      <c r="B87" s="35">
        <f>B84+1</f>
        <v>33</v>
      </c>
      <c r="C87" s="12" t="s">
        <v>47</v>
      </c>
      <c r="D87" s="109">
        <f>D79*'4a. OEB_Adjustment_Input_Sheet'!E23</f>
        <v>0</v>
      </c>
      <c r="E87" s="111">
        <f>F87-D87</f>
        <v>0</v>
      </c>
      <c r="F87" s="112">
        <f>F79*'4a. OEB_Adjustment_Input_Sheet'!G23</f>
        <v>0</v>
      </c>
      <c r="G87" s="109">
        <f>G79*'4a. OEB_Adjustment_Input_Sheet'!H23</f>
        <v>0</v>
      </c>
      <c r="H87" s="111">
        <f>I87-G87</f>
        <v>0</v>
      </c>
      <c r="I87" s="112">
        <f>I79*'4a. OEB_Adjustment_Input_Sheet'!J23</f>
        <v>0</v>
      </c>
      <c r="J87" s="109">
        <f>J79*'4a. OEB_Adjustment_Input_Sheet'!K23</f>
        <v>0.19131000000000001</v>
      </c>
      <c r="K87" s="111">
        <f>L87-J87</f>
        <v>0</v>
      </c>
      <c r="L87" s="112">
        <f>L79*'4a. OEB_Adjustment_Input_Sheet'!M23</f>
        <v>0.19131000000000001</v>
      </c>
      <c r="M87" s="109">
        <f>M79*'4a. OEB_Adjustment_Input_Sheet'!N23</f>
        <v>124.90609856186609</v>
      </c>
      <c r="N87" s="111">
        <f>O87-M87</f>
        <v>0</v>
      </c>
      <c r="O87" s="112">
        <f>O79*'4a. OEB_Adjustment_Input_Sheet'!P23</f>
        <v>124.90609856186609</v>
      </c>
      <c r="P87" s="109">
        <f>P79*'4a. OEB_Adjustment_Input_Sheet'!Q23</f>
        <v>594.88212370098256</v>
      </c>
      <c r="Q87" s="111">
        <f>R87-P87</f>
        <v>0</v>
      </c>
      <c r="R87" s="112">
        <f>R79*'4a. OEB_Adjustment_Input_Sheet'!S23</f>
        <v>594.88212370098256</v>
      </c>
    </row>
    <row r="88" spans="2:18" ht="16" thickBot="1">
      <c r="B88" s="35"/>
      <c r="C88" s="2"/>
      <c r="D88" s="47"/>
      <c r="E88" s="42"/>
      <c r="F88" s="43"/>
      <c r="G88" s="47"/>
      <c r="H88" s="42"/>
      <c r="I88" s="43"/>
      <c r="J88" s="47"/>
      <c r="K88" s="42"/>
      <c r="L88" s="43"/>
      <c r="M88" s="47"/>
      <c r="N88" s="42"/>
      <c r="O88" s="43"/>
      <c r="P88" s="47"/>
      <c r="Q88" s="42"/>
      <c r="R88" s="43"/>
    </row>
    <row r="89" spans="2:18">
      <c r="B89" s="35">
        <f>B87+1</f>
        <v>34</v>
      </c>
      <c r="C89" s="2" t="s">
        <v>197</v>
      </c>
      <c r="D89" s="136">
        <v>0</v>
      </c>
      <c r="E89" s="186">
        <f t="shared" ref="E89:E90" si="71">F89-D89</f>
        <v>0</v>
      </c>
      <c r="F89" s="137">
        <v>0</v>
      </c>
      <c r="G89" s="136">
        <v>0</v>
      </c>
      <c r="H89" s="186">
        <f t="shared" ref="H89:H90" si="72">I89-G89</f>
        <v>0</v>
      </c>
      <c r="I89" s="137">
        <v>0</v>
      </c>
      <c r="J89" s="136">
        <v>0</v>
      </c>
      <c r="K89" s="186">
        <f t="shared" ref="K89:K90" si="73">L89-J89</f>
        <v>0</v>
      </c>
      <c r="L89" s="137">
        <v>0</v>
      </c>
      <c r="M89" s="136">
        <v>0</v>
      </c>
      <c r="N89" s="186">
        <f t="shared" ref="N89:N90" si="74">O89-M89</f>
        <v>0</v>
      </c>
      <c r="O89" s="137">
        <v>0</v>
      </c>
      <c r="P89" s="136">
        <v>0</v>
      </c>
      <c r="Q89" s="186">
        <f t="shared" ref="Q89:Q90" si="75">R89-P89</f>
        <v>0</v>
      </c>
      <c r="R89" s="137">
        <v>0</v>
      </c>
    </row>
    <row r="90" spans="2:18" ht="16" thickBot="1">
      <c r="B90" s="36">
        <f>B89+1</f>
        <v>35</v>
      </c>
      <c r="C90" s="55" t="s">
        <v>200</v>
      </c>
      <c r="D90" s="380">
        <v>0</v>
      </c>
      <c r="E90" s="381">
        <f t="shared" si="71"/>
        <v>0</v>
      </c>
      <c r="F90" s="354">
        <v>0</v>
      </c>
      <c r="G90" s="380">
        <v>0</v>
      </c>
      <c r="H90" s="381">
        <f t="shared" si="72"/>
        <v>0</v>
      </c>
      <c r="I90" s="354">
        <v>0</v>
      </c>
      <c r="J90" s="380">
        <v>0</v>
      </c>
      <c r="K90" s="381">
        <f t="shared" si="73"/>
        <v>0</v>
      </c>
      <c r="L90" s="354">
        <v>0</v>
      </c>
      <c r="M90" s="380">
        <v>0</v>
      </c>
      <c r="N90" s="381">
        <f t="shared" si="74"/>
        <v>0</v>
      </c>
      <c r="O90" s="354">
        <v>0</v>
      </c>
      <c r="P90" s="380">
        <v>0</v>
      </c>
      <c r="Q90" s="381">
        <f t="shared" si="75"/>
        <v>0</v>
      </c>
      <c r="R90" s="354">
        <v>0</v>
      </c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76" t="s">
        <v>205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</sheetData>
  <mergeCells count="23">
    <mergeCell ref="B1:I1"/>
    <mergeCell ref="D37:F37"/>
    <mergeCell ref="G37:I37"/>
    <mergeCell ref="M37:O37"/>
    <mergeCell ref="M46:O46"/>
    <mergeCell ref="J37:L37"/>
    <mergeCell ref="J46:L46"/>
    <mergeCell ref="D46:F46"/>
    <mergeCell ref="G46:I46"/>
    <mergeCell ref="D36:R36"/>
    <mergeCell ref="D16:F16"/>
    <mergeCell ref="D6:F6"/>
    <mergeCell ref="D5:F5"/>
    <mergeCell ref="D15:F15"/>
    <mergeCell ref="D45:R45"/>
    <mergeCell ref="P37:R37"/>
    <mergeCell ref="P46:R46"/>
    <mergeCell ref="D71:R71"/>
    <mergeCell ref="D72:F72"/>
    <mergeCell ref="G72:I72"/>
    <mergeCell ref="J72:L72"/>
    <mergeCell ref="M72:O72"/>
    <mergeCell ref="P72:R72"/>
  </mergeCells>
  <pageMargins left="1" right="1" top="1" bottom="1" header="0.5" footer="0.5"/>
  <pageSetup paperSize="17" scale="41" orientation="landscape" r:id="rId1"/>
  <headerFooter>
    <oddHeader>&amp;COPG Rate Base and Cost of Capital</oddHeader>
  </headerFooter>
  <colBreaks count="1" manualBreakCount="1">
    <brk id="18" max="112" man="1"/>
  </colBreaks>
  <ignoredErrors>
    <ignoredError sqref="E11 E42:Q42 E25:E28 E53:Q61 E77:R8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AF174"/>
  <sheetViews>
    <sheetView showGridLines="0" view="pageBreakPreview" topLeftCell="A7" zoomScale="70" zoomScaleNormal="60" zoomScaleSheetLayoutView="70" workbookViewId="0">
      <selection activeCell="E32" sqref="E32"/>
    </sheetView>
  </sheetViews>
  <sheetFormatPr defaultColWidth="0" defaultRowHeight="12.5" zeroHeight="1"/>
  <cols>
    <col min="1" max="1" width="2.7265625" customWidth="1"/>
    <col min="2" max="2" width="9.26953125" customWidth="1"/>
    <col min="3" max="3" width="75.7265625" customWidth="1"/>
    <col min="4" max="18" width="16.7265625" customWidth="1"/>
    <col min="19" max="19" width="8.7265625" customWidth="1"/>
    <col min="20" max="32" width="0" hidden="1" customWidth="1"/>
    <col min="33" max="16384" width="9.26953125" hidden="1"/>
  </cols>
  <sheetData>
    <row r="1" spans="2:21" ht="18">
      <c r="B1" s="38" t="s">
        <v>206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22" t="str">
        <f>'1. Cover'!M1</f>
        <v>Updated: 2026-03-10</v>
      </c>
      <c r="S1" s="38"/>
      <c r="T1" s="38"/>
      <c r="U1" s="38"/>
    </row>
    <row r="2" spans="2:21" ht="18"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 t="str">
        <f>'1. Cover'!M2</f>
        <v>EB-2025-0297</v>
      </c>
      <c r="S2" s="38"/>
      <c r="T2" s="38"/>
      <c r="U2" s="38"/>
    </row>
    <row r="3" spans="2:21" ht="18"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 t="str">
        <f>'1. Cover'!M3</f>
        <v>Exhibit I1-1-1</v>
      </c>
      <c r="S3" s="38"/>
      <c r="T3" s="38"/>
      <c r="U3" s="38"/>
    </row>
    <row r="4" spans="2:21" ht="18"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2" t="str">
        <f>'1. Cover'!M4</f>
        <v>Attachment 1</v>
      </c>
      <c r="S4" s="38"/>
      <c r="T4" s="38"/>
      <c r="U4" s="38"/>
    </row>
    <row r="5" spans="2:21" ht="18.5" thickBot="1"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2"/>
      <c r="S5" s="38"/>
      <c r="T5" s="38"/>
      <c r="U5" s="38"/>
    </row>
    <row r="6" spans="2:21" ht="18.75" customHeight="1" thickBot="1">
      <c r="B6" s="321"/>
      <c r="C6" s="321"/>
      <c r="D6" s="499" t="s">
        <v>67</v>
      </c>
      <c r="E6" s="500"/>
      <c r="F6" s="501"/>
      <c r="S6" s="38"/>
      <c r="T6" s="38"/>
      <c r="U6" s="38"/>
    </row>
    <row r="7" spans="2:21" ht="18">
      <c r="B7" s="34"/>
      <c r="C7" s="328"/>
      <c r="D7" s="516">
        <v>2027</v>
      </c>
      <c r="E7" s="508"/>
      <c r="F7" s="509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2"/>
      <c r="S7" s="38"/>
      <c r="T7" s="38"/>
      <c r="U7" s="38"/>
    </row>
    <row r="8" spans="2:21" ht="18">
      <c r="B8" s="31" t="s">
        <v>24</v>
      </c>
      <c r="C8" s="33"/>
      <c r="D8" s="166" t="s">
        <v>25</v>
      </c>
      <c r="E8" s="146" t="s">
        <v>26</v>
      </c>
      <c r="F8" s="8" t="s">
        <v>26</v>
      </c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2"/>
      <c r="S8" s="38"/>
      <c r="T8" s="38"/>
      <c r="U8" s="38"/>
    </row>
    <row r="9" spans="2:21" ht="18.5" thickBot="1">
      <c r="B9" s="17" t="s">
        <v>9</v>
      </c>
      <c r="C9" s="16" t="s">
        <v>27</v>
      </c>
      <c r="D9" s="212">
        <f>'4a. OEB_Adjustment_Input_Sheet'!$E$9</f>
        <v>46003</v>
      </c>
      <c r="E9" s="147" t="s">
        <v>29</v>
      </c>
      <c r="F9" s="10" t="s">
        <v>30</v>
      </c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2"/>
      <c r="S9" s="38"/>
      <c r="T9" s="38"/>
      <c r="U9" s="38"/>
    </row>
    <row r="10" spans="2:21" ht="18">
      <c r="B10" s="11"/>
      <c r="C10" s="12"/>
      <c r="D10" s="165" t="s">
        <v>31</v>
      </c>
      <c r="E10" s="144" t="s">
        <v>32</v>
      </c>
      <c r="F10" s="145" t="s">
        <v>33</v>
      </c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2"/>
      <c r="S10" s="38"/>
      <c r="T10" s="38"/>
      <c r="U10" s="38"/>
    </row>
    <row r="11" spans="2:21" ht="18.5" thickBot="1">
      <c r="B11" s="11" t="s">
        <v>85</v>
      </c>
      <c r="C11" s="2"/>
      <c r="D11" s="67"/>
      <c r="F11" s="46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2"/>
      <c r="S11" s="38"/>
      <c r="T11" s="38"/>
      <c r="U11" s="38"/>
    </row>
    <row r="12" spans="2:21" ht="18">
      <c r="B12" s="35">
        <f>MAX(B6:B11)+1</f>
        <v>1</v>
      </c>
      <c r="C12" s="2" t="s">
        <v>86</v>
      </c>
      <c r="D12" s="149">
        <f>'4a. OEB_Adjustment_Input_Sheet'!E64</f>
        <v>0.15</v>
      </c>
      <c r="E12" s="85">
        <f>F12-D12</f>
        <v>0</v>
      </c>
      <c r="F12" s="184">
        <f>'4a. OEB_Adjustment_Input_Sheet'!G64</f>
        <v>0.15</v>
      </c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2"/>
      <c r="S12" s="38"/>
      <c r="T12" s="38"/>
      <c r="U12" s="38"/>
    </row>
    <row r="13" spans="2:21" ht="18.5" thickBot="1">
      <c r="B13" s="35">
        <f t="shared" ref="B13:B14" si="0">MAX(B7:B12)+1</f>
        <v>2</v>
      </c>
      <c r="C13" s="2" t="s">
        <v>88</v>
      </c>
      <c r="D13" s="273">
        <f>'4a. OEB_Adjustment_Input_Sheet'!E65</f>
        <v>0.1</v>
      </c>
      <c r="E13" s="86">
        <f t="shared" ref="E13:E14" si="1">F13-D13</f>
        <v>0</v>
      </c>
      <c r="F13" s="274">
        <f>'4a. OEB_Adjustment_Input_Sheet'!G65</f>
        <v>0.1</v>
      </c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2"/>
      <c r="S13" s="38"/>
      <c r="T13" s="38"/>
      <c r="U13" s="38"/>
    </row>
    <row r="14" spans="2:21" ht="18.5" thickBot="1">
      <c r="B14" s="35">
        <f t="shared" si="0"/>
        <v>3</v>
      </c>
      <c r="C14" s="12" t="s">
        <v>207</v>
      </c>
      <c r="D14" s="29">
        <f>SUM(D12:D13)</f>
        <v>0.25</v>
      </c>
      <c r="E14" s="86">
        <f t="shared" si="1"/>
        <v>0</v>
      </c>
      <c r="F14" s="28">
        <f>SUM(F12:F13)</f>
        <v>0.25</v>
      </c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2"/>
      <c r="S14" s="38"/>
      <c r="T14" s="38"/>
      <c r="U14" s="38"/>
    </row>
    <row r="15" spans="2:21" ht="18">
      <c r="B15" s="67"/>
      <c r="C15" s="152"/>
      <c r="D15" s="102"/>
      <c r="E15" s="1"/>
      <c r="F15" s="185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2"/>
      <c r="S15" s="38"/>
      <c r="T15" s="38"/>
      <c r="U15" s="38"/>
    </row>
    <row r="16" spans="2:21" ht="18.5" thickBot="1">
      <c r="B16" s="11" t="s">
        <v>208</v>
      </c>
      <c r="C16" s="2"/>
      <c r="D16" s="102"/>
      <c r="E16" s="1"/>
      <c r="F16" s="185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2"/>
      <c r="S16" s="38"/>
      <c r="T16" s="38"/>
      <c r="U16" s="38"/>
    </row>
    <row r="17" spans="2:21" ht="18">
      <c r="B17" s="35">
        <f t="shared" ref="B17:B21" si="2">MAX(B11:B16)+1</f>
        <v>4</v>
      </c>
      <c r="C17" s="2" t="s">
        <v>209</v>
      </c>
      <c r="D17" s="136">
        <f>D33</f>
        <v>470.23662108526247</v>
      </c>
      <c r="E17" s="186">
        <f t="shared" ref="E17:E19" si="3">F17-D17</f>
        <v>0</v>
      </c>
      <c r="F17" s="137">
        <f>F33</f>
        <v>470.23662108526247</v>
      </c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2"/>
      <c r="S17" s="38"/>
      <c r="T17" s="38"/>
      <c r="U17" s="38"/>
    </row>
    <row r="18" spans="2:21" ht="18">
      <c r="B18" s="35">
        <f t="shared" si="2"/>
        <v>5</v>
      </c>
      <c r="C18" s="153" t="s">
        <v>210</v>
      </c>
      <c r="D18" s="113">
        <f>D44</f>
        <v>257.39699032171814</v>
      </c>
      <c r="E18" s="139">
        <f t="shared" si="3"/>
        <v>0</v>
      </c>
      <c r="F18" s="187">
        <f>F44</f>
        <v>257.39699032171814</v>
      </c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2"/>
      <c r="S18" s="38"/>
      <c r="T18" s="38"/>
      <c r="U18" s="38"/>
    </row>
    <row r="19" spans="2:21" ht="18">
      <c r="B19" s="35">
        <f t="shared" si="2"/>
        <v>6</v>
      </c>
      <c r="C19" s="153" t="s">
        <v>211</v>
      </c>
      <c r="D19" s="113">
        <f>D53</f>
        <v>605.13761061209493</v>
      </c>
      <c r="E19" s="123">
        <f t="shared" si="3"/>
        <v>0</v>
      </c>
      <c r="F19" s="187">
        <f>F53</f>
        <v>605.13761061209493</v>
      </c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2"/>
      <c r="S19" s="38"/>
      <c r="T19" s="38"/>
      <c r="U19" s="38"/>
    </row>
    <row r="20" spans="2:21" ht="18">
      <c r="B20" s="35">
        <f t="shared" si="2"/>
        <v>7</v>
      </c>
      <c r="C20" s="153" t="s">
        <v>212</v>
      </c>
      <c r="D20" s="406">
        <v>0</v>
      </c>
      <c r="E20" s="275"/>
      <c r="F20" s="188">
        <f>D20+E20</f>
        <v>0</v>
      </c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2"/>
      <c r="S20" s="38"/>
      <c r="T20" s="38"/>
      <c r="U20" s="38"/>
    </row>
    <row r="21" spans="2:21" ht="18.5" thickBot="1">
      <c r="B21" s="35">
        <f t="shared" si="2"/>
        <v>8</v>
      </c>
      <c r="C21" s="12" t="s">
        <v>213</v>
      </c>
      <c r="D21" s="115">
        <f>D17+D18-D19+D20</f>
        <v>122.49600079488573</v>
      </c>
      <c r="E21" s="108">
        <f t="shared" ref="E21" si="4">F21-D21</f>
        <v>0</v>
      </c>
      <c r="F21" s="116">
        <f>F17+F18-F19+F20</f>
        <v>122.49600079488573</v>
      </c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2"/>
      <c r="S21" s="38"/>
      <c r="T21" s="38"/>
      <c r="U21" s="38"/>
    </row>
    <row r="22" spans="2:21" ht="18">
      <c r="B22" s="35"/>
      <c r="C22" s="2"/>
      <c r="D22" s="102"/>
      <c r="E22" s="1"/>
      <c r="F22" s="185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2"/>
      <c r="S22" s="38"/>
      <c r="T22" s="38"/>
      <c r="U22" s="38"/>
    </row>
    <row r="23" spans="2:21" ht="18.5" thickBot="1">
      <c r="B23" s="11" t="s">
        <v>214</v>
      </c>
      <c r="D23" s="102"/>
      <c r="E23" s="1"/>
      <c r="F23" s="185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2"/>
      <c r="S23" s="38"/>
      <c r="T23" s="38"/>
      <c r="U23" s="38"/>
    </row>
    <row r="24" spans="2:21" ht="18">
      <c r="B24" s="35">
        <f t="shared" ref="B24:B27" si="5">MAX(B18:B23)+1</f>
        <v>9</v>
      </c>
      <c r="C24" s="2" t="s">
        <v>215</v>
      </c>
      <c r="D24" s="117">
        <f>D21*D12</f>
        <v>18.37440011923286</v>
      </c>
      <c r="E24" s="122">
        <f t="shared" ref="E24:E27" si="6">F24-D24</f>
        <v>0</v>
      </c>
      <c r="F24" s="118">
        <f>F21*F12</f>
        <v>18.37440011923286</v>
      </c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2"/>
      <c r="S24" s="38"/>
      <c r="T24" s="38"/>
      <c r="U24" s="38"/>
    </row>
    <row r="25" spans="2:21" ht="18">
      <c r="B25" s="35">
        <f t="shared" si="5"/>
        <v>10</v>
      </c>
      <c r="C25" s="2" t="s">
        <v>216</v>
      </c>
      <c r="D25" s="119">
        <f>D21*(D13)</f>
        <v>12.249600079488573</v>
      </c>
      <c r="E25" s="139">
        <f t="shared" si="6"/>
        <v>0</v>
      </c>
      <c r="F25" s="120">
        <f>F21*(F13)</f>
        <v>12.249600079488573</v>
      </c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2"/>
      <c r="S25" s="38"/>
      <c r="T25" s="38"/>
      <c r="U25" s="38"/>
    </row>
    <row r="26" spans="2:21" ht="18">
      <c r="B26" s="35">
        <f t="shared" si="5"/>
        <v>11</v>
      </c>
      <c r="C26" s="2" t="s">
        <v>217</v>
      </c>
      <c r="D26" s="119">
        <f>'4a. OEB_Adjustment_Input_Sheet'!E69</f>
        <v>-3.2972793943652388</v>
      </c>
      <c r="E26" s="123">
        <f t="shared" si="6"/>
        <v>0</v>
      </c>
      <c r="F26" s="120">
        <f>'4a. OEB_Adjustment_Input_Sheet'!G69</f>
        <v>-3.2972793943652388</v>
      </c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2"/>
      <c r="S26" s="38"/>
      <c r="T26" s="38"/>
      <c r="U26" s="38"/>
    </row>
    <row r="27" spans="2:21" ht="18.5" thickBot="1">
      <c r="B27" s="35">
        <f t="shared" si="5"/>
        <v>12</v>
      </c>
      <c r="C27" s="12" t="s">
        <v>218</v>
      </c>
      <c r="D27" s="127">
        <f>SUM(D24:D26)</f>
        <v>27.326720804356192</v>
      </c>
      <c r="E27" s="189">
        <f t="shared" si="6"/>
        <v>0</v>
      </c>
      <c r="F27" s="128">
        <f>SUM(F24:F26)</f>
        <v>27.326720804356192</v>
      </c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2"/>
      <c r="S27" s="38"/>
      <c r="T27" s="38"/>
      <c r="U27" s="38"/>
    </row>
    <row r="28" spans="2:21" ht="18">
      <c r="B28" s="45"/>
      <c r="D28" s="190"/>
      <c r="E28" s="1"/>
      <c r="F28" s="185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2"/>
      <c r="S28" s="38"/>
      <c r="T28" s="38"/>
      <c r="U28" s="38"/>
    </row>
    <row r="29" spans="2:21" ht="18.5" thickBot="1">
      <c r="B29" s="11" t="s">
        <v>219</v>
      </c>
      <c r="D29" s="190"/>
      <c r="E29" s="1"/>
      <c r="F29" s="185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2"/>
      <c r="S29" s="38"/>
      <c r="T29" s="38"/>
      <c r="U29" s="38"/>
    </row>
    <row r="30" spans="2:21" ht="18">
      <c r="B30" s="35">
        <f t="shared" ref="B30:B33" si="7">MAX(B24:B29)+1</f>
        <v>13</v>
      </c>
      <c r="C30" s="12" t="s">
        <v>220</v>
      </c>
      <c r="D30" s="121">
        <f>'5. Rate_Base_&amp;_Cost_of_Capital'!D31</f>
        <v>432.75008355320591</v>
      </c>
      <c r="E30" s="122">
        <f t="shared" ref="E30" si="8">F30-D30</f>
        <v>0</v>
      </c>
      <c r="F30" s="191">
        <f>'5. Rate_Base_&amp;_Cost_of_Capital'!F31</f>
        <v>432.75008355320591</v>
      </c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2"/>
      <c r="S30" s="38"/>
      <c r="T30" s="38"/>
      <c r="U30" s="38"/>
    </row>
    <row r="31" spans="2:21" ht="18">
      <c r="B31" s="35">
        <f t="shared" si="7"/>
        <v>14</v>
      </c>
      <c r="C31" s="2" t="s">
        <v>221</v>
      </c>
      <c r="D31" s="478">
        <v>-10.159816727700372</v>
      </c>
      <c r="E31" s="316"/>
      <c r="F31" s="317">
        <f>D31+E31</f>
        <v>-10.159816727700372</v>
      </c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2"/>
      <c r="S31" s="38"/>
      <c r="T31" s="38"/>
      <c r="U31" s="38"/>
    </row>
    <row r="32" spans="2:21" ht="18">
      <c r="B32" s="35">
        <f t="shared" si="7"/>
        <v>15</v>
      </c>
      <c r="C32" s="2" t="s">
        <v>222</v>
      </c>
      <c r="D32" s="201">
        <v>27.326720804356142</v>
      </c>
      <c r="E32" s="275"/>
      <c r="F32" s="188">
        <f>D32+E32</f>
        <v>27.326720804356142</v>
      </c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2"/>
      <c r="S32" s="38"/>
      <c r="T32" s="38"/>
      <c r="U32" s="38"/>
    </row>
    <row r="33" spans="2:21" ht="18.5" thickBot="1">
      <c r="B33" s="35">
        <f t="shared" si="7"/>
        <v>16</v>
      </c>
      <c r="C33" s="12" t="s">
        <v>223</v>
      </c>
      <c r="D33" s="105">
        <f>D30+D32-D31</f>
        <v>470.23662108526247</v>
      </c>
      <c r="E33" s="108">
        <f t="shared" ref="E33" si="9">F33-D33</f>
        <v>0</v>
      </c>
      <c r="F33" s="106">
        <f>F30+F32-F31</f>
        <v>470.23662108526247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2"/>
      <c r="S33" s="38"/>
      <c r="T33" s="38"/>
      <c r="U33" s="38"/>
    </row>
    <row r="34" spans="2:21" ht="18">
      <c r="B34" s="45"/>
      <c r="C34" s="71"/>
      <c r="D34" s="102"/>
      <c r="E34" s="1"/>
      <c r="F34" s="185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2"/>
      <c r="S34" s="38"/>
      <c r="T34" s="38"/>
      <c r="U34" s="38"/>
    </row>
    <row r="35" spans="2:21" ht="18">
      <c r="B35" s="11" t="s">
        <v>224</v>
      </c>
      <c r="D35" s="102"/>
      <c r="E35" s="1"/>
      <c r="F35" s="19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2"/>
      <c r="S35" s="38"/>
      <c r="T35" s="38"/>
      <c r="U35" s="38"/>
    </row>
    <row r="36" spans="2:21" ht="18.5" thickBot="1">
      <c r="B36" s="45"/>
      <c r="C36" s="12" t="s">
        <v>92</v>
      </c>
      <c r="D36" s="102"/>
      <c r="E36" s="1"/>
      <c r="F36" s="185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2"/>
      <c r="S36" s="38"/>
      <c r="T36" s="38"/>
      <c r="U36" s="38"/>
    </row>
    <row r="37" spans="2:21" ht="18">
      <c r="B37" s="175">
        <f t="shared" ref="B37:B44" si="10">MAX(B31:B36)+1</f>
        <v>17</v>
      </c>
      <c r="C37" s="153" t="s">
        <v>93</v>
      </c>
      <c r="D37" s="193">
        <f>'4a. OEB_Adjustment_Input_Sheet'!E73</f>
        <v>215.37178700631762</v>
      </c>
      <c r="E37" s="194">
        <f t="shared" ref="E37:E40" si="11">F37-D37</f>
        <v>0</v>
      </c>
      <c r="F37" s="195">
        <f>'4a. OEB_Adjustment_Input_Sheet'!G73</f>
        <v>215.37178700631762</v>
      </c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2"/>
      <c r="S37" s="38"/>
      <c r="T37" s="38"/>
      <c r="U37" s="38"/>
    </row>
    <row r="38" spans="2:21" ht="18">
      <c r="B38" s="175">
        <f t="shared" si="10"/>
        <v>18</v>
      </c>
      <c r="C38" s="153" t="s">
        <v>94</v>
      </c>
      <c r="D38" s="196">
        <f>'4a. OEB_Adjustment_Input_Sheet'!E74</f>
        <v>44.2</v>
      </c>
      <c r="E38" s="181">
        <f t="shared" si="11"/>
        <v>0</v>
      </c>
      <c r="F38" s="197">
        <f>'4a. OEB_Adjustment_Input_Sheet'!G74</f>
        <v>44.2</v>
      </c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2"/>
      <c r="S38" s="38"/>
      <c r="T38" s="38"/>
      <c r="U38" s="38"/>
    </row>
    <row r="39" spans="2:21" ht="31">
      <c r="B39" s="175">
        <f t="shared" si="10"/>
        <v>19</v>
      </c>
      <c r="C39" s="153" t="s">
        <v>95</v>
      </c>
      <c r="D39" s="196">
        <f>'4a. OEB_Adjustment_Input_Sheet'!E75</f>
        <v>-10.159816727700372</v>
      </c>
      <c r="E39" s="181">
        <f t="shared" si="11"/>
        <v>0</v>
      </c>
      <c r="F39" s="197">
        <f>'4a. OEB_Adjustment_Input_Sheet'!G75</f>
        <v>-10.159816727700372</v>
      </c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2"/>
      <c r="S39" s="38"/>
      <c r="T39" s="38"/>
      <c r="U39" s="38"/>
    </row>
    <row r="40" spans="2:21" ht="31">
      <c r="B40" s="175">
        <f t="shared" si="10"/>
        <v>20</v>
      </c>
      <c r="C40" s="153" t="s">
        <v>96</v>
      </c>
      <c r="D40" s="196">
        <f>'4a. OEB_Adjustment_Input_Sheet'!E76</f>
        <v>-2.6932772512643588</v>
      </c>
      <c r="E40" s="181">
        <f t="shared" si="11"/>
        <v>0</v>
      </c>
      <c r="F40" s="197">
        <f>'4a. OEB_Adjustment_Input_Sheet'!G76</f>
        <v>-2.6932772512643588</v>
      </c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2"/>
      <c r="S40" s="38"/>
      <c r="T40" s="38"/>
      <c r="U40" s="38"/>
    </row>
    <row r="41" spans="2:21" ht="18">
      <c r="B41" s="175">
        <f t="shared" si="10"/>
        <v>21</v>
      </c>
      <c r="C41" s="153" t="s">
        <v>97</v>
      </c>
      <c r="D41" s="196">
        <f>'4a. OEB_Adjustment_Input_Sheet'!E77</f>
        <v>0</v>
      </c>
      <c r="E41" s="181"/>
      <c r="F41" s="197">
        <f>'4a. OEB_Adjustment_Input_Sheet'!G77</f>
        <v>0</v>
      </c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2"/>
      <c r="S41" s="38"/>
      <c r="T41" s="38"/>
      <c r="U41" s="38"/>
    </row>
    <row r="42" spans="2:21" ht="31">
      <c r="B42" s="175">
        <f t="shared" si="10"/>
        <v>22</v>
      </c>
      <c r="C42" s="153" t="s">
        <v>98</v>
      </c>
      <c r="D42" s="196">
        <f>'4a. OEB_Adjustment_Input_Sheet'!E78</f>
        <v>3.2972793943652388</v>
      </c>
      <c r="E42" s="198">
        <f t="shared" ref="E42:E44" si="12">F42-D42</f>
        <v>0</v>
      </c>
      <c r="F42" s="197">
        <f>'4a. OEB_Adjustment_Input_Sheet'!G78</f>
        <v>3.2972793943652388</v>
      </c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2"/>
      <c r="S42" s="38"/>
      <c r="T42" s="38"/>
      <c r="U42" s="38"/>
    </row>
    <row r="43" spans="2:21" ht="18">
      <c r="B43" s="175">
        <f t="shared" si="10"/>
        <v>23</v>
      </c>
      <c r="C43" s="153" t="s">
        <v>99</v>
      </c>
      <c r="D43" s="199">
        <f>'4a. OEB_Adjustment_Input_Sheet'!E79</f>
        <v>7.3810179000000007</v>
      </c>
      <c r="E43" s="437">
        <f t="shared" si="12"/>
        <v>0</v>
      </c>
      <c r="F43" s="200">
        <f>'4a. OEB_Adjustment_Input_Sheet'!G79</f>
        <v>7.3810179000000007</v>
      </c>
      <c r="G43" s="321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2"/>
      <c r="S43" s="38"/>
      <c r="T43" s="38"/>
      <c r="U43" s="38"/>
    </row>
    <row r="44" spans="2:21" ht="18.5" thickBot="1">
      <c r="B44" s="175">
        <f t="shared" si="10"/>
        <v>24</v>
      </c>
      <c r="C44" s="12" t="s">
        <v>100</v>
      </c>
      <c r="D44" s="105">
        <f>SUM(D37:D43)</f>
        <v>257.39699032171814</v>
      </c>
      <c r="E44" s="108">
        <f t="shared" si="12"/>
        <v>0</v>
      </c>
      <c r="F44" s="106">
        <f>SUM(F37:F43)</f>
        <v>257.39699032171814</v>
      </c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2"/>
      <c r="S44" s="38"/>
      <c r="T44" s="38"/>
      <c r="U44" s="38"/>
    </row>
    <row r="45" spans="2:21" ht="18">
      <c r="B45" s="45"/>
      <c r="C45" s="2"/>
      <c r="D45" s="67"/>
      <c r="E45" s="1"/>
      <c r="F45" s="185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2"/>
      <c r="S45" s="38"/>
      <c r="T45" s="38"/>
      <c r="U45" s="38"/>
    </row>
    <row r="46" spans="2:21" ht="18.5" thickBot="1">
      <c r="B46" s="45"/>
      <c r="C46" s="12" t="s">
        <v>101</v>
      </c>
      <c r="D46" s="102"/>
      <c r="E46" s="1"/>
      <c r="F46" s="185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2"/>
      <c r="S46" s="38"/>
      <c r="T46" s="38"/>
      <c r="U46" s="38"/>
    </row>
    <row r="47" spans="2:21" ht="18">
      <c r="B47" s="35">
        <f t="shared" ref="B47:B53" si="13">MAX(B41:B46)+1</f>
        <v>25</v>
      </c>
      <c r="C47" s="176" t="s">
        <v>102</v>
      </c>
      <c r="D47" s="136">
        <f>'4a. OEB_Adjustment_Input_Sheet'!E83</f>
        <v>537.72166612459739</v>
      </c>
      <c r="E47" s="124">
        <f t="shared" ref="E47:E53" si="14">F47-D47</f>
        <v>0</v>
      </c>
      <c r="F47" s="137">
        <f>'4a. OEB_Adjustment_Input_Sheet'!G83</f>
        <v>537.72166612459739</v>
      </c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2"/>
      <c r="S47" s="38"/>
      <c r="T47" s="38"/>
      <c r="U47" s="38"/>
    </row>
    <row r="48" spans="2:21" ht="18">
      <c r="B48" s="35">
        <f t="shared" si="13"/>
        <v>26</v>
      </c>
      <c r="C48" s="176" t="s">
        <v>103</v>
      </c>
      <c r="D48" s="138">
        <f>'4a. OEB_Adjustment_Input_Sheet'!E84</f>
        <v>19.5</v>
      </c>
      <c r="E48" s="123">
        <f t="shared" si="14"/>
        <v>0</v>
      </c>
      <c r="F48" s="103">
        <f>'4a. OEB_Adjustment_Input_Sheet'!G84</f>
        <v>19.5</v>
      </c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322"/>
      <c r="S48" s="38"/>
      <c r="T48" s="38"/>
      <c r="U48" s="38"/>
    </row>
    <row r="49" spans="2:21" ht="18">
      <c r="B49" s="35">
        <f t="shared" si="13"/>
        <v>27</v>
      </c>
      <c r="C49" s="176" t="s">
        <v>104</v>
      </c>
      <c r="D49" s="138">
        <f>'4a. OEB_Adjustment_Input_Sheet'!E85</f>
        <v>22.9</v>
      </c>
      <c r="E49" s="123">
        <f t="shared" si="14"/>
        <v>0</v>
      </c>
      <c r="F49" s="103">
        <f>'4a. OEB_Adjustment_Input_Sheet'!G85</f>
        <v>22.9</v>
      </c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2"/>
      <c r="S49" s="38"/>
      <c r="T49" s="38"/>
      <c r="U49" s="38"/>
    </row>
    <row r="50" spans="2:21" ht="18">
      <c r="B50" s="35">
        <f t="shared" si="13"/>
        <v>28</v>
      </c>
      <c r="C50" s="176" t="s">
        <v>105</v>
      </c>
      <c r="D50" s="138">
        <f>'4a. OEB_Adjustment_Input_Sheet'!E86</f>
        <v>0</v>
      </c>
      <c r="E50" s="123">
        <f t="shared" si="14"/>
        <v>0</v>
      </c>
      <c r="F50" s="103">
        <f>'4a. OEB_Adjustment_Input_Sheet'!G86</f>
        <v>0</v>
      </c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2"/>
      <c r="S50" s="38"/>
      <c r="T50" s="38"/>
      <c r="U50" s="38"/>
    </row>
    <row r="51" spans="2:21" ht="18">
      <c r="B51" s="35">
        <f t="shared" si="13"/>
        <v>29</v>
      </c>
      <c r="C51" s="176" t="s">
        <v>106</v>
      </c>
      <c r="D51" s="138">
        <f>'4a. OEB_Adjustment_Input_Sheet'!E87</f>
        <v>24.996528419400001</v>
      </c>
      <c r="E51" s="123">
        <f t="shared" si="14"/>
        <v>0</v>
      </c>
      <c r="F51" s="103">
        <f>'4a. OEB_Adjustment_Input_Sheet'!G87</f>
        <v>24.996528419400001</v>
      </c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2"/>
      <c r="S51" s="38"/>
      <c r="T51" s="38"/>
      <c r="U51" s="38"/>
    </row>
    <row r="52" spans="2:21" ht="18">
      <c r="B52" s="35">
        <f t="shared" si="13"/>
        <v>30</v>
      </c>
      <c r="C52" s="176" t="s">
        <v>99</v>
      </c>
      <c r="D52" s="201">
        <f>'4a. OEB_Adjustment_Input_Sheet'!E88</f>
        <v>1.9416068097650729E-2</v>
      </c>
      <c r="E52" s="114">
        <f t="shared" si="14"/>
        <v>0</v>
      </c>
      <c r="F52" s="104">
        <f>'4a. OEB_Adjustment_Input_Sheet'!G88</f>
        <v>1.9416068097650729E-2</v>
      </c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322"/>
      <c r="S52" s="38"/>
      <c r="T52" s="38"/>
      <c r="U52" s="38"/>
    </row>
    <row r="53" spans="2:21" ht="18.5" thickBot="1">
      <c r="B53" s="36">
        <f t="shared" si="13"/>
        <v>31</v>
      </c>
      <c r="C53" s="69" t="s">
        <v>107</v>
      </c>
      <c r="D53" s="105">
        <f>SUM(D47:D52)</f>
        <v>605.13761061209493</v>
      </c>
      <c r="E53" s="108">
        <f t="shared" si="14"/>
        <v>0</v>
      </c>
      <c r="F53" s="106">
        <f>SUM(F47:F52)</f>
        <v>605.13761061209493</v>
      </c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2"/>
      <c r="S53" s="38"/>
      <c r="T53" s="38"/>
      <c r="U53" s="38"/>
    </row>
    <row r="54" spans="2:21" ht="18.5" thickBot="1">
      <c r="B54" s="321"/>
      <c r="C54" s="321"/>
      <c r="D54" s="321"/>
      <c r="E54" s="321"/>
      <c r="F54" s="321"/>
      <c r="G54" s="321"/>
      <c r="H54" s="321"/>
      <c r="I54" s="321"/>
      <c r="J54" s="321"/>
      <c r="K54" s="321"/>
      <c r="L54" s="321"/>
      <c r="M54" s="321"/>
      <c r="N54" s="321"/>
      <c r="O54" s="321"/>
      <c r="P54" s="321"/>
      <c r="Q54" s="321"/>
      <c r="R54" s="321"/>
      <c r="S54" s="38"/>
      <c r="T54" s="38"/>
      <c r="U54" s="38"/>
    </row>
    <row r="55" spans="2:21" ht="15.75" customHeight="1" thickBot="1">
      <c r="B55" s="55"/>
      <c r="C55" s="55"/>
      <c r="D55" s="499" t="s">
        <v>225</v>
      </c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500"/>
      <c r="Q55" s="500"/>
      <c r="R55" s="501"/>
    </row>
    <row r="56" spans="2:21" ht="15.5">
      <c r="B56" s="34"/>
      <c r="C56" s="328"/>
      <c r="D56" s="516">
        <v>2027</v>
      </c>
      <c r="E56" s="508"/>
      <c r="F56" s="509"/>
      <c r="G56" s="516">
        <v>2028</v>
      </c>
      <c r="H56" s="508"/>
      <c r="I56" s="509"/>
      <c r="J56" s="516">
        <v>2029</v>
      </c>
      <c r="K56" s="508"/>
      <c r="L56" s="509"/>
      <c r="M56" s="516">
        <v>2030</v>
      </c>
      <c r="N56" s="508"/>
      <c r="O56" s="509"/>
      <c r="P56" s="516">
        <v>2031</v>
      </c>
      <c r="Q56" s="508"/>
      <c r="R56" s="509"/>
    </row>
    <row r="57" spans="2:21" ht="15.5">
      <c r="B57" s="31" t="s">
        <v>24</v>
      </c>
      <c r="C57" s="33"/>
      <c r="D57" s="166" t="s">
        <v>25</v>
      </c>
      <c r="E57" s="146" t="s">
        <v>26</v>
      </c>
      <c r="F57" s="8" t="s">
        <v>26</v>
      </c>
      <c r="G57" s="59" t="s">
        <v>25</v>
      </c>
      <c r="H57" s="146" t="s">
        <v>26</v>
      </c>
      <c r="I57" s="8" t="s">
        <v>26</v>
      </c>
      <c r="J57" s="59" t="s">
        <v>25</v>
      </c>
      <c r="K57" s="146" t="s">
        <v>26</v>
      </c>
      <c r="L57" s="8" t="s">
        <v>26</v>
      </c>
      <c r="M57" s="59" t="s">
        <v>25</v>
      </c>
      <c r="N57" s="146" t="s">
        <v>26</v>
      </c>
      <c r="O57" s="8" t="s">
        <v>26</v>
      </c>
      <c r="P57" s="59" t="s">
        <v>25</v>
      </c>
      <c r="Q57" s="146" t="s">
        <v>26</v>
      </c>
      <c r="R57" s="8" t="s">
        <v>26</v>
      </c>
    </row>
    <row r="58" spans="2:21" ht="16" thickBot="1">
      <c r="B58" s="17" t="s">
        <v>9</v>
      </c>
      <c r="C58" s="16" t="s">
        <v>27</v>
      </c>
      <c r="D58" s="212">
        <f>'4a. OEB_Adjustment_Input_Sheet'!$E$9</f>
        <v>46003</v>
      </c>
      <c r="E58" s="147" t="s">
        <v>29</v>
      </c>
      <c r="F58" s="10" t="s">
        <v>30</v>
      </c>
      <c r="G58" s="212">
        <f>'4a. OEB_Adjustment_Input_Sheet'!$E$9</f>
        <v>46003</v>
      </c>
      <c r="H58" s="147" t="s">
        <v>29</v>
      </c>
      <c r="I58" s="10" t="s">
        <v>30</v>
      </c>
      <c r="J58" s="212">
        <f>'4a. OEB_Adjustment_Input_Sheet'!$E$9</f>
        <v>46003</v>
      </c>
      <c r="K58" s="147" t="s">
        <v>29</v>
      </c>
      <c r="L58" s="10" t="s">
        <v>30</v>
      </c>
      <c r="M58" s="212">
        <f>'4a. OEB_Adjustment_Input_Sheet'!$E$9</f>
        <v>46003</v>
      </c>
      <c r="N58" s="147" t="s">
        <v>29</v>
      </c>
      <c r="O58" s="10" t="s">
        <v>30</v>
      </c>
      <c r="P58" s="212">
        <f>'4a. OEB_Adjustment_Input_Sheet'!$E$9</f>
        <v>46003</v>
      </c>
      <c r="Q58" s="147" t="s">
        <v>29</v>
      </c>
      <c r="R58" s="10" t="s">
        <v>30</v>
      </c>
    </row>
    <row r="59" spans="2:21" ht="15.5">
      <c r="B59" s="11"/>
      <c r="C59" s="12"/>
      <c r="D59" s="165" t="s">
        <v>31</v>
      </c>
      <c r="E59" s="144" t="s">
        <v>32</v>
      </c>
      <c r="F59" s="145" t="s">
        <v>33</v>
      </c>
      <c r="G59" s="143" t="s">
        <v>34</v>
      </c>
      <c r="H59" s="144" t="s">
        <v>35</v>
      </c>
      <c r="I59" s="145" t="s">
        <v>36</v>
      </c>
      <c r="J59" s="143" t="s">
        <v>37</v>
      </c>
      <c r="K59" s="144" t="s">
        <v>38</v>
      </c>
      <c r="L59" s="145" t="s">
        <v>39</v>
      </c>
      <c r="M59" s="143" t="s">
        <v>40</v>
      </c>
      <c r="N59" s="144" t="s">
        <v>41</v>
      </c>
      <c r="O59" s="145" t="s">
        <v>42</v>
      </c>
      <c r="P59" s="143" t="s">
        <v>43</v>
      </c>
      <c r="Q59" s="144" t="s">
        <v>44</v>
      </c>
      <c r="R59" s="145" t="s">
        <v>45</v>
      </c>
    </row>
    <row r="60" spans="2:21" ht="16" thickBot="1">
      <c r="B60" s="11" t="s">
        <v>85</v>
      </c>
      <c r="C60" s="2"/>
      <c r="D60" s="67"/>
      <c r="F60" s="46"/>
      <c r="I60" s="46"/>
      <c r="L60" s="46"/>
      <c r="O60" s="46"/>
      <c r="R60" s="46"/>
    </row>
    <row r="61" spans="2:21" ht="15.5">
      <c r="B61" s="35">
        <f>MAX(B50:B60)+1</f>
        <v>32</v>
      </c>
      <c r="C61" s="2" t="s">
        <v>86</v>
      </c>
      <c r="D61" s="149">
        <f>'4a. OEB_Adjustment_Input_Sheet'!E126</f>
        <v>0.15</v>
      </c>
      <c r="E61" s="85">
        <f>F61-D61</f>
        <v>0</v>
      </c>
      <c r="F61" s="184">
        <f>'4a. OEB_Adjustment_Input_Sheet'!G126</f>
        <v>0.15</v>
      </c>
      <c r="G61" s="149">
        <f>'4a. OEB_Adjustment_Input_Sheet'!H126</f>
        <v>0.15</v>
      </c>
      <c r="H61" s="85">
        <f>I61-G61</f>
        <v>0</v>
      </c>
      <c r="I61" s="184">
        <f>'4a. OEB_Adjustment_Input_Sheet'!J126</f>
        <v>0.15</v>
      </c>
      <c r="J61" s="149">
        <f>'4a. OEB_Adjustment_Input_Sheet'!K126</f>
        <v>0.15</v>
      </c>
      <c r="K61" s="85">
        <f>L61-J61</f>
        <v>0</v>
      </c>
      <c r="L61" s="184">
        <f>'4a. OEB_Adjustment_Input_Sheet'!M126</f>
        <v>0.15</v>
      </c>
      <c r="M61" s="149">
        <f>'4a. OEB_Adjustment_Input_Sheet'!N126</f>
        <v>0.15</v>
      </c>
      <c r="N61" s="85">
        <f>O61-M61</f>
        <v>0</v>
      </c>
      <c r="O61" s="184">
        <f>'4a. OEB_Adjustment_Input_Sheet'!P126</f>
        <v>0.15</v>
      </c>
      <c r="P61" s="149">
        <f>'4a. OEB_Adjustment_Input_Sheet'!Q126</f>
        <v>0.15</v>
      </c>
      <c r="Q61" s="85">
        <f>R61-P61</f>
        <v>0</v>
      </c>
      <c r="R61" s="184">
        <f>'4a. OEB_Adjustment_Input_Sheet'!S126</f>
        <v>0.15</v>
      </c>
    </row>
    <row r="62" spans="2:21" ht="16" thickBot="1">
      <c r="B62" s="35">
        <f t="shared" ref="B62:B63" si="15">MAX(B51:B61)+1</f>
        <v>33</v>
      </c>
      <c r="C62" s="2" t="s">
        <v>88</v>
      </c>
      <c r="D62" s="273">
        <f>'4a. OEB_Adjustment_Input_Sheet'!E127</f>
        <v>0.1</v>
      </c>
      <c r="E62" s="86">
        <f t="shared" ref="E62:E63" si="16">F62-D62</f>
        <v>0</v>
      </c>
      <c r="F62" s="274">
        <f>'4a. OEB_Adjustment_Input_Sheet'!G127</f>
        <v>0.1</v>
      </c>
      <c r="G62" s="273">
        <f>'4a. OEB_Adjustment_Input_Sheet'!H127</f>
        <v>0.1</v>
      </c>
      <c r="H62" s="86">
        <f t="shared" ref="H62:H63" si="17">I62-G62</f>
        <v>0</v>
      </c>
      <c r="I62" s="274">
        <f>'4a. OEB_Adjustment_Input_Sheet'!J127</f>
        <v>0.1</v>
      </c>
      <c r="J62" s="273">
        <f>'4a. OEB_Adjustment_Input_Sheet'!K127</f>
        <v>0.1</v>
      </c>
      <c r="K62" s="86">
        <f t="shared" ref="K62:K63" si="18">L62-J62</f>
        <v>0</v>
      </c>
      <c r="L62" s="274">
        <f>'4a. OEB_Adjustment_Input_Sheet'!M127</f>
        <v>0.1</v>
      </c>
      <c r="M62" s="273">
        <f>'4a. OEB_Adjustment_Input_Sheet'!N127</f>
        <v>0.1</v>
      </c>
      <c r="N62" s="86">
        <f t="shared" ref="N62:N63" si="19">O62-M62</f>
        <v>0</v>
      </c>
      <c r="O62" s="274">
        <f>'4a. OEB_Adjustment_Input_Sheet'!P127</f>
        <v>0.1</v>
      </c>
      <c r="P62" s="273">
        <f>'4a. OEB_Adjustment_Input_Sheet'!Q127</f>
        <v>0.1</v>
      </c>
      <c r="Q62" s="86">
        <f t="shared" ref="Q62:Q63" si="20">R62-P62</f>
        <v>0</v>
      </c>
      <c r="R62" s="274">
        <f>'4a. OEB_Adjustment_Input_Sheet'!S127</f>
        <v>0.1</v>
      </c>
    </row>
    <row r="63" spans="2:21" ht="16" thickBot="1">
      <c r="B63" s="35">
        <f t="shared" si="15"/>
        <v>34</v>
      </c>
      <c r="C63" s="12" t="s">
        <v>207</v>
      </c>
      <c r="D63" s="29">
        <f>SUM(D61:D62)</f>
        <v>0.25</v>
      </c>
      <c r="E63" s="86">
        <f t="shared" si="16"/>
        <v>0</v>
      </c>
      <c r="F63" s="28">
        <f>SUM(F61:F62)</f>
        <v>0.25</v>
      </c>
      <c r="G63" s="29">
        <f>SUM(G61:G62)</f>
        <v>0.25</v>
      </c>
      <c r="H63" s="86">
        <f t="shared" si="17"/>
        <v>0</v>
      </c>
      <c r="I63" s="28">
        <f>SUM(I61:I62)</f>
        <v>0.25</v>
      </c>
      <c r="J63" s="29">
        <f>SUM(J61:J62)</f>
        <v>0.25</v>
      </c>
      <c r="K63" s="86">
        <f t="shared" si="18"/>
        <v>0</v>
      </c>
      <c r="L63" s="28">
        <f>SUM(L61:L62)</f>
        <v>0.25</v>
      </c>
      <c r="M63" s="29">
        <f>SUM(M61:M62)</f>
        <v>0.25</v>
      </c>
      <c r="N63" s="86">
        <f t="shared" si="19"/>
        <v>0</v>
      </c>
      <c r="O63" s="28">
        <f>SUM(O61:O62)</f>
        <v>0.25</v>
      </c>
      <c r="P63" s="29">
        <f>SUM(P61:P62)</f>
        <v>0.25</v>
      </c>
      <c r="Q63" s="86">
        <f t="shared" si="20"/>
        <v>0</v>
      </c>
      <c r="R63" s="28">
        <f>SUM(R61:R62)</f>
        <v>0.25</v>
      </c>
    </row>
    <row r="64" spans="2:21" ht="18">
      <c r="B64" s="67"/>
      <c r="C64" s="152"/>
      <c r="D64" s="102"/>
      <c r="E64" s="1"/>
      <c r="F64" s="185"/>
      <c r="G64" s="102"/>
      <c r="H64" s="1"/>
      <c r="I64" s="185"/>
      <c r="J64" s="102"/>
      <c r="K64" s="1"/>
      <c r="L64" s="185"/>
      <c r="M64" s="102"/>
      <c r="N64" s="1"/>
      <c r="O64" s="185"/>
      <c r="P64" s="102"/>
      <c r="Q64" s="1"/>
      <c r="R64" s="185"/>
    </row>
    <row r="65" spans="2:22" ht="16" thickBot="1">
      <c r="B65" s="11" t="s">
        <v>208</v>
      </c>
      <c r="C65" s="2"/>
      <c r="D65" s="102"/>
      <c r="E65" s="1"/>
      <c r="F65" s="185"/>
      <c r="G65" s="102"/>
      <c r="H65" s="1"/>
      <c r="I65" s="185"/>
      <c r="J65" s="102"/>
      <c r="K65" s="1"/>
      <c r="L65" s="185"/>
      <c r="M65" s="102"/>
      <c r="N65" s="1"/>
      <c r="O65" s="185"/>
      <c r="P65" s="102"/>
      <c r="Q65" s="1"/>
      <c r="R65" s="185"/>
    </row>
    <row r="66" spans="2:22" ht="15.5">
      <c r="B66" s="35">
        <f>MAX(B55:B65)+1</f>
        <v>35</v>
      </c>
      <c r="C66" s="2" t="s">
        <v>209</v>
      </c>
      <c r="D66" s="136">
        <f>D83</f>
        <v>728.7383804891997</v>
      </c>
      <c r="E66" s="186">
        <f t="shared" ref="E66:E70" si="21">F66-D66</f>
        <v>0</v>
      </c>
      <c r="F66" s="137">
        <f>F83</f>
        <v>728.7383804891997</v>
      </c>
      <c r="G66" s="136">
        <f>G83</f>
        <v>741.42782443430838</v>
      </c>
      <c r="H66" s="186">
        <f t="shared" ref="H66:H68" si="22">I66-G66</f>
        <v>0</v>
      </c>
      <c r="I66" s="137">
        <f>I83</f>
        <v>741.42782443430838</v>
      </c>
      <c r="J66" s="136">
        <f>J83</f>
        <v>769.49001156590452</v>
      </c>
      <c r="K66" s="186">
        <f t="shared" ref="K66:K68" si="23">L66-J66</f>
        <v>0</v>
      </c>
      <c r="L66" s="137">
        <f>L83</f>
        <v>769.49001156590452</v>
      </c>
      <c r="M66" s="136">
        <f>M83</f>
        <v>772.85576727822104</v>
      </c>
      <c r="N66" s="186">
        <f t="shared" ref="N66:N68" si="24">O66-M66</f>
        <v>0</v>
      </c>
      <c r="O66" s="137">
        <f>O83</f>
        <v>772.85576727822104</v>
      </c>
      <c r="P66" s="136">
        <f>P83</f>
        <v>1115.8245096511523</v>
      </c>
      <c r="Q66" s="186">
        <f t="shared" ref="Q66:Q68" si="25">R66-P66</f>
        <v>0</v>
      </c>
      <c r="R66" s="137">
        <f>R83</f>
        <v>1115.8245096511523</v>
      </c>
    </row>
    <row r="67" spans="2:22" ht="15.5">
      <c r="B67" s="35">
        <f t="shared" ref="B67:B70" si="26">MAX(B56:B66)+1</f>
        <v>36</v>
      </c>
      <c r="C67" s="153" t="s">
        <v>210</v>
      </c>
      <c r="D67" s="113">
        <f>D100</f>
        <v>1463.9188354464015</v>
      </c>
      <c r="E67" s="139">
        <f t="shared" ref="E67:E68" si="27">F67-D67</f>
        <v>0</v>
      </c>
      <c r="F67" s="187">
        <f>F100</f>
        <v>1463.9188354464015</v>
      </c>
      <c r="G67" s="113">
        <f>G100</f>
        <v>1499.2271788805153</v>
      </c>
      <c r="H67" s="139">
        <f t="shared" si="22"/>
        <v>0</v>
      </c>
      <c r="I67" s="187">
        <f>I100</f>
        <v>1499.2271788805153</v>
      </c>
      <c r="J67" s="113">
        <f>J100</f>
        <v>1439.5800979374105</v>
      </c>
      <c r="K67" s="139">
        <f t="shared" si="23"/>
        <v>0</v>
      </c>
      <c r="L67" s="187">
        <f>L100</f>
        <v>1439.5800979374105</v>
      </c>
      <c r="M67" s="113">
        <f>M100</f>
        <v>1543.0641106043543</v>
      </c>
      <c r="N67" s="139">
        <f t="shared" si="24"/>
        <v>0</v>
      </c>
      <c r="O67" s="187">
        <f>O100</f>
        <v>1543.0641106043543</v>
      </c>
      <c r="P67" s="113">
        <f>P100</f>
        <v>1810.7190508170161</v>
      </c>
      <c r="Q67" s="139">
        <f t="shared" si="25"/>
        <v>0</v>
      </c>
      <c r="R67" s="187">
        <f>R100</f>
        <v>1810.7190508170161</v>
      </c>
    </row>
    <row r="68" spans="2:22" ht="15.5">
      <c r="B68" s="35">
        <f t="shared" si="26"/>
        <v>37</v>
      </c>
      <c r="C68" s="153" t="s">
        <v>211</v>
      </c>
      <c r="D68" s="113">
        <f>D111</f>
        <v>4426.5858035371548</v>
      </c>
      <c r="E68" s="123">
        <f t="shared" si="27"/>
        <v>0</v>
      </c>
      <c r="F68" s="187">
        <f>F111</f>
        <v>4426.5858035371548</v>
      </c>
      <c r="G68" s="113">
        <f>G111</f>
        <v>4704.3588747757722</v>
      </c>
      <c r="H68" s="123">
        <f t="shared" si="22"/>
        <v>0</v>
      </c>
      <c r="I68" s="187">
        <f>I111</f>
        <v>4704.3588747757722</v>
      </c>
      <c r="J68" s="113">
        <f>J111</f>
        <v>5427.0704167167023</v>
      </c>
      <c r="K68" s="123">
        <f t="shared" si="23"/>
        <v>0</v>
      </c>
      <c r="L68" s="187">
        <f>L111</f>
        <v>5427.0704167167023</v>
      </c>
      <c r="M68" s="113">
        <f>M111</f>
        <v>5900.2252564488026</v>
      </c>
      <c r="N68" s="123">
        <f t="shared" si="24"/>
        <v>0</v>
      </c>
      <c r="O68" s="187">
        <f>O111</f>
        <v>5900.2252564488026</v>
      </c>
      <c r="P68" s="113">
        <f>P111</f>
        <v>6182.3234271682759</v>
      </c>
      <c r="Q68" s="123">
        <f t="shared" si="25"/>
        <v>0</v>
      </c>
      <c r="R68" s="187">
        <f>R111</f>
        <v>6182.3234271682759</v>
      </c>
      <c r="S68" s="1"/>
    </row>
    <row r="69" spans="2:22" ht="15.5">
      <c r="B69" s="35">
        <f t="shared" si="26"/>
        <v>38</v>
      </c>
      <c r="C69" s="153" t="s">
        <v>212</v>
      </c>
      <c r="D69" s="469">
        <v>0</v>
      </c>
      <c r="E69" s="275"/>
      <c r="F69" s="188">
        <f>D69+E69</f>
        <v>0</v>
      </c>
      <c r="G69" s="469">
        <v>0</v>
      </c>
      <c r="H69" s="275"/>
      <c r="I69" s="188">
        <f>G69+H69</f>
        <v>0</v>
      </c>
      <c r="J69" s="469">
        <v>4.5474735088646412E-13</v>
      </c>
      <c r="K69" s="275"/>
      <c r="L69" s="188">
        <f>J69+K69</f>
        <v>4.5474735088646412E-13</v>
      </c>
      <c r="M69" s="469">
        <v>0</v>
      </c>
      <c r="N69" s="275"/>
      <c r="O69" s="188">
        <f>M69+N69</f>
        <v>0</v>
      </c>
      <c r="P69" s="469">
        <v>0</v>
      </c>
      <c r="Q69" s="275"/>
      <c r="R69" s="188">
        <f>P69+Q69</f>
        <v>0</v>
      </c>
      <c r="S69" s="1"/>
    </row>
    <row r="70" spans="2:22" ht="16" thickBot="1">
      <c r="B70" s="35">
        <f t="shared" si="26"/>
        <v>39</v>
      </c>
      <c r="C70" s="12" t="s">
        <v>213</v>
      </c>
      <c r="D70" s="115">
        <f>D66+D67-D68+D69</f>
        <v>-2233.9285876015538</v>
      </c>
      <c r="E70" s="108">
        <f t="shared" si="21"/>
        <v>0</v>
      </c>
      <c r="F70" s="116">
        <f>F66+F67-F68+F69</f>
        <v>-2233.9285876015538</v>
      </c>
      <c r="G70" s="115">
        <f>G66+G67-G68+G69</f>
        <v>-2463.7038714609484</v>
      </c>
      <c r="H70" s="108">
        <f t="shared" ref="H70" si="28">I70-G70</f>
        <v>0</v>
      </c>
      <c r="I70" s="116">
        <f>I66+I67-I68+I69</f>
        <v>-2463.7038714609484</v>
      </c>
      <c r="J70" s="115">
        <f>J66+J67-J68+J69</f>
        <v>-3218.0003072133868</v>
      </c>
      <c r="K70" s="108">
        <f t="shared" ref="K70" si="29">L70-J70</f>
        <v>0</v>
      </c>
      <c r="L70" s="116">
        <f>L66+L67-L68+L69</f>
        <v>-3218.0003072133868</v>
      </c>
      <c r="M70" s="115">
        <f>M66+M67-M68+M69</f>
        <v>-3584.3053785662273</v>
      </c>
      <c r="N70" s="108">
        <f t="shared" ref="N70" si="30">O70-M70</f>
        <v>0</v>
      </c>
      <c r="O70" s="116">
        <f>O66+O67-O68+O69</f>
        <v>-3584.3053785662273</v>
      </c>
      <c r="P70" s="115">
        <f>P66+P67-P68+P69</f>
        <v>-3255.7798667001075</v>
      </c>
      <c r="Q70" s="108">
        <f t="shared" ref="Q70" si="31">R70-P70</f>
        <v>0</v>
      </c>
      <c r="R70" s="116">
        <f>R66+R67-R68+R69</f>
        <v>-3255.7798667001075</v>
      </c>
    </row>
    <row r="71" spans="2:22" ht="15.5">
      <c r="B71" s="35"/>
      <c r="C71" s="2"/>
      <c r="D71" s="102"/>
      <c r="E71" s="1"/>
      <c r="F71" s="185"/>
      <c r="G71" s="102"/>
      <c r="H71" s="1"/>
      <c r="I71" s="185"/>
      <c r="J71" s="102"/>
      <c r="K71" s="1"/>
      <c r="L71" s="185"/>
      <c r="M71" s="102"/>
      <c r="N71" s="1"/>
      <c r="O71" s="185"/>
      <c r="P71" s="102"/>
      <c r="Q71" s="1"/>
      <c r="R71" s="185"/>
    </row>
    <row r="72" spans="2:22" ht="16" thickBot="1">
      <c r="B72" s="11" t="s">
        <v>214</v>
      </c>
      <c r="D72" s="102"/>
      <c r="E72" s="1"/>
      <c r="F72" s="185"/>
      <c r="G72" s="102"/>
      <c r="H72" s="1"/>
      <c r="I72" s="185"/>
      <c r="J72" s="102"/>
      <c r="K72" s="1"/>
      <c r="L72" s="185"/>
      <c r="M72" s="102"/>
      <c r="N72" s="1"/>
      <c r="O72" s="185"/>
      <c r="P72" s="102"/>
      <c r="Q72" s="1"/>
      <c r="R72" s="185"/>
    </row>
    <row r="73" spans="2:22" ht="15.5">
      <c r="B73" s="35">
        <f>MAX(B62:B72)+1</f>
        <v>40</v>
      </c>
      <c r="C73" s="2" t="s">
        <v>215</v>
      </c>
      <c r="D73" s="117">
        <f>D70*D61</f>
        <v>-335.08928814023307</v>
      </c>
      <c r="E73" s="122">
        <f t="shared" ref="E73:E76" si="32">F73-D73</f>
        <v>0</v>
      </c>
      <c r="F73" s="118">
        <f>F70*F61</f>
        <v>-335.08928814023307</v>
      </c>
      <c r="G73" s="117">
        <f>G70*G61</f>
        <v>-369.55558071914226</v>
      </c>
      <c r="H73" s="122">
        <f t="shared" ref="H73:H76" si="33">I73-G73</f>
        <v>0</v>
      </c>
      <c r="I73" s="118">
        <f>I70*I61</f>
        <v>-369.55558071914226</v>
      </c>
      <c r="J73" s="117">
        <f>J70*J61</f>
        <v>-482.70004608200799</v>
      </c>
      <c r="K73" s="122">
        <f t="shared" ref="K73:K76" si="34">L73-J73</f>
        <v>0</v>
      </c>
      <c r="L73" s="118">
        <f>L70*L61</f>
        <v>-482.70004608200799</v>
      </c>
      <c r="M73" s="117">
        <f>M70*M61</f>
        <v>-537.64580678493405</v>
      </c>
      <c r="N73" s="122">
        <f t="shared" ref="N73:N76" si="35">O73-M73</f>
        <v>0</v>
      </c>
      <c r="O73" s="118">
        <f>O70*O61</f>
        <v>-537.64580678493405</v>
      </c>
      <c r="P73" s="117">
        <f>P70*P61</f>
        <v>-488.3669800050161</v>
      </c>
      <c r="Q73" s="122">
        <f t="shared" ref="Q73:Q76" si="36">R73-P73</f>
        <v>0</v>
      </c>
      <c r="R73" s="118">
        <f>R70*R61</f>
        <v>-488.3669800050161</v>
      </c>
    </row>
    <row r="74" spans="2:22" ht="15.5">
      <c r="B74" s="35">
        <f t="shared" ref="B74:B76" si="37">MAX(B63:B73)+1</f>
        <v>41</v>
      </c>
      <c r="C74" s="2" t="s">
        <v>216</v>
      </c>
      <c r="D74" s="119">
        <f>D70*(D62)</f>
        <v>-223.39285876015538</v>
      </c>
      <c r="E74" s="139">
        <f t="shared" ref="E74:E75" si="38">F74-D74</f>
        <v>0</v>
      </c>
      <c r="F74" s="120">
        <f>F70*(F62)</f>
        <v>-223.39285876015538</v>
      </c>
      <c r="G74" s="119">
        <f>G70*(G62)</f>
        <v>-246.37038714609486</v>
      </c>
      <c r="H74" s="139">
        <f t="shared" si="33"/>
        <v>0</v>
      </c>
      <c r="I74" s="120">
        <f>I70*(I62)</f>
        <v>-246.37038714609486</v>
      </c>
      <c r="J74" s="119">
        <f>J70*(J62)</f>
        <v>-321.80003072133871</v>
      </c>
      <c r="K74" s="139">
        <f t="shared" si="34"/>
        <v>0</v>
      </c>
      <c r="L74" s="120">
        <f>L70*(L62)</f>
        <v>-321.80003072133871</v>
      </c>
      <c r="M74" s="119">
        <f>M70*(M62)</f>
        <v>-358.43053785662278</v>
      </c>
      <c r="N74" s="139">
        <f t="shared" si="35"/>
        <v>0</v>
      </c>
      <c r="O74" s="120">
        <f>O70*(O62)</f>
        <v>-358.43053785662278</v>
      </c>
      <c r="P74" s="119">
        <f>P70*(P62)</f>
        <v>-325.57798667001077</v>
      </c>
      <c r="Q74" s="139">
        <f t="shared" si="36"/>
        <v>0</v>
      </c>
      <c r="R74" s="120">
        <f>R70*(R62)</f>
        <v>-325.57798667001077</v>
      </c>
    </row>
    <row r="75" spans="2:22" ht="15.5">
      <c r="B75" s="35">
        <f t="shared" si="37"/>
        <v>42</v>
      </c>
      <c r="C75" s="2" t="s">
        <v>217</v>
      </c>
      <c r="D75" s="119">
        <f>'4a. OEB_Adjustment_Input_Sheet'!E131</f>
        <v>-16.626845291849996</v>
      </c>
      <c r="E75" s="123">
        <f t="shared" si="38"/>
        <v>0</v>
      </c>
      <c r="F75" s="120">
        <f>'4a. OEB_Adjustment_Input_Sheet'!G131</f>
        <v>-16.626845291849996</v>
      </c>
      <c r="G75" s="119">
        <f>'4a. OEB_Adjustment_Input_Sheet'!H131</f>
        <v>-16.626845291849996</v>
      </c>
      <c r="H75" s="123">
        <f t="shared" si="33"/>
        <v>0</v>
      </c>
      <c r="I75" s="120">
        <f>'4a. OEB_Adjustment_Input_Sheet'!J131</f>
        <v>-16.626845291849996</v>
      </c>
      <c r="J75" s="119">
        <f>'4a. OEB_Adjustment_Input_Sheet'!K131</f>
        <v>-16.626845291849996</v>
      </c>
      <c r="K75" s="123">
        <f t="shared" si="34"/>
        <v>0</v>
      </c>
      <c r="L75" s="120">
        <f>'4a. OEB_Adjustment_Input_Sheet'!M131</f>
        <v>-16.626845291849996</v>
      </c>
      <c r="M75" s="119">
        <f>'4a. OEB_Adjustment_Input_Sheet'!N131</f>
        <v>-16.626845291849996</v>
      </c>
      <c r="N75" s="123">
        <f t="shared" si="35"/>
        <v>0</v>
      </c>
      <c r="O75" s="120">
        <f>'4a. OEB_Adjustment_Input_Sheet'!P131</f>
        <v>-16.626845291849996</v>
      </c>
      <c r="P75" s="119">
        <f>'4a. OEB_Adjustment_Input_Sheet'!Q131</f>
        <v>-16.626845291849996</v>
      </c>
      <c r="Q75" s="123">
        <f t="shared" si="36"/>
        <v>0</v>
      </c>
      <c r="R75" s="120">
        <f>'4a. OEB_Adjustment_Input_Sheet'!S131</f>
        <v>-16.626845291849996</v>
      </c>
    </row>
    <row r="76" spans="2:22" ht="16" thickBot="1">
      <c r="B76" s="35">
        <f t="shared" si="37"/>
        <v>43</v>
      </c>
      <c r="C76" s="12" t="s">
        <v>218</v>
      </c>
      <c r="D76" s="127">
        <f>SUM(D73:D75)</f>
        <v>-575.10899219223847</v>
      </c>
      <c r="E76" s="189">
        <f t="shared" si="32"/>
        <v>0</v>
      </c>
      <c r="F76" s="128">
        <f>SUM(F73:F75)</f>
        <v>-575.10899219223847</v>
      </c>
      <c r="G76" s="127">
        <f>SUM(G73:G75)</f>
        <v>-632.55281315708714</v>
      </c>
      <c r="H76" s="189">
        <f t="shared" si="33"/>
        <v>0</v>
      </c>
      <c r="I76" s="128">
        <f>SUM(I73:I75)</f>
        <v>-632.55281315708714</v>
      </c>
      <c r="J76" s="127">
        <f>SUM(J73:J75)</f>
        <v>-821.12692209519673</v>
      </c>
      <c r="K76" s="189">
        <f t="shared" si="34"/>
        <v>0</v>
      </c>
      <c r="L76" s="128">
        <f>SUM(L73:L75)</f>
        <v>-821.12692209519673</v>
      </c>
      <c r="M76" s="127">
        <f>SUM(M73:M75)</f>
        <v>-912.70318993340686</v>
      </c>
      <c r="N76" s="189">
        <f t="shared" si="35"/>
        <v>0</v>
      </c>
      <c r="O76" s="128">
        <f>SUM(O73:O75)</f>
        <v>-912.70318993340686</v>
      </c>
      <c r="P76" s="127">
        <f>SUM(P73:P75)</f>
        <v>-830.57181196687691</v>
      </c>
      <c r="Q76" s="189">
        <f t="shared" si="36"/>
        <v>0</v>
      </c>
      <c r="R76" s="128">
        <f>SUM(R73:R75)</f>
        <v>-830.57181196687691</v>
      </c>
    </row>
    <row r="77" spans="2:22">
      <c r="B77" s="45"/>
      <c r="D77" s="190"/>
      <c r="E77" s="1"/>
      <c r="F77" s="185"/>
      <c r="G77" s="190"/>
      <c r="H77" s="1"/>
      <c r="I77" s="185"/>
      <c r="J77" s="190"/>
      <c r="K77" s="1"/>
      <c r="L77" s="185"/>
      <c r="M77" s="190"/>
      <c r="N77" s="1"/>
      <c r="O77" s="185"/>
      <c r="P77" s="190"/>
      <c r="Q77" s="1"/>
      <c r="R77" s="185"/>
    </row>
    <row r="78" spans="2:22" ht="16" thickBot="1">
      <c r="B78" s="11" t="s">
        <v>219</v>
      </c>
      <c r="D78" s="190"/>
      <c r="E78" s="1"/>
      <c r="F78" s="185"/>
      <c r="G78" s="190"/>
      <c r="H78" s="1"/>
      <c r="I78" s="185"/>
      <c r="J78" s="190"/>
      <c r="K78" s="1"/>
      <c r="L78" s="185"/>
      <c r="M78" s="190"/>
      <c r="N78" s="1"/>
      <c r="O78" s="185"/>
      <c r="P78" s="190"/>
      <c r="Q78" s="1"/>
      <c r="R78" s="185"/>
      <c r="V78" s="1"/>
    </row>
    <row r="79" spans="2:22" ht="15.5">
      <c r="B79" s="35">
        <f>MAX(B68:B78)+1</f>
        <v>44</v>
      </c>
      <c r="C79" s="12" t="s">
        <v>220</v>
      </c>
      <c r="D79" s="121">
        <f>'5. Rate_Base_&amp;_Cost_of_Capital'!D66</f>
        <v>740.13625288854894</v>
      </c>
      <c r="E79" s="122">
        <f t="shared" ref="E79" si="39">F79-D79</f>
        <v>0</v>
      </c>
      <c r="F79" s="191">
        <f>'5. Rate_Base_&amp;_Cost_of_Capital'!F66</f>
        <v>740.13625288854894</v>
      </c>
      <c r="G79" s="121">
        <f>'5. Rate_Base_&amp;_Cost_of_Capital'!G66</f>
        <v>769.55472191245985</v>
      </c>
      <c r="H79" s="122">
        <f t="shared" ref="H79:H81" si="40">I79-G79</f>
        <v>0</v>
      </c>
      <c r="I79" s="191">
        <f>'5. Rate_Base_&amp;_Cost_of_Capital'!I66</f>
        <v>769.55472191245985</v>
      </c>
      <c r="J79" s="121">
        <f>'5. Rate_Base_&amp;_Cost_of_Capital'!J66</f>
        <v>767.99498834664064</v>
      </c>
      <c r="K79" s="122">
        <f t="shared" ref="K79:K81" si="41">L79-J79</f>
        <v>0</v>
      </c>
      <c r="L79" s="191">
        <f>'5. Rate_Base_&amp;_Cost_of_Capital'!L66</f>
        <v>767.99498834664064</v>
      </c>
      <c r="M79" s="121">
        <f>'5. Rate_Base_&amp;_Cost_of_Capital'!M66</f>
        <v>796.8138457324178</v>
      </c>
      <c r="N79" s="122">
        <f t="shared" ref="N79:N81" si="42">O79-M79</f>
        <v>0</v>
      </c>
      <c r="O79" s="191">
        <f>'5. Rate_Base_&amp;_Cost_of_Capital'!O66</f>
        <v>796.8138457324178</v>
      </c>
      <c r="P79" s="121">
        <f>'5. Rate_Base_&amp;_Cost_of_Capital'!P66</f>
        <v>1115.3587213458416</v>
      </c>
      <c r="Q79" s="122">
        <f t="shared" ref="Q79:Q81" si="43">R79-P79</f>
        <v>0</v>
      </c>
      <c r="R79" s="191">
        <f>'5. Rate_Base_&amp;_Cost_of_Capital'!R66</f>
        <v>1115.3587213458416</v>
      </c>
    </row>
    <row r="80" spans="2:22" ht="15.5">
      <c r="B80" s="35">
        <f t="shared" ref="B80:B83" si="44">MAX(B69:B79)+1</f>
        <v>45</v>
      </c>
      <c r="C80" s="2" t="s">
        <v>221</v>
      </c>
      <c r="D80" s="478">
        <v>0</v>
      </c>
      <c r="E80" s="316"/>
      <c r="F80" s="317">
        <f>D80+E80</f>
        <v>0</v>
      </c>
      <c r="G80" s="478">
        <v>0</v>
      </c>
      <c r="H80" s="316"/>
      <c r="I80" s="317">
        <f>G80+H80</f>
        <v>0</v>
      </c>
      <c r="J80" s="478">
        <v>0</v>
      </c>
      <c r="K80" s="316"/>
      <c r="L80" s="317">
        <f>J80+K80</f>
        <v>0</v>
      </c>
      <c r="M80" s="478">
        <v>0</v>
      </c>
      <c r="N80" s="316"/>
      <c r="O80" s="317">
        <f>M80+N80</f>
        <v>0</v>
      </c>
      <c r="P80" s="478">
        <v>0</v>
      </c>
      <c r="Q80" s="316"/>
      <c r="R80" s="317">
        <f>P80+Q80</f>
        <v>0</v>
      </c>
    </row>
    <row r="81" spans="2:20" ht="15.5">
      <c r="B81" s="35">
        <f t="shared" si="44"/>
        <v>46</v>
      </c>
      <c r="C81" s="2" t="s">
        <v>226</v>
      </c>
      <c r="D81" s="138">
        <f>'4a. OEB_Adjustment_Input_Sheet'!E112</f>
        <v>-5.22897289250065</v>
      </c>
      <c r="E81" s="139">
        <f t="shared" ref="E81:E83" si="45">F81-D81</f>
        <v>0</v>
      </c>
      <c r="F81" s="103">
        <f>'4a. OEB_Adjustment_Input_Sheet'!G112</f>
        <v>-5.22897289250065</v>
      </c>
      <c r="G81" s="138">
        <f>'4a. OEB_Adjustment_Input_Sheet'!H112</f>
        <v>11.500052186301474</v>
      </c>
      <c r="H81" s="139">
        <f t="shared" si="40"/>
        <v>0</v>
      </c>
      <c r="I81" s="103">
        <f>'4a. OEB_Adjustment_Input_Sheet'!J112</f>
        <v>11.500052186301474</v>
      </c>
      <c r="J81" s="138">
        <f>'4a. OEB_Adjustment_Input_Sheet'!K112</f>
        <v>-18.121868511113973</v>
      </c>
      <c r="K81" s="139">
        <f t="shared" si="41"/>
        <v>0</v>
      </c>
      <c r="L81" s="103">
        <f>'4a. OEB_Adjustment_Input_Sheet'!M112</f>
        <v>-18.121868511113973</v>
      </c>
      <c r="M81" s="138">
        <f>'4a. OEB_Adjustment_Input_Sheet'!N112</f>
        <v>7.3312331623466775</v>
      </c>
      <c r="N81" s="139">
        <f t="shared" si="42"/>
        <v>0</v>
      </c>
      <c r="O81" s="103">
        <f>'4a. OEB_Adjustment_Input_Sheet'!P112</f>
        <v>7.3312331623466775</v>
      </c>
      <c r="P81" s="138">
        <f>'4a. OEB_Adjustment_Input_Sheet'!Q112</f>
        <v>-17.092633597160585</v>
      </c>
      <c r="Q81" s="139">
        <f t="shared" si="43"/>
        <v>0</v>
      </c>
      <c r="R81" s="103">
        <f>'4a. OEB_Adjustment_Input_Sheet'!S112</f>
        <v>-17.092633597160585</v>
      </c>
    </row>
    <row r="82" spans="2:20" ht="15.5">
      <c r="B82" s="35">
        <f t="shared" si="44"/>
        <v>47</v>
      </c>
      <c r="C82" s="2" t="s">
        <v>222</v>
      </c>
      <c r="D82" s="201">
        <v>-16.626845291849907</v>
      </c>
      <c r="E82" s="275"/>
      <c r="F82" s="188">
        <f>D82+E82</f>
        <v>-16.626845291849907</v>
      </c>
      <c r="G82" s="201">
        <v>-16.62684529185006</v>
      </c>
      <c r="H82" s="275"/>
      <c r="I82" s="188">
        <f>G82+H82</f>
        <v>-16.62684529185006</v>
      </c>
      <c r="J82" s="201">
        <v>-16.626845291849996</v>
      </c>
      <c r="K82" s="275"/>
      <c r="L82" s="188">
        <f>J82+K82</f>
        <v>-16.626845291849996</v>
      </c>
      <c r="M82" s="201">
        <v>-16.626845291849996</v>
      </c>
      <c r="N82" s="275"/>
      <c r="O82" s="188">
        <f>M82+N82</f>
        <v>-16.626845291849996</v>
      </c>
      <c r="P82" s="201">
        <v>-16.626845291849911</v>
      </c>
      <c r="Q82" s="275"/>
      <c r="R82" s="188">
        <f>P82+Q82</f>
        <v>-16.626845291849911</v>
      </c>
      <c r="S82" s="64"/>
      <c r="T82" s="64"/>
    </row>
    <row r="83" spans="2:20" ht="16" thickBot="1">
      <c r="B83" s="35">
        <f t="shared" si="44"/>
        <v>48</v>
      </c>
      <c r="C83" s="12" t="s">
        <v>223</v>
      </c>
      <c r="D83" s="105">
        <f>D79-D81+D82+D80</f>
        <v>728.7383804891997</v>
      </c>
      <c r="E83" s="108">
        <f t="shared" si="45"/>
        <v>0</v>
      </c>
      <c r="F83" s="106">
        <f>F79-F81+F82+F80</f>
        <v>728.7383804891997</v>
      </c>
      <c r="G83" s="105">
        <f>G79-G81+G82+G80</f>
        <v>741.42782443430838</v>
      </c>
      <c r="H83" s="108">
        <f t="shared" ref="H83" si="46">I83-G83</f>
        <v>0</v>
      </c>
      <c r="I83" s="106">
        <f>I79-I81+I82+I80</f>
        <v>741.42782443430838</v>
      </c>
      <c r="J83" s="105">
        <f>J79-J81+J82+J80</f>
        <v>769.49001156590452</v>
      </c>
      <c r="K83" s="108">
        <f t="shared" ref="K83" si="47">L83-J83</f>
        <v>0</v>
      </c>
      <c r="L83" s="106">
        <f>L79-L81+L82+L80</f>
        <v>769.49001156590452</v>
      </c>
      <c r="M83" s="105">
        <f>M79-M81+M82+M80</f>
        <v>772.85576727822104</v>
      </c>
      <c r="N83" s="108">
        <f t="shared" ref="N83" si="48">O83-M83</f>
        <v>0</v>
      </c>
      <c r="O83" s="106">
        <f>O79-O81+O82+O80</f>
        <v>772.85576727822104</v>
      </c>
      <c r="P83" s="105">
        <f>P79-P81+P82+P80</f>
        <v>1115.8245096511523</v>
      </c>
      <c r="Q83" s="108">
        <f t="shared" ref="Q83" si="49">R83-P83</f>
        <v>0</v>
      </c>
      <c r="R83" s="106">
        <f>R79-R81+R82+R80</f>
        <v>1115.8245096511523</v>
      </c>
    </row>
    <row r="84" spans="2:20" ht="17.5">
      <c r="B84" s="45"/>
      <c r="C84" s="71"/>
      <c r="D84" s="102"/>
      <c r="E84" s="1"/>
      <c r="F84" s="185"/>
      <c r="G84" s="102"/>
      <c r="H84" s="1"/>
      <c r="I84" s="185"/>
      <c r="J84" s="102"/>
      <c r="K84" s="1"/>
      <c r="L84" s="185"/>
      <c r="M84" s="102"/>
      <c r="N84" s="1"/>
      <c r="O84" s="185"/>
      <c r="P84" s="102"/>
      <c r="Q84" s="1"/>
      <c r="R84" s="185"/>
    </row>
    <row r="85" spans="2:20" ht="15.5">
      <c r="B85" s="11" t="s">
        <v>224</v>
      </c>
      <c r="D85" s="102"/>
      <c r="E85" s="1"/>
      <c r="F85" s="192"/>
      <c r="G85" s="102"/>
      <c r="H85" s="1"/>
      <c r="I85" s="192"/>
      <c r="J85" s="102"/>
      <c r="K85" s="1"/>
      <c r="L85" s="192"/>
      <c r="M85" s="102"/>
      <c r="N85" s="1"/>
      <c r="O85" s="192"/>
      <c r="P85" s="102"/>
      <c r="Q85" s="1"/>
      <c r="R85" s="192"/>
    </row>
    <row r="86" spans="2:20" ht="16" thickBot="1">
      <c r="B86" s="45"/>
      <c r="C86" s="12" t="s">
        <v>92</v>
      </c>
      <c r="D86" s="102"/>
      <c r="E86" s="1"/>
      <c r="F86" s="185"/>
      <c r="G86" s="102"/>
      <c r="H86" s="1"/>
      <c r="I86" s="185"/>
      <c r="J86" s="102"/>
      <c r="K86" s="1"/>
      <c r="L86" s="185"/>
      <c r="M86" s="102"/>
      <c r="N86" s="1"/>
      <c r="O86" s="185"/>
      <c r="P86" s="102"/>
      <c r="Q86" s="1"/>
      <c r="R86" s="185"/>
    </row>
    <row r="87" spans="2:20" s="180" customFormat="1" ht="15.5">
      <c r="B87" s="175">
        <f t="shared" ref="B87:B100" si="50">MAX(B76:B86)+1</f>
        <v>49</v>
      </c>
      <c r="C87" s="153" t="s">
        <v>93</v>
      </c>
      <c r="D87" s="193">
        <f>'4a. OEB_Adjustment_Input_Sheet'!E135</f>
        <v>663.30416634508981</v>
      </c>
      <c r="E87" s="194">
        <f t="shared" ref="E87:E100" si="51">F87-D87</f>
        <v>0</v>
      </c>
      <c r="F87" s="195">
        <f>'4a. OEB_Adjustment_Input_Sheet'!G135</f>
        <v>663.30416634508981</v>
      </c>
      <c r="G87" s="193">
        <f>'4a. OEB_Adjustment_Input_Sheet'!H135</f>
        <v>708.49123840296465</v>
      </c>
      <c r="H87" s="194">
        <f t="shared" ref="H87:H100" si="52">I87-G87</f>
        <v>0</v>
      </c>
      <c r="I87" s="195">
        <f>'4a. OEB_Adjustment_Input_Sheet'!J135</f>
        <v>708.49123840296465</v>
      </c>
      <c r="J87" s="193">
        <f>'4a. OEB_Adjustment_Input_Sheet'!K135</f>
        <v>730.30133959488205</v>
      </c>
      <c r="K87" s="194">
        <f t="shared" ref="K87:K100" si="53">L87-J87</f>
        <v>0</v>
      </c>
      <c r="L87" s="195">
        <f>'4a. OEB_Adjustment_Input_Sheet'!M135</f>
        <v>730.30133959488205</v>
      </c>
      <c r="M87" s="193">
        <f>'4a. OEB_Adjustment_Input_Sheet'!N135</f>
        <v>779.83750799318318</v>
      </c>
      <c r="N87" s="194">
        <f t="shared" ref="N87:N100" si="54">O87-M87</f>
        <v>0</v>
      </c>
      <c r="O87" s="195">
        <f>'4a. OEB_Adjustment_Input_Sheet'!P135</f>
        <v>779.83750799318318</v>
      </c>
      <c r="P87" s="193">
        <f>'4a. OEB_Adjustment_Input_Sheet'!Q135</f>
        <v>992.60409063495752</v>
      </c>
      <c r="Q87" s="194">
        <f t="shared" ref="Q87:Q100" si="55">R87-P87</f>
        <v>0</v>
      </c>
      <c r="R87" s="195">
        <f>'4a. OEB_Adjustment_Input_Sheet'!S135</f>
        <v>992.60409063495752</v>
      </c>
    </row>
    <row r="88" spans="2:20" s="180" customFormat="1" ht="15.5">
      <c r="B88" s="175">
        <f t="shared" si="50"/>
        <v>50</v>
      </c>
      <c r="C88" s="153" t="s">
        <v>115</v>
      </c>
      <c r="D88" s="196">
        <f>'4a. OEB_Adjustment_Input_Sheet'!E136</f>
        <v>30.400000000000002</v>
      </c>
      <c r="E88" s="181">
        <f t="shared" ref="E88:E99" si="56">F88-D88</f>
        <v>0</v>
      </c>
      <c r="F88" s="197">
        <f>'4a. OEB_Adjustment_Input_Sheet'!G136</f>
        <v>30.400000000000002</v>
      </c>
      <c r="G88" s="196">
        <f>'4a. OEB_Adjustment_Input_Sheet'!H136</f>
        <v>47.2</v>
      </c>
      <c r="H88" s="181">
        <f t="shared" si="52"/>
        <v>0</v>
      </c>
      <c r="I88" s="197">
        <f>'4a. OEB_Adjustment_Input_Sheet'!J136</f>
        <v>47.2</v>
      </c>
      <c r="J88" s="196">
        <f>'4a. OEB_Adjustment_Input_Sheet'!K136</f>
        <v>58.9</v>
      </c>
      <c r="K88" s="181">
        <f t="shared" si="53"/>
        <v>0</v>
      </c>
      <c r="L88" s="197">
        <f>'4a. OEB_Adjustment_Input_Sheet'!M136</f>
        <v>58.9</v>
      </c>
      <c r="M88" s="196">
        <f>'4a. OEB_Adjustment_Input_Sheet'!N136</f>
        <v>72.900000000000006</v>
      </c>
      <c r="N88" s="181">
        <f t="shared" si="54"/>
        <v>0</v>
      </c>
      <c r="O88" s="197">
        <f>'4a. OEB_Adjustment_Input_Sheet'!P136</f>
        <v>72.900000000000006</v>
      </c>
      <c r="P88" s="196">
        <f>'4a. OEB_Adjustment_Input_Sheet'!Q136</f>
        <v>79.099999999999994</v>
      </c>
      <c r="Q88" s="181">
        <f t="shared" si="55"/>
        <v>0</v>
      </c>
      <c r="R88" s="197">
        <f>'4a. OEB_Adjustment_Input_Sheet'!S136</f>
        <v>79.099999999999994</v>
      </c>
    </row>
    <row r="89" spans="2:20" s="180" customFormat="1" ht="15.5">
      <c r="B89" s="175">
        <f t="shared" si="50"/>
        <v>51</v>
      </c>
      <c r="C89" s="153" t="s">
        <v>116</v>
      </c>
      <c r="D89" s="196">
        <f>'4a. OEB_Adjustment_Input_Sheet'!E137</f>
        <v>498.24613916386056</v>
      </c>
      <c r="E89" s="181">
        <f t="shared" si="56"/>
        <v>0</v>
      </c>
      <c r="F89" s="197">
        <f>'4a. OEB_Adjustment_Input_Sheet'!G137</f>
        <v>498.24613916386056</v>
      </c>
      <c r="G89" s="196">
        <f>'4a. OEB_Adjustment_Input_Sheet'!H137</f>
        <v>420.1116261101663</v>
      </c>
      <c r="H89" s="181">
        <f t="shared" si="52"/>
        <v>0</v>
      </c>
      <c r="I89" s="197">
        <f>'4a. OEB_Adjustment_Input_Sheet'!J137</f>
        <v>420.1116261101663</v>
      </c>
      <c r="J89" s="196">
        <f>'4a. OEB_Adjustment_Input_Sheet'!K137</f>
        <v>347.22251260775488</v>
      </c>
      <c r="K89" s="181">
        <f t="shared" si="53"/>
        <v>0</v>
      </c>
      <c r="L89" s="197">
        <f>'4a. OEB_Adjustment_Input_Sheet'!M137</f>
        <v>347.22251260775488</v>
      </c>
      <c r="M89" s="196">
        <f>'4a. OEB_Adjustment_Input_Sheet'!N137</f>
        <v>326.67911383322939</v>
      </c>
      <c r="N89" s="181">
        <f t="shared" si="54"/>
        <v>0</v>
      </c>
      <c r="O89" s="197">
        <f>'4a. OEB_Adjustment_Input_Sheet'!P137</f>
        <v>326.67911383322939</v>
      </c>
      <c r="P89" s="196">
        <f>'4a. OEB_Adjustment_Input_Sheet'!Q137</f>
        <v>341.9504192211017</v>
      </c>
      <c r="Q89" s="181">
        <f t="shared" si="55"/>
        <v>0</v>
      </c>
      <c r="R89" s="197">
        <f>'4a. OEB_Adjustment_Input_Sheet'!S137</f>
        <v>341.9504192211017</v>
      </c>
      <c r="S89" s="182"/>
    </row>
    <row r="90" spans="2:20" s="180" customFormat="1" ht="15.75" customHeight="1">
      <c r="B90" s="175">
        <f t="shared" si="50"/>
        <v>52</v>
      </c>
      <c r="C90" s="153" t="s">
        <v>94</v>
      </c>
      <c r="D90" s="196">
        <f>'4a. OEB_Adjustment_Input_Sheet'!E138</f>
        <v>226.6</v>
      </c>
      <c r="E90" s="181">
        <f t="shared" si="56"/>
        <v>0</v>
      </c>
      <c r="F90" s="197">
        <f>'4a. OEB_Adjustment_Input_Sheet'!G138</f>
        <v>226.6</v>
      </c>
      <c r="G90" s="196">
        <f>'4a. OEB_Adjustment_Input_Sheet'!H138</f>
        <v>224.8</v>
      </c>
      <c r="H90" s="181">
        <f t="shared" si="52"/>
        <v>0</v>
      </c>
      <c r="I90" s="197">
        <f>'4a. OEB_Adjustment_Input_Sheet'!J138</f>
        <v>224.8</v>
      </c>
      <c r="J90" s="196">
        <f>'4a. OEB_Adjustment_Input_Sheet'!K138</f>
        <v>233.2</v>
      </c>
      <c r="K90" s="181">
        <f t="shared" si="53"/>
        <v>0</v>
      </c>
      <c r="L90" s="197">
        <f>'4a. OEB_Adjustment_Input_Sheet'!M138</f>
        <v>233.2</v>
      </c>
      <c r="M90" s="196">
        <f>'4a. OEB_Adjustment_Input_Sheet'!N138</f>
        <v>239</v>
      </c>
      <c r="N90" s="181">
        <f t="shared" si="54"/>
        <v>0</v>
      </c>
      <c r="O90" s="197">
        <f>'4a. OEB_Adjustment_Input_Sheet'!P138</f>
        <v>239</v>
      </c>
      <c r="P90" s="196">
        <f>'4a. OEB_Adjustment_Input_Sheet'!Q138</f>
        <v>251</v>
      </c>
      <c r="Q90" s="181">
        <f t="shared" si="55"/>
        <v>0</v>
      </c>
      <c r="R90" s="197">
        <f>'4a. OEB_Adjustment_Input_Sheet'!S138</f>
        <v>251</v>
      </c>
    </row>
    <row r="91" spans="2:20" s="180" customFormat="1" ht="31">
      <c r="B91" s="175">
        <f t="shared" si="50"/>
        <v>53</v>
      </c>
      <c r="C91" s="153" t="s">
        <v>117</v>
      </c>
      <c r="D91" s="196">
        <f>'4a. OEB_Adjustment_Input_Sheet'!E139</f>
        <v>-34.460684554277179</v>
      </c>
      <c r="E91" s="181">
        <f t="shared" si="56"/>
        <v>0</v>
      </c>
      <c r="F91" s="197">
        <f>'4a. OEB_Adjustment_Input_Sheet'!G139</f>
        <v>-34.460684554277179</v>
      </c>
      <c r="G91" s="196">
        <f>'4a. OEB_Adjustment_Input_Sheet'!H139</f>
        <v>-34.460684554277179</v>
      </c>
      <c r="H91" s="181"/>
      <c r="I91" s="197">
        <f>'4a. OEB_Adjustment_Input_Sheet'!J139</f>
        <v>-34.460684554277179</v>
      </c>
      <c r="J91" s="196">
        <f>'4a. OEB_Adjustment_Input_Sheet'!K139</f>
        <v>-34.460684554277179</v>
      </c>
      <c r="K91" s="181"/>
      <c r="L91" s="197">
        <f>'4a. OEB_Adjustment_Input_Sheet'!M139</f>
        <v>-34.460684554277179</v>
      </c>
      <c r="M91" s="196">
        <f>'4a. OEB_Adjustment_Input_Sheet'!N139</f>
        <v>0</v>
      </c>
      <c r="N91" s="181"/>
      <c r="O91" s="197">
        <f>'4a. OEB_Adjustment_Input_Sheet'!P139</f>
        <v>0</v>
      </c>
      <c r="P91" s="196">
        <f>'4a. OEB_Adjustment_Input_Sheet'!Q139</f>
        <v>0</v>
      </c>
      <c r="Q91" s="181"/>
      <c r="R91" s="197">
        <f>'4a. OEB_Adjustment_Input_Sheet'!S139</f>
        <v>0</v>
      </c>
    </row>
    <row r="92" spans="2:20" s="180" customFormat="1" ht="31">
      <c r="B92" s="175">
        <f t="shared" si="50"/>
        <v>54</v>
      </c>
      <c r="C92" s="153" t="s">
        <v>95</v>
      </c>
      <c r="D92" s="196">
        <f>'4a. OEB_Adjustment_Input_Sheet'!E140</f>
        <v>0</v>
      </c>
      <c r="E92" s="181">
        <f t="shared" si="56"/>
        <v>0</v>
      </c>
      <c r="F92" s="197">
        <f>'4a. OEB_Adjustment_Input_Sheet'!G140</f>
        <v>0</v>
      </c>
      <c r="G92" s="196">
        <f>'4a. OEB_Adjustment_Input_Sheet'!H140</f>
        <v>0</v>
      </c>
      <c r="H92" s="198">
        <f t="shared" si="52"/>
        <v>0</v>
      </c>
      <c r="I92" s="197">
        <f>'4a. OEB_Adjustment_Input_Sheet'!J140</f>
        <v>0</v>
      </c>
      <c r="J92" s="196">
        <f>'4a. OEB_Adjustment_Input_Sheet'!K140</f>
        <v>0</v>
      </c>
      <c r="K92" s="198">
        <f t="shared" si="53"/>
        <v>0</v>
      </c>
      <c r="L92" s="197">
        <f>'4a. OEB_Adjustment_Input_Sheet'!M140</f>
        <v>0</v>
      </c>
      <c r="M92" s="196">
        <f>'4a. OEB_Adjustment_Input_Sheet'!N140</f>
        <v>0</v>
      </c>
      <c r="N92" s="198">
        <f t="shared" si="54"/>
        <v>0</v>
      </c>
      <c r="O92" s="197">
        <f>'4a. OEB_Adjustment_Input_Sheet'!P140</f>
        <v>0</v>
      </c>
      <c r="P92" s="196">
        <f>'4a. OEB_Adjustment_Input_Sheet'!Q140</f>
        <v>0</v>
      </c>
      <c r="Q92" s="198">
        <f t="shared" si="55"/>
        <v>0</v>
      </c>
      <c r="R92" s="197">
        <f>'4a. OEB_Adjustment_Input_Sheet'!S140</f>
        <v>0</v>
      </c>
    </row>
    <row r="93" spans="2:20" s="180" customFormat="1" ht="31">
      <c r="B93" s="175">
        <f t="shared" si="50"/>
        <v>55</v>
      </c>
      <c r="C93" s="153" t="s">
        <v>96</v>
      </c>
      <c r="D93" s="196">
        <f>'4a. OEB_Adjustment_Input_Sheet'!E141</f>
        <v>-0.71664034811052468</v>
      </c>
      <c r="E93" s="181">
        <f t="shared" si="56"/>
        <v>0</v>
      </c>
      <c r="F93" s="197">
        <f>'4a. OEB_Adjustment_Input_Sheet'!G141</f>
        <v>-0.71664034811052468</v>
      </c>
      <c r="G93" s="196">
        <f>'4a. OEB_Adjustment_Input_Sheet'!H141</f>
        <v>-0.71664034811052468</v>
      </c>
      <c r="H93" s="198">
        <f t="shared" si="52"/>
        <v>0</v>
      </c>
      <c r="I93" s="197">
        <f>'4a. OEB_Adjustment_Input_Sheet'!J141</f>
        <v>-0.71664034811052468</v>
      </c>
      <c r="J93" s="196">
        <f>'4a. OEB_Adjustment_Input_Sheet'!K141</f>
        <v>-0.71664034811052468</v>
      </c>
      <c r="K93" s="198">
        <f t="shared" si="53"/>
        <v>0</v>
      </c>
      <c r="L93" s="197">
        <f>'4a. OEB_Adjustment_Input_Sheet'!M141</f>
        <v>-0.71664034811052468</v>
      </c>
      <c r="M93" s="196">
        <f>'4a. OEB_Adjustment_Input_Sheet'!N141</f>
        <v>0</v>
      </c>
      <c r="N93" s="198">
        <f t="shared" si="54"/>
        <v>0</v>
      </c>
      <c r="O93" s="197">
        <f>'4a. OEB_Adjustment_Input_Sheet'!P141</f>
        <v>0</v>
      </c>
      <c r="P93" s="196">
        <f>'4a. OEB_Adjustment_Input_Sheet'!Q141</f>
        <v>0</v>
      </c>
      <c r="Q93" s="198">
        <f t="shared" si="55"/>
        <v>0</v>
      </c>
      <c r="R93" s="197">
        <f>'4a. OEB_Adjustment_Input_Sheet'!S141</f>
        <v>0</v>
      </c>
    </row>
    <row r="94" spans="2:20" s="180" customFormat="1" ht="15.5">
      <c r="B94" s="175">
        <f t="shared" si="50"/>
        <v>56</v>
      </c>
      <c r="C94" s="153" t="s">
        <v>118</v>
      </c>
      <c r="D94" s="196">
        <f>'4a. OEB_Adjustment_Input_Sheet'!E142</f>
        <v>4.7271250126412561</v>
      </c>
      <c r="E94" s="181">
        <f t="shared" si="56"/>
        <v>0</v>
      </c>
      <c r="F94" s="197">
        <f>'4a. OEB_Adjustment_Input_Sheet'!G142</f>
        <v>4.7271250126412561</v>
      </c>
      <c r="G94" s="196">
        <f>'4a. OEB_Adjustment_Input_Sheet'!H142</f>
        <v>1.0881774932271762</v>
      </c>
      <c r="H94" s="198">
        <f t="shared" si="52"/>
        <v>0</v>
      </c>
      <c r="I94" s="197">
        <f>'4a. OEB_Adjustment_Input_Sheet'!J142</f>
        <v>1.0881774932271762</v>
      </c>
      <c r="J94" s="196">
        <f>'4a. OEB_Adjustment_Input_Sheet'!K142</f>
        <v>0</v>
      </c>
      <c r="K94" s="198">
        <f t="shared" si="53"/>
        <v>0</v>
      </c>
      <c r="L94" s="197">
        <f>'4a. OEB_Adjustment_Input_Sheet'!M142</f>
        <v>0</v>
      </c>
      <c r="M94" s="196">
        <f>'4a. OEB_Adjustment_Input_Sheet'!N142</f>
        <v>0</v>
      </c>
      <c r="N94" s="198">
        <f t="shared" si="54"/>
        <v>0</v>
      </c>
      <c r="O94" s="197">
        <f>'4a. OEB_Adjustment_Input_Sheet'!P142</f>
        <v>0</v>
      </c>
      <c r="P94" s="196">
        <f>'4a. OEB_Adjustment_Input_Sheet'!Q142</f>
        <v>0</v>
      </c>
      <c r="Q94" s="198">
        <f t="shared" si="55"/>
        <v>0</v>
      </c>
      <c r="R94" s="197">
        <f>'4a. OEB_Adjustment_Input_Sheet'!S142</f>
        <v>0</v>
      </c>
    </row>
    <row r="95" spans="2:20" s="180" customFormat="1" ht="15.5">
      <c r="B95" s="175">
        <f t="shared" si="50"/>
        <v>57</v>
      </c>
      <c r="C95" s="153" t="s">
        <v>97</v>
      </c>
      <c r="D95" s="196">
        <f>'4a. OEB_Adjustment_Input_Sheet'!E143</f>
        <v>0</v>
      </c>
      <c r="E95" s="181">
        <f t="shared" si="56"/>
        <v>0</v>
      </c>
      <c r="F95" s="197">
        <f>'4a. OEB_Adjustment_Input_Sheet'!G143</f>
        <v>0</v>
      </c>
      <c r="G95" s="196">
        <f>'4a. OEB_Adjustment_Input_Sheet'!H143</f>
        <v>0</v>
      </c>
      <c r="H95" s="198">
        <f t="shared" si="52"/>
        <v>0</v>
      </c>
      <c r="I95" s="197">
        <f>'4a. OEB_Adjustment_Input_Sheet'!J143</f>
        <v>0</v>
      </c>
      <c r="J95" s="196">
        <f>'4a. OEB_Adjustment_Input_Sheet'!K143</f>
        <v>0</v>
      </c>
      <c r="K95" s="198">
        <f t="shared" si="53"/>
        <v>0</v>
      </c>
      <c r="L95" s="197">
        <f>'4a. OEB_Adjustment_Input_Sheet'!M143</f>
        <v>0</v>
      </c>
      <c r="M95" s="196">
        <f>'4a. OEB_Adjustment_Input_Sheet'!N143</f>
        <v>0</v>
      </c>
      <c r="N95" s="198">
        <f t="shared" si="54"/>
        <v>0</v>
      </c>
      <c r="O95" s="197">
        <f>'4a. OEB_Adjustment_Input_Sheet'!P143</f>
        <v>0</v>
      </c>
      <c r="P95" s="196">
        <f>'4a. OEB_Adjustment_Input_Sheet'!Q143</f>
        <v>0</v>
      </c>
      <c r="Q95" s="198">
        <f t="shared" si="55"/>
        <v>0</v>
      </c>
      <c r="R95" s="197">
        <f>'4a. OEB_Adjustment_Input_Sheet'!S143</f>
        <v>0</v>
      </c>
    </row>
    <row r="96" spans="2:20" s="180" customFormat="1" ht="31">
      <c r="B96" s="175">
        <f t="shared" si="50"/>
        <v>58</v>
      </c>
      <c r="C96" s="153" t="s">
        <v>227</v>
      </c>
      <c r="D96" s="196">
        <f>'4a. OEB_Adjustment_Input_Sheet'!E144</f>
        <v>0</v>
      </c>
      <c r="E96" s="181">
        <f t="shared" si="56"/>
        <v>0</v>
      </c>
      <c r="F96" s="197">
        <f>'4a. OEB_Adjustment_Input_Sheet'!G144</f>
        <v>0</v>
      </c>
      <c r="G96" s="196">
        <f>'4a. OEB_Adjustment_Input_Sheet'!H144</f>
        <v>0</v>
      </c>
      <c r="H96" s="198">
        <f t="shared" si="52"/>
        <v>0</v>
      </c>
      <c r="I96" s="197">
        <f>'4a. OEB_Adjustment_Input_Sheet'!J144</f>
        <v>0</v>
      </c>
      <c r="J96" s="196">
        <f>'4a. OEB_Adjustment_Input_Sheet'!K144</f>
        <v>0</v>
      </c>
      <c r="K96" s="198">
        <f t="shared" si="53"/>
        <v>0</v>
      </c>
      <c r="L96" s="197">
        <f>'4a. OEB_Adjustment_Input_Sheet'!M144</f>
        <v>0</v>
      </c>
      <c r="M96" s="196">
        <f>'4a. OEB_Adjustment_Input_Sheet'!N144</f>
        <v>0</v>
      </c>
      <c r="N96" s="198">
        <f t="shared" si="54"/>
        <v>0</v>
      </c>
      <c r="O96" s="197">
        <f>'4a. OEB_Adjustment_Input_Sheet'!P144</f>
        <v>0</v>
      </c>
      <c r="P96" s="196">
        <f>'4a. OEB_Adjustment_Input_Sheet'!Q144</f>
        <v>0</v>
      </c>
      <c r="Q96" s="198">
        <f t="shared" si="55"/>
        <v>0</v>
      </c>
      <c r="R96" s="197">
        <f>'4a. OEB_Adjustment_Input_Sheet'!S144</f>
        <v>0</v>
      </c>
    </row>
    <row r="97" spans="2:18" s="180" customFormat="1" ht="31">
      <c r="B97" s="175">
        <f t="shared" si="50"/>
        <v>59</v>
      </c>
      <c r="C97" s="153" t="s">
        <v>98</v>
      </c>
      <c r="D97" s="196">
        <f>'4a. OEB_Adjustment_Input_Sheet'!E145</f>
        <v>16.626845291849996</v>
      </c>
      <c r="E97" s="181">
        <f t="shared" si="56"/>
        <v>0</v>
      </c>
      <c r="F97" s="197">
        <f>'4a. OEB_Adjustment_Input_Sheet'!G145</f>
        <v>16.626845291849996</v>
      </c>
      <c r="G97" s="196">
        <f>'4a. OEB_Adjustment_Input_Sheet'!H145</f>
        <v>16.626845291849996</v>
      </c>
      <c r="H97" s="198">
        <f t="shared" si="52"/>
        <v>0</v>
      </c>
      <c r="I97" s="197">
        <f>'4a. OEB_Adjustment_Input_Sheet'!J145</f>
        <v>16.626845291849996</v>
      </c>
      <c r="J97" s="196">
        <f>'4a. OEB_Adjustment_Input_Sheet'!K145</f>
        <v>16.626845291849996</v>
      </c>
      <c r="K97" s="198">
        <f t="shared" si="53"/>
        <v>0</v>
      </c>
      <c r="L97" s="197">
        <f>'4a. OEB_Adjustment_Input_Sheet'!M145</f>
        <v>16.626845291849996</v>
      </c>
      <c r="M97" s="196">
        <f>'4a. OEB_Adjustment_Input_Sheet'!N145</f>
        <v>16.626845291849996</v>
      </c>
      <c r="N97" s="198">
        <f t="shared" si="54"/>
        <v>0</v>
      </c>
      <c r="O97" s="197">
        <f>'4a. OEB_Adjustment_Input_Sheet'!P145</f>
        <v>16.626845291849996</v>
      </c>
      <c r="P97" s="196">
        <f>'4a. OEB_Adjustment_Input_Sheet'!Q145</f>
        <v>16.626845291849996</v>
      </c>
      <c r="Q97" s="198">
        <f t="shared" si="55"/>
        <v>0</v>
      </c>
      <c r="R97" s="197">
        <f>'4a. OEB_Adjustment_Input_Sheet'!S145</f>
        <v>16.626845291849996</v>
      </c>
    </row>
    <row r="98" spans="2:18" s="180" customFormat="1" ht="15.5">
      <c r="B98" s="175">
        <f t="shared" si="50"/>
        <v>60</v>
      </c>
      <c r="C98" s="153" t="s">
        <v>228</v>
      </c>
      <c r="D98" s="196">
        <f>'4a. OEB_Adjustment_Input_Sheet'!E146</f>
        <v>-35.893436207730311</v>
      </c>
      <c r="E98" s="181">
        <f t="shared" si="56"/>
        <v>0</v>
      </c>
      <c r="F98" s="197">
        <f>'4a. OEB_Adjustment_Input_Sheet'!G146</f>
        <v>-35.893436207730311</v>
      </c>
      <c r="G98" s="196">
        <f>'4a. OEB_Adjustment_Input_Sheet'!H146</f>
        <v>30.15881112419158</v>
      </c>
      <c r="H98" s="198">
        <f t="shared" si="52"/>
        <v>0</v>
      </c>
      <c r="I98" s="197">
        <f>'4a. OEB_Adjustment_Input_Sheet'!J146</f>
        <v>30.15881112419158</v>
      </c>
      <c r="J98" s="196">
        <f>'4a. OEB_Adjustment_Input_Sheet'!K146</f>
        <v>1.1514286786424464</v>
      </c>
      <c r="K98" s="198">
        <f t="shared" si="53"/>
        <v>0</v>
      </c>
      <c r="L98" s="197">
        <f>'4a. OEB_Adjustment_Input_Sheet'!M146</f>
        <v>1.1514286786424464</v>
      </c>
      <c r="M98" s="196">
        <f>'4a. OEB_Adjustment_Input_Sheet'!N146</f>
        <v>12.710106709304853</v>
      </c>
      <c r="N98" s="198">
        <f t="shared" si="54"/>
        <v>0</v>
      </c>
      <c r="O98" s="197">
        <f>'4a. OEB_Adjustment_Input_Sheet'!P146</f>
        <v>12.710106709304853</v>
      </c>
      <c r="P98" s="196">
        <f>'4a. OEB_Adjustment_Input_Sheet'!Q146</f>
        <v>20.438827852641467</v>
      </c>
      <c r="Q98" s="198">
        <f t="shared" si="55"/>
        <v>0</v>
      </c>
      <c r="R98" s="197">
        <f>'4a. OEB_Adjustment_Input_Sheet'!S146</f>
        <v>20.438827852641467</v>
      </c>
    </row>
    <row r="99" spans="2:18" s="180" customFormat="1" ht="15.5">
      <c r="B99" s="175">
        <f t="shared" si="50"/>
        <v>61</v>
      </c>
      <c r="C99" s="153" t="s">
        <v>99</v>
      </c>
      <c r="D99" s="199">
        <f>'4a. OEB_Adjustment_Input_Sheet'!E147</f>
        <v>95.085320743078029</v>
      </c>
      <c r="E99" s="183">
        <f t="shared" si="56"/>
        <v>0</v>
      </c>
      <c r="F99" s="200">
        <f>'4a. OEB_Adjustment_Input_Sheet'!G147</f>
        <v>95.085320743078029</v>
      </c>
      <c r="G99" s="199">
        <f>'4a. OEB_Adjustment_Input_Sheet'!H147</f>
        <v>85.927805360503186</v>
      </c>
      <c r="H99" s="183">
        <f t="shared" si="52"/>
        <v>0</v>
      </c>
      <c r="I99" s="200">
        <f>'4a. OEB_Adjustment_Input_Sheet'!J147</f>
        <v>85.927805360503186</v>
      </c>
      <c r="J99" s="199">
        <f>'4a. OEB_Adjustment_Input_Sheet'!K147</f>
        <v>87.355296666668721</v>
      </c>
      <c r="K99" s="183">
        <f t="shared" si="53"/>
        <v>0</v>
      </c>
      <c r="L99" s="200">
        <f>'4a. OEB_Adjustment_Input_Sheet'!M147</f>
        <v>87.355296666668721</v>
      </c>
      <c r="M99" s="199">
        <f>'4a. OEB_Adjustment_Input_Sheet'!N147</f>
        <v>95.310536776786719</v>
      </c>
      <c r="N99" s="183">
        <f t="shared" si="54"/>
        <v>0</v>
      </c>
      <c r="O99" s="200">
        <f>'4a. OEB_Adjustment_Input_Sheet'!P147</f>
        <v>95.310536776786719</v>
      </c>
      <c r="P99" s="199">
        <f>'4a. OEB_Adjustment_Input_Sheet'!Q147</f>
        <v>108.99886781646558</v>
      </c>
      <c r="Q99" s="183">
        <f t="shared" si="55"/>
        <v>0</v>
      </c>
      <c r="R99" s="200">
        <f>'4a. OEB_Adjustment_Input_Sheet'!S147</f>
        <v>108.99886781646558</v>
      </c>
    </row>
    <row r="100" spans="2:18" ht="16" thickBot="1">
      <c r="B100" s="175">
        <f t="shared" si="50"/>
        <v>62</v>
      </c>
      <c r="C100" s="12" t="s">
        <v>100</v>
      </c>
      <c r="D100" s="105">
        <f>SUM(D87:D99)</f>
        <v>1463.9188354464015</v>
      </c>
      <c r="E100" s="108">
        <f t="shared" si="51"/>
        <v>0</v>
      </c>
      <c r="F100" s="106">
        <f>SUM(F87:F99)</f>
        <v>1463.9188354464015</v>
      </c>
      <c r="G100" s="105">
        <f>SUM(G87:G99)</f>
        <v>1499.2271788805153</v>
      </c>
      <c r="H100" s="108">
        <f t="shared" si="52"/>
        <v>0</v>
      </c>
      <c r="I100" s="106">
        <f>SUM(I87:I99)</f>
        <v>1499.2271788805153</v>
      </c>
      <c r="J100" s="105">
        <f>SUM(J87:J99)</f>
        <v>1439.5800979374105</v>
      </c>
      <c r="K100" s="108">
        <f t="shared" si="53"/>
        <v>0</v>
      </c>
      <c r="L100" s="106">
        <f>SUM(L87:L99)</f>
        <v>1439.5800979374105</v>
      </c>
      <c r="M100" s="105">
        <f>SUM(M87:M99)</f>
        <v>1543.0641106043543</v>
      </c>
      <c r="N100" s="108">
        <f t="shared" si="54"/>
        <v>0</v>
      </c>
      <c r="O100" s="106">
        <f>SUM(O87:O99)</f>
        <v>1543.0641106043543</v>
      </c>
      <c r="P100" s="105">
        <f>SUM(P87:P99)</f>
        <v>1810.7190508170161</v>
      </c>
      <c r="Q100" s="108">
        <f t="shared" si="55"/>
        <v>0</v>
      </c>
      <c r="R100" s="106">
        <f>SUM(R87:R99)</f>
        <v>1810.7190508170161</v>
      </c>
    </row>
    <row r="101" spans="2:18" ht="15.5">
      <c r="B101" s="45"/>
      <c r="C101" s="2"/>
      <c r="D101" s="67"/>
      <c r="E101" s="1"/>
      <c r="F101" s="185"/>
      <c r="G101" s="67"/>
      <c r="H101" s="1"/>
      <c r="I101" s="185"/>
      <c r="J101" s="67"/>
      <c r="K101" s="1"/>
      <c r="L101" s="185"/>
      <c r="M101" s="67"/>
      <c r="N101" s="1"/>
      <c r="O101" s="185"/>
      <c r="P101" s="67"/>
      <c r="Q101" s="1"/>
      <c r="R101" s="185"/>
    </row>
    <row r="102" spans="2:18" ht="16" thickBot="1">
      <c r="B102" s="45"/>
      <c r="C102" s="12" t="s">
        <v>101</v>
      </c>
      <c r="D102" s="102"/>
      <c r="E102" s="1"/>
      <c r="F102" s="185"/>
      <c r="G102" s="102"/>
      <c r="H102" s="1"/>
      <c r="I102" s="185"/>
      <c r="J102" s="102"/>
      <c r="K102" s="1"/>
      <c r="L102" s="185"/>
      <c r="M102" s="102"/>
      <c r="N102" s="1"/>
      <c r="O102" s="185"/>
      <c r="P102" s="102"/>
      <c r="Q102" s="1"/>
      <c r="R102" s="185"/>
    </row>
    <row r="103" spans="2:18" ht="15.5">
      <c r="B103" s="35">
        <f t="shared" ref="B103:B111" si="57">MAX(B92:B102)+1</f>
        <v>63</v>
      </c>
      <c r="C103" s="176" t="s">
        <v>132</v>
      </c>
      <c r="D103" s="136">
        <f>'4a. OEB_Adjustment_Input_Sheet'!E151</f>
        <v>1266.2361424885567</v>
      </c>
      <c r="E103" s="124">
        <f t="shared" ref="E103:E111" si="58">F103-D103</f>
        <v>0</v>
      </c>
      <c r="F103" s="137">
        <f>'4a. OEB_Adjustment_Input_Sheet'!G151</f>
        <v>1266.2361424885567</v>
      </c>
      <c r="G103" s="136">
        <f>'4a. OEB_Adjustment_Input_Sheet'!H151</f>
        <v>1496.1180448285918</v>
      </c>
      <c r="H103" s="124">
        <f t="shared" ref="H103:H111" si="59">I103-G103</f>
        <v>0</v>
      </c>
      <c r="I103" s="137">
        <f>'4a. OEB_Adjustment_Input_Sheet'!J151</f>
        <v>1496.1180448285918</v>
      </c>
      <c r="J103" s="136">
        <f>'4a. OEB_Adjustment_Input_Sheet'!K151</f>
        <v>1945.0362751957068</v>
      </c>
      <c r="K103" s="124">
        <f t="shared" ref="K103:K111" si="60">L103-J103</f>
        <v>0</v>
      </c>
      <c r="L103" s="137">
        <f>'4a. OEB_Adjustment_Input_Sheet'!M151</f>
        <v>1945.0362751957068</v>
      </c>
      <c r="M103" s="136">
        <f>'4a. OEB_Adjustment_Input_Sheet'!N151</f>
        <v>2169.5327506548688</v>
      </c>
      <c r="N103" s="124">
        <f t="shared" ref="N103:N111" si="61">O103-M103</f>
        <v>0</v>
      </c>
      <c r="O103" s="137">
        <f>'4a. OEB_Adjustment_Input_Sheet'!P151</f>
        <v>2169.5327506548688</v>
      </c>
      <c r="P103" s="136">
        <f>'4a. OEB_Adjustment_Input_Sheet'!Q151</f>
        <v>2268.3522953008264</v>
      </c>
      <c r="Q103" s="124">
        <f t="shared" ref="Q103:Q111" si="62">R103-P103</f>
        <v>0</v>
      </c>
      <c r="R103" s="137">
        <f>'4a. OEB_Adjustment_Input_Sheet'!S151</f>
        <v>2268.3522953008264</v>
      </c>
    </row>
    <row r="104" spans="2:18" ht="15.5">
      <c r="B104" s="35">
        <f t="shared" si="57"/>
        <v>64</v>
      </c>
      <c r="C104" s="176" t="s">
        <v>229</v>
      </c>
      <c r="D104" s="138">
        <f>'4a. OEB_Adjustment_Input_Sheet'!E152</f>
        <v>637.4</v>
      </c>
      <c r="E104" s="123">
        <f t="shared" si="58"/>
        <v>0</v>
      </c>
      <c r="F104" s="103">
        <f>'4a. OEB_Adjustment_Input_Sheet'!G152</f>
        <v>637.4</v>
      </c>
      <c r="G104" s="138">
        <f>'4a. OEB_Adjustment_Input_Sheet'!H152</f>
        <v>539.1</v>
      </c>
      <c r="H104" s="123">
        <f t="shared" si="59"/>
        <v>0</v>
      </c>
      <c r="I104" s="103">
        <f>'4a. OEB_Adjustment_Input_Sheet'!J152</f>
        <v>539.1</v>
      </c>
      <c r="J104" s="138">
        <f>'4a. OEB_Adjustment_Input_Sheet'!K152</f>
        <v>437.9</v>
      </c>
      <c r="K104" s="123">
        <f t="shared" si="60"/>
        <v>0</v>
      </c>
      <c r="L104" s="103">
        <f>'4a. OEB_Adjustment_Input_Sheet'!M152</f>
        <v>437.9</v>
      </c>
      <c r="M104" s="138">
        <f>'4a. OEB_Adjustment_Input_Sheet'!N152</f>
        <v>443.3</v>
      </c>
      <c r="N104" s="123">
        <f t="shared" si="61"/>
        <v>0</v>
      </c>
      <c r="O104" s="103">
        <f>'4a. OEB_Adjustment_Input_Sheet'!P152</f>
        <v>443.3</v>
      </c>
      <c r="P104" s="138">
        <f>'4a. OEB_Adjustment_Input_Sheet'!Q152</f>
        <v>472.1</v>
      </c>
      <c r="Q104" s="123">
        <f t="shared" si="62"/>
        <v>0</v>
      </c>
      <c r="R104" s="103">
        <f>'4a. OEB_Adjustment_Input_Sheet'!S152</f>
        <v>472.1</v>
      </c>
    </row>
    <row r="105" spans="2:18" ht="15.5">
      <c r="B105" s="35">
        <f t="shared" si="57"/>
        <v>65</v>
      </c>
      <c r="C105" s="176" t="s">
        <v>230</v>
      </c>
      <c r="D105" s="138">
        <f>'4a. OEB_Adjustment_Input_Sheet'!E153</f>
        <v>0</v>
      </c>
      <c r="E105" s="123">
        <f t="shared" si="58"/>
        <v>0</v>
      </c>
      <c r="F105" s="103">
        <f>'4a. OEB_Adjustment_Input_Sheet'!G153</f>
        <v>0</v>
      </c>
      <c r="G105" s="138">
        <f>'4a. OEB_Adjustment_Input_Sheet'!H153</f>
        <v>0</v>
      </c>
      <c r="H105" s="123">
        <f t="shared" si="59"/>
        <v>0</v>
      </c>
      <c r="I105" s="103">
        <f>'4a. OEB_Adjustment_Input_Sheet'!J153</f>
        <v>0</v>
      </c>
      <c r="J105" s="138">
        <f>'4a. OEB_Adjustment_Input_Sheet'!K153</f>
        <v>0</v>
      </c>
      <c r="K105" s="123">
        <f t="shared" si="60"/>
        <v>0</v>
      </c>
      <c r="L105" s="103">
        <f>'4a. OEB_Adjustment_Input_Sheet'!M153</f>
        <v>0</v>
      </c>
      <c r="M105" s="138">
        <f>'4a. OEB_Adjustment_Input_Sheet'!N153</f>
        <v>0</v>
      </c>
      <c r="N105" s="123">
        <f t="shared" si="61"/>
        <v>0</v>
      </c>
      <c r="O105" s="103">
        <f>'4a. OEB_Adjustment_Input_Sheet'!P153</f>
        <v>0</v>
      </c>
      <c r="P105" s="138">
        <f>'4a. OEB_Adjustment_Input_Sheet'!Q153</f>
        <v>0</v>
      </c>
      <c r="Q105" s="123">
        <f t="shared" si="62"/>
        <v>0</v>
      </c>
      <c r="R105" s="103">
        <f>'4a. OEB_Adjustment_Input_Sheet'!S153</f>
        <v>0</v>
      </c>
    </row>
    <row r="106" spans="2:18" ht="15.5">
      <c r="B106" s="35">
        <f t="shared" si="57"/>
        <v>66</v>
      </c>
      <c r="C106" s="176" t="s">
        <v>133</v>
      </c>
      <c r="D106" s="138">
        <f>'4a. OEB_Adjustment_Input_Sheet'!E154</f>
        <v>100.6</v>
      </c>
      <c r="E106" s="123">
        <f t="shared" si="58"/>
        <v>0</v>
      </c>
      <c r="F106" s="103">
        <f>'4a. OEB_Adjustment_Input_Sheet'!G154</f>
        <v>100.6</v>
      </c>
      <c r="G106" s="138">
        <f>'4a. OEB_Adjustment_Input_Sheet'!H154</f>
        <v>103.4</v>
      </c>
      <c r="H106" s="123">
        <f t="shared" si="59"/>
        <v>0</v>
      </c>
      <c r="I106" s="103">
        <f>'4a. OEB_Adjustment_Input_Sheet'!J154</f>
        <v>103.4</v>
      </c>
      <c r="J106" s="138">
        <f>'4a. OEB_Adjustment_Input_Sheet'!K154</f>
        <v>109</v>
      </c>
      <c r="K106" s="123">
        <f t="shared" si="60"/>
        <v>0</v>
      </c>
      <c r="L106" s="103">
        <f>'4a. OEB_Adjustment_Input_Sheet'!M154</f>
        <v>109</v>
      </c>
      <c r="M106" s="138">
        <f>'4a. OEB_Adjustment_Input_Sheet'!N154</f>
        <v>111.6</v>
      </c>
      <c r="N106" s="123">
        <f t="shared" si="61"/>
        <v>0</v>
      </c>
      <c r="O106" s="103">
        <f>'4a. OEB_Adjustment_Input_Sheet'!P154</f>
        <v>111.6</v>
      </c>
      <c r="P106" s="138">
        <f>'4a. OEB_Adjustment_Input_Sheet'!Q154</f>
        <v>115.3</v>
      </c>
      <c r="Q106" s="123">
        <f t="shared" si="62"/>
        <v>0</v>
      </c>
      <c r="R106" s="103">
        <f>'4a. OEB_Adjustment_Input_Sheet'!S154</f>
        <v>115.3</v>
      </c>
    </row>
    <row r="107" spans="2:18" ht="15.5">
      <c r="B107" s="35">
        <f t="shared" si="57"/>
        <v>67</v>
      </c>
      <c r="C107" s="176" t="s">
        <v>134</v>
      </c>
      <c r="D107" s="138">
        <f>'4a. OEB_Adjustment_Input_Sheet'!E155</f>
        <v>118</v>
      </c>
      <c r="E107" s="123">
        <f t="shared" si="58"/>
        <v>0</v>
      </c>
      <c r="F107" s="103">
        <f>'4a. OEB_Adjustment_Input_Sheet'!G155</f>
        <v>118</v>
      </c>
      <c r="G107" s="138">
        <f>'4a. OEB_Adjustment_Input_Sheet'!H155</f>
        <v>122.4</v>
      </c>
      <c r="H107" s="123">
        <f t="shared" si="59"/>
        <v>0</v>
      </c>
      <c r="I107" s="103">
        <f>'4a. OEB_Adjustment_Input_Sheet'!J155</f>
        <v>122.4</v>
      </c>
      <c r="J107" s="138">
        <f>'4a. OEB_Adjustment_Input_Sheet'!K155</f>
        <v>129.6</v>
      </c>
      <c r="K107" s="123">
        <f t="shared" si="60"/>
        <v>0</v>
      </c>
      <c r="L107" s="103">
        <f>'4a. OEB_Adjustment_Input_Sheet'!M155</f>
        <v>129.6</v>
      </c>
      <c r="M107" s="138">
        <f>'4a. OEB_Adjustment_Input_Sheet'!N155</f>
        <v>134.30000000000001</v>
      </c>
      <c r="N107" s="123">
        <f t="shared" si="61"/>
        <v>0</v>
      </c>
      <c r="O107" s="103">
        <f>'4a. OEB_Adjustment_Input_Sheet'!P155</f>
        <v>134.30000000000001</v>
      </c>
      <c r="P107" s="138">
        <f>'4a. OEB_Adjustment_Input_Sheet'!Q155</f>
        <v>139.4</v>
      </c>
      <c r="Q107" s="123">
        <f t="shared" si="62"/>
        <v>0</v>
      </c>
      <c r="R107" s="103">
        <f>'4a. OEB_Adjustment_Input_Sheet'!S155</f>
        <v>139.4</v>
      </c>
    </row>
    <row r="108" spans="2:18" ht="15.5">
      <c r="B108" s="35">
        <f t="shared" si="57"/>
        <v>68</v>
      </c>
      <c r="C108" s="176" t="s">
        <v>231</v>
      </c>
      <c r="D108" s="138">
        <f>'4a. OEB_Adjustment_Input_Sheet'!E157</f>
        <v>81.376973000000007</v>
      </c>
      <c r="E108" s="123">
        <f t="shared" si="58"/>
        <v>0</v>
      </c>
      <c r="F108" s="103">
        <f>'4a. OEB_Adjustment_Input_Sheet'!G157</f>
        <v>81.376973000000007</v>
      </c>
      <c r="G108" s="138">
        <f>'4a. OEB_Adjustment_Input_Sheet'!H157</f>
        <v>81.376973000000007</v>
      </c>
      <c r="H108" s="123">
        <f t="shared" si="59"/>
        <v>0</v>
      </c>
      <c r="I108" s="103">
        <f>'4a. OEB_Adjustment_Input_Sheet'!J157</f>
        <v>81.376973000000007</v>
      </c>
      <c r="J108" s="138">
        <f>'4a. OEB_Adjustment_Input_Sheet'!K157</f>
        <v>81.376973000000007</v>
      </c>
      <c r="K108" s="123">
        <f t="shared" si="60"/>
        <v>0</v>
      </c>
      <c r="L108" s="103">
        <f>'4a. OEB_Adjustment_Input_Sheet'!M157</f>
        <v>81.376973000000007</v>
      </c>
      <c r="M108" s="138">
        <f>'4a. OEB_Adjustment_Input_Sheet'!N157</f>
        <v>81.376973000000007</v>
      </c>
      <c r="N108" s="123">
        <f t="shared" si="61"/>
        <v>0</v>
      </c>
      <c r="O108" s="103">
        <f>'4a. OEB_Adjustment_Input_Sheet'!P157</f>
        <v>81.376973000000007</v>
      </c>
      <c r="P108" s="138">
        <f>'4a. OEB_Adjustment_Input_Sheet'!Q157</f>
        <v>81.376973000000007</v>
      </c>
      <c r="Q108" s="123">
        <f t="shared" si="62"/>
        <v>0</v>
      </c>
      <c r="R108" s="103">
        <f>'4a. OEB_Adjustment_Input_Sheet'!S157</f>
        <v>81.376973000000007</v>
      </c>
    </row>
    <row r="109" spans="2:18" ht="15.5">
      <c r="B109" s="35">
        <f t="shared" si="57"/>
        <v>69</v>
      </c>
      <c r="C109" s="176" t="s">
        <v>124</v>
      </c>
      <c r="D109" s="138">
        <f>'4a. OEB_Adjustment_Input_Sheet'!E158</f>
        <v>9.6797862800210517</v>
      </c>
      <c r="E109" s="123">
        <f t="shared" ref="E109" si="63">F109-D109</f>
        <v>0</v>
      </c>
      <c r="F109" s="103">
        <f>'4a. OEB_Adjustment_Input_Sheet'!G158</f>
        <v>9.6797862800210517</v>
      </c>
      <c r="G109" s="138">
        <f>'4a. OEB_Adjustment_Input_Sheet'!H158</f>
        <v>9.7844195592943723</v>
      </c>
      <c r="H109" s="123">
        <f t="shared" ref="H109" si="64">I109-G109</f>
        <v>0</v>
      </c>
      <c r="I109" s="103">
        <f>'4a. OEB_Adjustment_Input_Sheet'!J158</f>
        <v>9.7844195592943723</v>
      </c>
      <c r="J109" s="138">
        <f>'4a. OEB_Adjustment_Input_Sheet'!K158</f>
        <v>10.621960162644534</v>
      </c>
      <c r="K109" s="123">
        <f t="shared" ref="K109" si="65">L109-J109</f>
        <v>0</v>
      </c>
      <c r="L109" s="103">
        <f>'4a. OEB_Adjustment_Input_Sheet'!M158</f>
        <v>10.621960162644534</v>
      </c>
      <c r="M109" s="138">
        <f>'4a. OEB_Adjustment_Input_Sheet'!N158</f>
        <v>10.002904569532468</v>
      </c>
      <c r="N109" s="123">
        <f t="shared" ref="N109" si="66">O109-M109</f>
        <v>0</v>
      </c>
      <c r="O109" s="103">
        <f>'4a. OEB_Adjustment_Input_Sheet'!P158</f>
        <v>10.002904569532468</v>
      </c>
      <c r="P109" s="138">
        <f>'4a. OEB_Adjustment_Input_Sheet'!Q158</f>
        <v>14.632445283311416</v>
      </c>
      <c r="Q109" s="123">
        <f t="shared" ref="Q109" si="67">R109-P109</f>
        <v>0</v>
      </c>
      <c r="R109" s="103">
        <f>'4a. OEB_Adjustment_Input_Sheet'!S158</f>
        <v>14.632445283311416</v>
      </c>
    </row>
    <row r="110" spans="2:18" ht="15.5">
      <c r="B110" s="35">
        <f t="shared" si="57"/>
        <v>70</v>
      </c>
      <c r="C110" s="176" t="s">
        <v>232</v>
      </c>
      <c r="D110" s="201">
        <f>'4a. OEB_Adjustment_Input_Sheet'!E159</f>
        <v>2213.2929017685774</v>
      </c>
      <c r="E110" s="114">
        <f t="shared" si="58"/>
        <v>0</v>
      </c>
      <c r="F110" s="104">
        <f>'4a. OEB_Adjustment_Input_Sheet'!G159</f>
        <v>2213.2929017685774</v>
      </c>
      <c r="G110" s="201">
        <f>'4a. OEB_Adjustment_Input_Sheet'!H159</f>
        <v>2352.1794373878861</v>
      </c>
      <c r="H110" s="114">
        <f t="shared" si="59"/>
        <v>0</v>
      </c>
      <c r="I110" s="104">
        <f>'4a. OEB_Adjustment_Input_Sheet'!J159</f>
        <v>2352.1794373878861</v>
      </c>
      <c r="J110" s="201">
        <f>'4a. OEB_Adjustment_Input_Sheet'!K159</f>
        <v>2713.5352083583512</v>
      </c>
      <c r="K110" s="114">
        <f t="shared" si="60"/>
        <v>0</v>
      </c>
      <c r="L110" s="104">
        <f>'4a. OEB_Adjustment_Input_Sheet'!M159</f>
        <v>2713.5352083583512</v>
      </c>
      <c r="M110" s="201">
        <f>'4a. OEB_Adjustment_Input_Sheet'!N159</f>
        <v>2950.1126282244013</v>
      </c>
      <c r="N110" s="114">
        <f t="shared" si="61"/>
        <v>0</v>
      </c>
      <c r="O110" s="104">
        <f>'4a. OEB_Adjustment_Input_Sheet'!P159</f>
        <v>2950.1126282244013</v>
      </c>
      <c r="P110" s="201">
        <f>'4a. OEB_Adjustment_Input_Sheet'!Q159</f>
        <v>3091.1617135841379</v>
      </c>
      <c r="Q110" s="114">
        <f t="shared" si="62"/>
        <v>0</v>
      </c>
      <c r="R110" s="104">
        <f>'4a. OEB_Adjustment_Input_Sheet'!S159</f>
        <v>3091.1617135841379</v>
      </c>
    </row>
    <row r="111" spans="2:18" ht="16" thickBot="1">
      <c r="B111" s="36">
        <f t="shared" si="57"/>
        <v>71</v>
      </c>
      <c r="C111" s="69" t="s">
        <v>107</v>
      </c>
      <c r="D111" s="105">
        <f>SUM(D103:D110)</f>
        <v>4426.5858035371548</v>
      </c>
      <c r="E111" s="108">
        <f t="shared" si="58"/>
        <v>0</v>
      </c>
      <c r="F111" s="106">
        <f>SUM(F103:F110)</f>
        <v>4426.5858035371548</v>
      </c>
      <c r="G111" s="105">
        <f>SUM(G103:G110)</f>
        <v>4704.3588747757722</v>
      </c>
      <c r="H111" s="108">
        <f t="shared" si="59"/>
        <v>0</v>
      </c>
      <c r="I111" s="106">
        <f>SUM(I103:I110)</f>
        <v>4704.3588747757722</v>
      </c>
      <c r="J111" s="105">
        <f>SUM(J103:J110)</f>
        <v>5427.0704167167023</v>
      </c>
      <c r="K111" s="108">
        <f t="shared" si="60"/>
        <v>0</v>
      </c>
      <c r="L111" s="106">
        <f>SUM(L103:L110)</f>
        <v>5427.0704167167023</v>
      </c>
      <c r="M111" s="105">
        <f>SUM(M103:M110)</f>
        <v>5900.2252564488026</v>
      </c>
      <c r="N111" s="108">
        <f t="shared" si="61"/>
        <v>0</v>
      </c>
      <c r="O111" s="106">
        <f>SUM(O103:O110)</f>
        <v>5900.2252564488026</v>
      </c>
      <c r="P111" s="105">
        <f>SUM(P103:P110)</f>
        <v>6182.3234271682759</v>
      </c>
      <c r="Q111" s="108">
        <f t="shared" si="62"/>
        <v>0</v>
      </c>
      <c r="R111" s="106">
        <f>SUM(R103:R110)</f>
        <v>6182.3234271682759</v>
      </c>
    </row>
    <row r="112" spans="2:18" ht="13" thickBot="1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2:18" ht="16" thickBot="1">
      <c r="B113" s="55"/>
      <c r="C113" s="55"/>
      <c r="D113" s="499" t="s">
        <v>125</v>
      </c>
      <c r="E113" s="500"/>
      <c r="F113" s="500"/>
      <c r="G113" s="500"/>
      <c r="H113" s="500"/>
      <c r="I113" s="500"/>
      <c r="J113" s="500"/>
      <c r="K113" s="500"/>
      <c r="L113" s="500"/>
      <c r="M113" s="500"/>
      <c r="N113" s="500"/>
      <c r="O113" s="500"/>
      <c r="P113" s="500"/>
      <c r="Q113" s="500"/>
      <c r="R113" s="501"/>
    </row>
    <row r="114" spans="2:18" ht="15.5">
      <c r="B114" s="34"/>
      <c r="C114" s="328"/>
      <c r="D114" s="516">
        <v>2027</v>
      </c>
      <c r="E114" s="508"/>
      <c r="F114" s="509"/>
      <c r="G114" s="516">
        <v>2028</v>
      </c>
      <c r="H114" s="508"/>
      <c r="I114" s="509"/>
      <c r="J114" s="516">
        <v>2029</v>
      </c>
      <c r="K114" s="508"/>
      <c r="L114" s="509"/>
      <c r="M114" s="516">
        <v>2030</v>
      </c>
      <c r="N114" s="508"/>
      <c r="O114" s="509"/>
      <c r="P114" s="516">
        <v>2031</v>
      </c>
      <c r="Q114" s="508"/>
      <c r="R114" s="509"/>
    </row>
    <row r="115" spans="2:18" ht="15.5">
      <c r="B115" s="31" t="s">
        <v>24</v>
      </c>
      <c r="C115" s="33"/>
      <c r="D115" s="166" t="s">
        <v>25</v>
      </c>
      <c r="E115" s="146" t="s">
        <v>26</v>
      </c>
      <c r="F115" s="8" t="s">
        <v>26</v>
      </c>
      <c r="G115" s="59" t="s">
        <v>25</v>
      </c>
      <c r="H115" s="146" t="s">
        <v>26</v>
      </c>
      <c r="I115" s="8" t="s">
        <v>26</v>
      </c>
      <c r="J115" s="59" t="s">
        <v>25</v>
      </c>
      <c r="K115" s="146" t="s">
        <v>26</v>
      </c>
      <c r="L115" s="8" t="s">
        <v>26</v>
      </c>
      <c r="M115" s="59" t="s">
        <v>25</v>
      </c>
      <c r="N115" s="146" t="s">
        <v>26</v>
      </c>
      <c r="O115" s="8" t="s">
        <v>26</v>
      </c>
      <c r="P115" s="59" t="s">
        <v>25</v>
      </c>
      <c r="Q115" s="146" t="s">
        <v>26</v>
      </c>
      <c r="R115" s="8" t="s">
        <v>26</v>
      </c>
    </row>
    <row r="116" spans="2:18" ht="16" thickBot="1">
      <c r="B116" s="17" t="s">
        <v>9</v>
      </c>
      <c r="C116" s="16" t="s">
        <v>27</v>
      </c>
      <c r="D116" s="212">
        <f>'4a. OEB_Adjustment_Input_Sheet'!$E$9</f>
        <v>46003</v>
      </c>
      <c r="E116" s="147" t="s">
        <v>29</v>
      </c>
      <c r="F116" s="10" t="s">
        <v>30</v>
      </c>
      <c r="G116" s="212">
        <f>'4a. OEB_Adjustment_Input_Sheet'!$E$9</f>
        <v>46003</v>
      </c>
      <c r="H116" s="147" t="s">
        <v>29</v>
      </c>
      <c r="I116" s="10" t="s">
        <v>30</v>
      </c>
      <c r="J116" s="212">
        <f>'4a. OEB_Adjustment_Input_Sheet'!$E$9</f>
        <v>46003</v>
      </c>
      <c r="K116" s="147" t="s">
        <v>29</v>
      </c>
      <c r="L116" s="10" t="s">
        <v>30</v>
      </c>
      <c r="M116" s="212">
        <f>'4a. OEB_Adjustment_Input_Sheet'!$E$9</f>
        <v>46003</v>
      </c>
      <c r="N116" s="147" t="s">
        <v>29</v>
      </c>
      <c r="O116" s="10" t="s">
        <v>30</v>
      </c>
      <c r="P116" s="212">
        <f>'4a. OEB_Adjustment_Input_Sheet'!$E$9</f>
        <v>46003</v>
      </c>
      <c r="Q116" s="147" t="s">
        <v>29</v>
      </c>
      <c r="R116" s="10" t="s">
        <v>30</v>
      </c>
    </row>
    <row r="117" spans="2:18" ht="15.5">
      <c r="B117" s="11"/>
      <c r="C117" s="12"/>
      <c r="D117" s="165" t="s">
        <v>31</v>
      </c>
      <c r="E117" s="144" t="s">
        <v>32</v>
      </c>
      <c r="F117" s="145" t="s">
        <v>33</v>
      </c>
      <c r="G117" s="143" t="s">
        <v>34</v>
      </c>
      <c r="H117" s="144" t="s">
        <v>35</v>
      </c>
      <c r="I117" s="145" t="s">
        <v>36</v>
      </c>
      <c r="J117" s="143" t="s">
        <v>37</v>
      </c>
      <c r="K117" s="144" t="s">
        <v>38</v>
      </c>
      <c r="L117" s="145" t="s">
        <v>39</v>
      </c>
      <c r="M117" s="143" t="s">
        <v>40</v>
      </c>
      <c r="N117" s="144" t="s">
        <v>41</v>
      </c>
      <c r="O117" s="145" t="s">
        <v>42</v>
      </c>
      <c r="P117" s="143" t="s">
        <v>43</v>
      </c>
      <c r="Q117" s="144" t="s">
        <v>44</v>
      </c>
      <c r="R117" s="145" t="s">
        <v>45</v>
      </c>
    </row>
    <row r="118" spans="2:18" ht="16" thickBot="1">
      <c r="B118" s="11" t="s">
        <v>85</v>
      </c>
      <c r="C118" s="2"/>
      <c r="D118" s="67"/>
      <c r="E118" s="1"/>
      <c r="F118" s="185"/>
      <c r="G118" s="1"/>
      <c r="H118" s="1"/>
      <c r="I118" s="185"/>
      <c r="J118" s="1"/>
      <c r="K118" s="1"/>
      <c r="L118" s="185"/>
      <c r="M118" s="1"/>
      <c r="N118" s="1"/>
      <c r="O118" s="185"/>
      <c r="P118" s="1"/>
      <c r="Q118" s="1"/>
      <c r="R118" s="185"/>
    </row>
    <row r="119" spans="2:18" ht="15.5">
      <c r="B119" s="35">
        <f>MAX(B108:B118)+1</f>
        <v>72</v>
      </c>
      <c r="C119" s="2" t="s">
        <v>86</v>
      </c>
      <c r="D119" s="149">
        <f>'4a. OEB_Adjustment_Input_Sheet'!E196</f>
        <v>0</v>
      </c>
      <c r="E119" s="85">
        <f>F119-D119</f>
        <v>0</v>
      </c>
      <c r="F119" s="184">
        <f>'4a. OEB_Adjustment_Input_Sheet'!G196</f>
        <v>0</v>
      </c>
      <c r="G119" s="149">
        <f>'4a. OEB_Adjustment_Input_Sheet'!H196</f>
        <v>0</v>
      </c>
      <c r="H119" s="85">
        <f>I119-G119</f>
        <v>0</v>
      </c>
      <c r="I119" s="184">
        <f>'4a. OEB_Adjustment_Input_Sheet'!J196</f>
        <v>0</v>
      </c>
      <c r="J119" s="149">
        <f>'4a. OEB_Adjustment_Input_Sheet'!K196</f>
        <v>0</v>
      </c>
      <c r="K119" s="85">
        <f>L119-J119</f>
        <v>0</v>
      </c>
      <c r="L119" s="184">
        <f>'4a. OEB_Adjustment_Input_Sheet'!M196</f>
        <v>0</v>
      </c>
      <c r="M119" s="149">
        <f>'4a. OEB_Adjustment_Input_Sheet'!N196</f>
        <v>0</v>
      </c>
      <c r="N119" s="85">
        <f>O119-M119</f>
        <v>0</v>
      </c>
      <c r="O119" s="184">
        <f>'4a. OEB_Adjustment_Input_Sheet'!P196</f>
        <v>0</v>
      </c>
      <c r="P119" s="149">
        <f>'4a. OEB_Adjustment_Input_Sheet'!Q196</f>
        <v>0</v>
      </c>
      <c r="Q119" s="85">
        <f>R119-P119</f>
        <v>0</v>
      </c>
      <c r="R119" s="184">
        <f>'4a. OEB_Adjustment_Input_Sheet'!S196</f>
        <v>0</v>
      </c>
    </row>
    <row r="120" spans="2:18" ht="16" thickBot="1">
      <c r="B120" s="35">
        <f t="shared" ref="B120:B121" si="68">MAX(B109:B119)+1</f>
        <v>73</v>
      </c>
      <c r="C120" s="2" t="s">
        <v>88</v>
      </c>
      <c r="D120" s="273">
        <f>'4a. OEB_Adjustment_Input_Sheet'!E197</f>
        <v>0</v>
      </c>
      <c r="E120" s="86">
        <f t="shared" ref="E120:E121" si="69">F120-D120</f>
        <v>0</v>
      </c>
      <c r="F120" s="274">
        <f>'4a. OEB_Adjustment_Input_Sheet'!G197</f>
        <v>0</v>
      </c>
      <c r="G120" s="273">
        <f>'4a. OEB_Adjustment_Input_Sheet'!H197</f>
        <v>0</v>
      </c>
      <c r="H120" s="86">
        <f t="shared" ref="H120" si="70">I120-G120</f>
        <v>0</v>
      </c>
      <c r="I120" s="274">
        <f>'4a. OEB_Adjustment_Input_Sheet'!J197</f>
        <v>0</v>
      </c>
      <c r="J120" s="273">
        <f>'4a. OEB_Adjustment_Input_Sheet'!K197</f>
        <v>0</v>
      </c>
      <c r="K120" s="86">
        <f t="shared" ref="K120" si="71">L120-J120</f>
        <v>0</v>
      </c>
      <c r="L120" s="274">
        <f>'4a. OEB_Adjustment_Input_Sheet'!M197</f>
        <v>0</v>
      </c>
      <c r="M120" s="273">
        <f>'4a. OEB_Adjustment_Input_Sheet'!N197</f>
        <v>0</v>
      </c>
      <c r="N120" s="86">
        <f t="shared" ref="N120" si="72">O120-M120</f>
        <v>0</v>
      </c>
      <c r="O120" s="274">
        <f>'4a. OEB_Adjustment_Input_Sheet'!P197</f>
        <v>0</v>
      </c>
      <c r="P120" s="273">
        <f>'4a. OEB_Adjustment_Input_Sheet'!Q197</f>
        <v>0</v>
      </c>
      <c r="Q120" s="86">
        <f t="shared" ref="Q120" si="73">R120-P120</f>
        <v>0</v>
      </c>
      <c r="R120" s="274">
        <f>'4a. OEB_Adjustment_Input_Sheet'!S197</f>
        <v>0</v>
      </c>
    </row>
    <row r="121" spans="2:18" ht="16" thickBot="1">
      <c r="B121" s="35">
        <f t="shared" si="68"/>
        <v>74</v>
      </c>
      <c r="C121" s="12" t="s">
        <v>207</v>
      </c>
      <c r="D121" s="29">
        <f>SUM(D119:D120)</f>
        <v>0</v>
      </c>
      <c r="E121" s="86">
        <f t="shared" si="69"/>
        <v>0</v>
      </c>
      <c r="F121" s="28">
        <f>SUM(F119:F120)</f>
        <v>0</v>
      </c>
      <c r="G121" s="29">
        <f>SUM(G119:G120)</f>
        <v>0</v>
      </c>
      <c r="H121" s="86">
        <f t="shared" ref="H121" si="74">I121-G121</f>
        <v>0</v>
      </c>
      <c r="I121" s="28">
        <f>SUM(I119:I120)</f>
        <v>0</v>
      </c>
      <c r="J121" s="29">
        <f>SUM(J119:J120)</f>
        <v>0</v>
      </c>
      <c r="K121" s="86">
        <f t="shared" ref="K121" si="75">L121-J121</f>
        <v>0</v>
      </c>
      <c r="L121" s="28">
        <f>SUM(L119:L120)</f>
        <v>0</v>
      </c>
      <c r="M121" s="29">
        <f>SUM(M119:M120)</f>
        <v>0</v>
      </c>
      <c r="N121" s="86">
        <f t="shared" ref="N121" si="76">O121-M121</f>
        <v>0</v>
      </c>
      <c r="O121" s="28">
        <f>SUM(O119:O120)</f>
        <v>0</v>
      </c>
      <c r="P121" s="29">
        <f>SUM(P119:P120)</f>
        <v>0</v>
      </c>
      <c r="Q121" s="86">
        <f t="shared" ref="Q121" si="77">R121-P121</f>
        <v>0</v>
      </c>
      <c r="R121" s="28">
        <f>SUM(R119:R120)</f>
        <v>0</v>
      </c>
    </row>
    <row r="122" spans="2:18" ht="18">
      <c r="B122" s="67"/>
      <c r="C122" s="152"/>
      <c r="D122" s="102"/>
      <c r="E122" s="1"/>
      <c r="F122" s="185"/>
      <c r="G122" s="102"/>
      <c r="H122" s="1"/>
      <c r="I122" s="185"/>
      <c r="J122" s="102"/>
      <c r="K122" s="1"/>
      <c r="L122" s="185"/>
      <c r="M122" s="102"/>
      <c r="N122" s="1"/>
      <c r="O122" s="185"/>
      <c r="P122" s="102"/>
      <c r="Q122" s="1"/>
      <c r="R122" s="185"/>
    </row>
    <row r="123" spans="2:18" ht="16" thickBot="1">
      <c r="B123" s="11" t="s">
        <v>208</v>
      </c>
      <c r="C123" s="2"/>
      <c r="D123" s="102"/>
      <c r="E123" s="1"/>
      <c r="F123" s="185"/>
      <c r="G123" s="102"/>
      <c r="H123" s="1"/>
      <c r="I123" s="185"/>
      <c r="J123" s="102"/>
      <c r="K123" s="1"/>
      <c r="L123" s="185"/>
      <c r="M123" s="102"/>
      <c r="N123" s="1"/>
      <c r="O123" s="185"/>
      <c r="P123" s="102"/>
      <c r="Q123" s="1"/>
      <c r="R123" s="185"/>
    </row>
    <row r="124" spans="2:18" ht="15.5">
      <c r="B124" s="35">
        <f>MAX(B113:B123)+1</f>
        <v>75</v>
      </c>
      <c r="C124" s="2" t="s">
        <v>209</v>
      </c>
      <c r="D124" s="136">
        <f>D139</f>
        <v>0</v>
      </c>
      <c r="E124" s="186">
        <f t="shared" ref="E124:E126" si="78">F124-D124</f>
        <v>0</v>
      </c>
      <c r="F124" s="137">
        <f>F139</f>
        <v>0</v>
      </c>
      <c r="G124" s="136">
        <f>G139</f>
        <v>0</v>
      </c>
      <c r="H124" s="186">
        <f t="shared" ref="H124:H126" si="79">I124-G124</f>
        <v>0</v>
      </c>
      <c r="I124" s="137">
        <f>I139</f>
        <v>0</v>
      </c>
      <c r="J124" s="136">
        <f>J139</f>
        <v>0.19131000000000001</v>
      </c>
      <c r="K124" s="186">
        <f t="shared" ref="K124:K126" si="80">L124-J124</f>
        <v>0</v>
      </c>
      <c r="L124" s="137">
        <f>L139</f>
        <v>0.19131000000000001</v>
      </c>
      <c r="M124" s="136">
        <f>M139</f>
        <v>124.90609856186609</v>
      </c>
      <c r="N124" s="186">
        <f t="shared" ref="N124:N126" si="81">O124-M124</f>
        <v>0</v>
      </c>
      <c r="O124" s="137">
        <f>O139</f>
        <v>124.90609856186609</v>
      </c>
      <c r="P124" s="136">
        <f>P139</f>
        <v>594.88212370098256</v>
      </c>
      <c r="Q124" s="186">
        <f t="shared" ref="Q124:Q126" si="82">R124-P124</f>
        <v>0</v>
      </c>
      <c r="R124" s="137">
        <f>R139</f>
        <v>594.88212370098256</v>
      </c>
    </row>
    <row r="125" spans="2:18" ht="15.5">
      <c r="B125" s="35">
        <f t="shared" ref="B125:B128" si="83">MAX(B114:B124)+1</f>
        <v>76</v>
      </c>
      <c r="C125" s="153" t="s">
        <v>210</v>
      </c>
      <c r="D125" s="113">
        <f>D149</f>
        <v>14.1</v>
      </c>
      <c r="E125" s="139">
        <f t="shared" si="78"/>
        <v>0</v>
      </c>
      <c r="F125" s="187">
        <f>F149</f>
        <v>14.1</v>
      </c>
      <c r="G125" s="113">
        <f>G149</f>
        <v>13.3</v>
      </c>
      <c r="H125" s="139">
        <f t="shared" si="79"/>
        <v>0</v>
      </c>
      <c r="I125" s="187">
        <f>I149</f>
        <v>13.3</v>
      </c>
      <c r="J125" s="113">
        <f>J149</f>
        <v>11.9</v>
      </c>
      <c r="K125" s="139">
        <f t="shared" si="80"/>
        <v>0</v>
      </c>
      <c r="L125" s="187">
        <f>L149</f>
        <v>11.9</v>
      </c>
      <c r="M125" s="113">
        <f>M149</f>
        <v>32.72325912946166</v>
      </c>
      <c r="N125" s="139">
        <f t="shared" si="81"/>
        <v>0</v>
      </c>
      <c r="O125" s="187">
        <f>O149</f>
        <v>32.72325912946166</v>
      </c>
      <c r="P125" s="113">
        <f>P149</f>
        <v>119.24643098329202</v>
      </c>
      <c r="Q125" s="139">
        <f t="shared" si="82"/>
        <v>0</v>
      </c>
      <c r="R125" s="187">
        <f>R149</f>
        <v>119.24643098329202</v>
      </c>
    </row>
    <row r="126" spans="2:18" ht="15.5">
      <c r="B126" s="35">
        <f t="shared" si="83"/>
        <v>77</v>
      </c>
      <c r="C126" s="153" t="s">
        <v>211</v>
      </c>
      <c r="D126" s="113">
        <f>D158</f>
        <v>209.56550540815331</v>
      </c>
      <c r="E126" s="123">
        <f t="shared" si="78"/>
        <v>0</v>
      </c>
      <c r="F126" s="187">
        <f>F158</f>
        <v>209.56550540815331</v>
      </c>
      <c r="G126" s="113">
        <f>G158</f>
        <v>324.41994492601134</v>
      </c>
      <c r="H126" s="123">
        <f t="shared" si="79"/>
        <v>0</v>
      </c>
      <c r="I126" s="187">
        <f>I158</f>
        <v>324.41994492601134</v>
      </c>
      <c r="J126" s="113">
        <f>J158</f>
        <v>356.89033788298627</v>
      </c>
      <c r="K126" s="123">
        <f t="shared" si="80"/>
        <v>0</v>
      </c>
      <c r="L126" s="187">
        <f>L158</f>
        <v>356.89033788298627</v>
      </c>
      <c r="M126" s="113">
        <f>M158</f>
        <v>375.71646495946732</v>
      </c>
      <c r="N126" s="123">
        <f t="shared" si="81"/>
        <v>0</v>
      </c>
      <c r="O126" s="187">
        <f>O158</f>
        <v>375.71646495946732</v>
      </c>
      <c r="P126" s="113">
        <f>P158</f>
        <v>386.77976284385949</v>
      </c>
      <c r="Q126" s="123">
        <f t="shared" si="82"/>
        <v>0</v>
      </c>
      <c r="R126" s="187">
        <f>R158</f>
        <v>386.77976284385949</v>
      </c>
    </row>
    <row r="127" spans="2:18" ht="15.5">
      <c r="B127" s="35">
        <f t="shared" si="83"/>
        <v>78</v>
      </c>
      <c r="C127" s="153" t="s">
        <v>212</v>
      </c>
      <c r="D127" s="469">
        <v>43.979738716834497</v>
      </c>
      <c r="E127" s="275"/>
      <c r="F127" s="188">
        <f>D127+E127</f>
        <v>43.979738716834497</v>
      </c>
      <c r="G127" s="469">
        <v>70.00198760835255</v>
      </c>
      <c r="H127" s="275"/>
      <c r="I127" s="188">
        <f>G127+H127</f>
        <v>70.00198760835255</v>
      </c>
      <c r="J127" s="469">
        <v>77.579781273671912</v>
      </c>
      <c r="K127" s="275"/>
      <c r="L127" s="188">
        <f>J127+K127</f>
        <v>77.579781273671912</v>
      </c>
      <c r="M127" s="469">
        <v>49.069599135331401</v>
      </c>
      <c r="N127" s="275"/>
      <c r="O127" s="188">
        <f>M127+N127</f>
        <v>49.069599135331401</v>
      </c>
      <c r="P127" s="469">
        <v>-73.6534781640934</v>
      </c>
      <c r="Q127" s="275"/>
      <c r="R127" s="188">
        <f>P127+Q127</f>
        <v>-73.6534781640934</v>
      </c>
    </row>
    <row r="128" spans="2:18" ht="16" thickBot="1">
      <c r="B128" s="35">
        <f t="shared" si="83"/>
        <v>79</v>
      </c>
      <c r="C128" s="12" t="s">
        <v>213</v>
      </c>
      <c r="D128" s="115">
        <f>D124+D125-D126+D127</f>
        <v>-151.48576669131882</v>
      </c>
      <c r="E128" s="108">
        <f t="shared" ref="E128" si="84">F128-D128</f>
        <v>0</v>
      </c>
      <c r="F128" s="116">
        <f>F124+F125-F126+F127</f>
        <v>-151.48576669131882</v>
      </c>
      <c r="G128" s="115">
        <f>G124+G125-G126+G127</f>
        <v>-241.11795731765878</v>
      </c>
      <c r="H128" s="108">
        <f t="shared" ref="H128" si="85">I128-G128</f>
        <v>0</v>
      </c>
      <c r="I128" s="116">
        <f>I124+I125-I126+I127</f>
        <v>-241.11795731765878</v>
      </c>
      <c r="J128" s="115">
        <f>J124+J125-J126+J127</f>
        <v>-267.21924660931433</v>
      </c>
      <c r="K128" s="108">
        <f t="shared" ref="K128" si="86">L128-J128</f>
        <v>0</v>
      </c>
      <c r="L128" s="116">
        <f>L124+L125-L126+L127</f>
        <v>-267.21924660931433</v>
      </c>
      <c r="M128" s="115">
        <f>M124+M125-M126+M127</f>
        <v>-169.01750813280816</v>
      </c>
      <c r="N128" s="108">
        <f t="shared" ref="N128" si="87">O128-M128</f>
        <v>0</v>
      </c>
      <c r="O128" s="116">
        <f>O124+O125-O126+O127</f>
        <v>-169.01750813280816</v>
      </c>
      <c r="P128" s="115">
        <f>P124+P125-P126+P127</f>
        <v>253.69531367632172</v>
      </c>
      <c r="Q128" s="108">
        <f t="shared" ref="Q128" si="88">R128-P128</f>
        <v>0</v>
      </c>
      <c r="R128" s="116">
        <f>R124+R125-R126+R127</f>
        <v>253.69531367632172</v>
      </c>
    </row>
    <row r="129" spans="2:18" ht="15.5">
      <c r="B129" s="35"/>
      <c r="C129" s="2"/>
      <c r="D129" s="102"/>
      <c r="E129" s="1"/>
      <c r="F129" s="185"/>
      <c r="G129" s="102"/>
      <c r="H129" s="1"/>
      <c r="I129" s="185"/>
      <c r="J129" s="102"/>
      <c r="K129" s="1"/>
      <c r="L129" s="185"/>
      <c r="M129" s="102"/>
      <c r="N129" s="1"/>
      <c r="O129" s="185"/>
      <c r="P129" s="102"/>
      <c r="Q129" s="1"/>
      <c r="R129" s="185"/>
    </row>
    <row r="130" spans="2:18" ht="16" thickBot="1">
      <c r="B130" s="11" t="s">
        <v>214</v>
      </c>
      <c r="D130" s="102"/>
      <c r="E130" s="1"/>
      <c r="F130" s="185"/>
      <c r="G130" s="102"/>
      <c r="H130" s="1"/>
      <c r="I130" s="185"/>
      <c r="J130" s="102"/>
      <c r="K130" s="1"/>
      <c r="L130" s="185"/>
      <c r="M130" s="102"/>
      <c r="N130" s="1"/>
      <c r="O130" s="185"/>
      <c r="P130" s="102"/>
      <c r="Q130" s="1"/>
      <c r="R130" s="185"/>
    </row>
    <row r="131" spans="2:18" ht="15.5">
      <c r="B131" s="35">
        <f>MAX(B120:B130)+1</f>
        <v>80</v>
      </c>
      <c r="C131" s="2" t="s">
        <v>215</v>
      </c>
      <c r="D131" s="117">
        <f>D128*D119</f>
        <v>0</v>
      </c>
      <c r="E131" s="122">
        <f t="shared" ref="E131:E134" si="89">F131-D131</f>
        <v>0</v>
      </c>
      <c r="F131" s="118">
        <f>F128*F119</f>
        <v>0</v>
      </c>
      <c r="G131" s="117">
        <f>G128*G119</f>
        <v>0</v>
      </c>
      <c r="H131" s="122">
        <f t="shared" ref="H131:H134" si="90">I131-G131</f>
        <v>0</v>
      </c>
      <c r="I131" s="118">
        <f>I128*I119</f>
        <v>0</v>
      </c>
      <c r="J131" s="117">
        <f>J128*J119</f>
        <v>0</v>
      </c>
      <c r="K131" s="122">
        <f t="shared" ref="K131:K134" si="91">L131-J131</f>
        <v>0</v>
      </c>
      <c r="L131" s="118">
        <f>L128*L119</f>
        <v>0</v>
      </c>
      <c r="M131" s="117">
        <f>M128*M119</f>
        <v>0</v>
      </c>
      <c r="N131" s="122">
        <f t="shared" ref="N131:N134" si="92">O131-M131</f>
        <v>0</v>
      </c>
      <c r="O131" s="118">
        <f>O128*O119</f>
        <v>0</v>
      </c>
      <c r="P131" s="117">
        <f>P128*P119</f>
        <v>0</v>
      </c>
      <c r="Q131" s="122">
        <f t="shared" ref="Q131:Q134" si="93">R131-P131</f>
        <v>0</v>
      </c>
      <c r="R131" s="118">
        <f>R128*R119</f>
        <v>0</v>
      </c>
    </row>
    <row r="132" spans="2:18" ht="15.5">
      <c r="B132" s="35">
        <f t="shared" ref="B132:B134" si="94">MAX(B121:B131)+1</f>
        <v>81</v>
      </c>
      <c r="C132" s="2" t="s">
        <v>216</v>
      </c>
      <c r="D132" s="119">
        <f>D128*(D120)</f>
        <v>0</v>
      </c>
      <c r="E132" s="139">
        <f t="shared" si="89"/>
        <v>0</v>
      </c>
      <c r="F132" s="120">
        <f>F128*(F120)</f>
        <v>0</v>
      </c>
      <c r="G132" s="119">
        <f>G128*(G120)</f>
        <v>0</v>
      </c>
      <c r="H132" s="139">
        <f t="shared" si="90"/>
        <v>0</v>
      </c>
      <c r="I132" s="120">
        <f>I128*(I120)</f>
        <v>0</v>
      </c>
      <c r="J132" s="119">
        <f>J128*(J120)</f>
        <v>0</v>
      </c>
      <c r="K132" s="139">
        <f t="shared" si="91"/>
        <v>0</v>
      </c>
      <c r="L132" s="120">
        <f>L128*(L120)</f>
        <v>0</v>
      </c>
      <c r="M132" s="119">
        <f>M128*(M120)</f>
        <v>0</v>
      </c>
      <c r="N132" s="139">
        <f t="shared" si="92"/>
        <v>0</v>
      </c>
      <c r="O132" s="120">
        <f>O128*(O120)</f>
        <v>0</v>
      </c>
      <c r="P132" s="119">
        <f>P128*(P120)</f>
        <v>0</v>
      </c>
      <c r="Q132" s="139">
        <f t="shared" si="93"/>
        <v>0</v>
      </c>
      <c r="R132" s="120">
        <f>R128*(R120)</f>
        <v>0</v>
      </c>
    </row>
    <row r="133" spans="2:18" ht="15.5">
      <c r="B133" s="35">
        <f t="shared" si="94"/>
        <v>82</v>
      </c>
      <c r="C133" s="2" t="s">
        <v>217</v>
      </c>
      <c r="D133" s="119">
        <f>'4a. OEB_Adjustment_Input_Sheet'!E189</f>
        <v>0</v>
      </c>
      <c r="E133" s="123">
        <f t="shared" si="89"/>
        <v>0</v>
      </c>
      <c r="F133" s="120">
        <f>'4a. OEB_Adjustment_Input_Sheet'!G189</f>
        <v>0</v>
      </c>
      <c r="G133" s="119">
        <f>'4a. OEB_Adjustment_Input_Sheet'!H189</f>
        <v>0</v>
      </c>
      <c r="H133" s="123">
        <f t="shared" si="90"/>
        <v>0</v>
      </c>
      <c r="I133" s="120">
        <f>'4a. OEB_Adjustment_Input_Sheet'!J189</f>
        <v>0</v>
      </c>
      <c r="J133" s="119">
        <f>'4a. OEB_Adjustment_Input_Sheet'!K189</f>
        <v>0</v>
      </c>
      <c r="K133" s="123">
        <f t="shared" si="91"/>
        <v>0</v>
      </c>
      <c r="L133" s="120">
        <f>'4a. OEB_Adjustment_Input_Sheet'!M189</f>
        <v>0</v>
      </c>
      <c r="M133" s="119">
        <f>'4a. OEB_Adjustment_Input_Sheet'!N189</f>
        <v>0</v>
      </c>
      <c r="N133" s="123">
        <f t="shared" si="92"/>
        <v>0</v>
      </c>
      <c r="O133" s="120">
        <f>'4a. OEB_Adjustment_Input_Sheet'!P189</f>
        <v>0</v>
      </c>
      <c r="P133" s="119">
        <f>'4a. OEB_Adjustment_Input_Sheet'!Q189</f>
        <v>0</v>
      </c>
      <c r="Q133" s="123">
        <f t="shared" si="93"/>
        <v>0</v>
      </c>
      <c r="R133" s="120">
        <f>'4a. OEB_Adjustment_Input_Sheet'!S189</f>
        <v>0</v>
      </c>
    </row>
    <row r="134" spans="2:18" ht="16" thickBot="1">
      <c r="B134" s="35">
        <f t="shared" si="94"/>
        <v>83</v>
      </c>
      <c r="C134" s="12" t="s">
        <v>218</v>
      </c>
      <c r="D134" s="127">
        <f>SUM(D131:D133)</f>
        <v>0</v>
      </c>
      <c r="E134" s="189">
        <f t="shared" si="89"/>
        <v>0</v>
      </c>
      <c r="F134" s="128">
        <f>SUM(F131:F133)</f>
        <v>0</v>
      </c>
      <c r="G134" s="127">
        <f>SUM(G131:G133)</f>
        <v>0</v>
      </c>
      <c r="H134" s="189">
        <f t="shared" si="90"/>
        <v>0</v>
      </c>
      <c r="I134" s="128">
        <f>SUM(I131:I133)</f>
        <v>0</v>
      </c>
      <c r="J134" s="127">
        <f>SUM(J131:J133)</f>
        <v>0</v>
      </c>
      <c r="K134" s="189">
        <f t="shared" si="91"/>
        <v>0</v>
      </c>
      <c r="L134" s="128">
        <f>SUM(L131:L133)</f>
        <v>0</v>
      </c>
      <c r="M134" s="127">
        <f>SUM(M131:M133)</f>
        <v>0</v>
      </c>
      <c r="N134" s="189">
        <f t="shared" si="92"/>
        <v>0</v>
      </c>
      <c r="O134" s="128">
        <f>SUM(O131:O133)</f>
        <v>0</v>
      </c>
      <c r="P134" s="127">
        <f>SUM(P131:P133)</f>
        <v>0</v>
      </c>
      <c r="Q134" s="189">
        <f t="shared" si="93"/>
        <v>0</v>
      </c>
      <c r="R134" s="128">
        <f>SUM(R131:R133)</f>
        <v>0</v>
      </c>
    </row>
    <row r="135" spans="2:18">
      <c r="B135" s="45"/>
      <c r="D135" s="190"/>
      <c r="E135" s="1"/>
      <c r="F135" s="185"/>
      <c r="G135" s="190"/>
      <c r="H135" s="1"/>
      <c r="I135" s="185"/>
      <c r="J135" s="190"/>
      <c r="K135" s="1"/>
      <c r="L135" s="185"/>
      <c r="M135" s="190"/>
      <c r="N135" s="1"/>
      <c r="O135" s="185"/>
      <c r="P135" s="190"/>
      <c r="Q135" s="1"/>
      <c r="R135" s="185"/>
    </row>
    <row r="136" spans="2:18" ht="16" thickBot="1">
      <c r="B136" s="11" t="s">
        <v>219</v>
      </c>
      <c r="D136" s="190"/>
      <c r="E136" s="1"/>
      <c r="F136" s="185"/>
      <c r="G136" s="190"/>
      <c r="H136" s="1"/>
      <c r="I136" s="185"/>
      <c r="J136" s="190"/>
      <c r="K136" s="1"/>
      <c r="L136" s="185"/>
      <c r="M136" s="190"/>
      <c r="N136" s="1"/>
      <c r="O136" s="185"/>
      <c r="P136" s="190"/>
      <c r="Q136" s="1"/>
      <c r="R136" s="185"/>
    </row>
    <row r="137" spans="2:18" ht="15.5">
      <c r="B137" s="35">
        <f>MAX(B126:B136)+1</f>
        <v>84</v>
      </c>
      <c r="C137" s="12" t="s">
        <v>220</v>
      </c>
      <c r="D137" s="121">
        <f>'5. Rate_Base_&amp;_Cost_of_Capital'!D87</f>
        <v>0</v>
      </c>
      <c r="E137" s="122">
        <f t="shared" ref="E137" si="95">F137-D137</f>
        <v>0</v>
      </c>
      <c r="F137" s="191">
        <f>'5. Rate_Base_&amp;_Cost_of_Capital'!F87</f>
        <v>0</v>
      </c>
      <c r="G137" s="121">
        <f>'5. Rate_Base_&amp;_Cost_of_Capital'!G87</f>
        <v>0</v>
      </c>
      <c r="H137" s="122">
        <f t="shared" ref="H137" si="96">I137-G137</f>
        <v>0</v>
      </c>
      <c r="I137" s="191">
        <f>'5. Rate_Base_&amp;_Cost_of_Capital'!I87</f>
        <v>0</v>
      </c>
      <c r="J137" s="121">
        <f>'5. Rate_Base_&amp;_Cost_of_Capital'!J87</f>
        <v>0.19131000000000001</v>
      </c>
      <c r="K137" s="122">
        <f t="shared" ref="K137" si="97">L137-J137</f>
        <v>0</v>
      </c>
      <c r="L137" s="191">
        <f>'5. Rate_Base_&amp;_Cost_of_Capital'!L87</f>
        <v>0.19131000000000001</v>
      </c>
      <c r="M137" s="121">
        <f>'5. Rate_Base_&amp;_Cost_of_Capital'!M87</f>
        <v>124.90609856186609</v>
      </c>
      <c r="N137" s="122">
        <f t="shared" ref="N137" si="98">O137-M137</f>
        <v>0</v>
      </c>
      <c r="O137" s="191">
        <f>'5. Rate_Base_&amp;_Cost_of_Capital'!O87</f>
        <v>124.90609856186609</v>
      </c>
      <c r="P137" s="121">
        <f>'5. Rate_Base_&amp;_Cost_of_Capital'!P87</f>
        <v>594.88212370098256</v>
      </c>
      <c r="Q137" s="122">
        <f t="shared" ref="Q137" si="99">R137-P137</f>
        <v>0</v>
      </c>
      <c r="R137" s="191">
        <f>'5. Rate_Base_&amp;_Cost_of_Capital'!R87</f>
        <v>594.88212370098256</v>
      </c>
    </row>
    <row r="138" spans="2:18" s="1" customFormat="1" ht="15.5">
      <c r="B138" s="35">
        <f>MAX(B129:B137)+1</f>
        <v>85</v>
      </c>
      <c r="C138" s="2" t="s">
        <v>222</v>
      </c>
      <c r="D138" s="201">
        <v>0</v>
      </c>
      <c r="E138" s="275"/>
      <c r="F138" s="188">
        <f>D138+E138</f>
        <v>0</v>
      </c>
      <c r="G138" s="201">
        <v>0</v>
      </c>
      <c r="H138" s="275"/>
      <c r="I138" s="188">
        <f>G138+H138</f>
        <v>0</v>
      </c>
      <c r="J138" s="201">
        <v>0</v>
      </c>
      <c r="K138" s="275"/>
      <c r="L138" s="188">
        <f>J138+K138</f>
        <v>0</v>
      </c>
      <c r="M138" s="201">
        <v>0</v>
      </c>
      <c r="N138" s="275"/>
      <c r="O138" s="188">
        <f>M138+N138</f>
        <v>0</v>
      </c>
      <c r="P138" s="201">
        <v>0</v>
      </c>
      <c r="Q138" s="275"/>
      <c r="R138" s="188">
        <f>P138+Q138</f>
        <v>0</v>
      </c>
    </row>
    <row r="139" spans="2:18" s="1" customFormat="1" ht="16" thickBot="1">
      <c r="B139" s="35">
        <f>MAX(B130:B138)+1</f>
        <v>86</v>
      </c>
      <c r="C139" s="12" t="s">
        <v>223</v>
      </c>
      <c r="D139" s="105">
        <f>D137+D138</f>
        <v>0</v>
      </c>
      <c r="E139" s="108">
        <f t="shared" ref="E139" si="100">F139-D139</f>
        <v>0</v>
      </c>
      <c r="F139" s="106">
        <f>F137+F138</f>
        <v>0</v>
      </c>
      <c r="G139" s="105">
        <f>G137+G138</f>
        <v>0</v>
      </c>
      <c r="H139" s="108">
        <f t="shared" ref="H139" si="101">I139-G139</f>
        <v>0</v>
      </c>
      <c r="I139" s="106">
        <f>I137+I138</f>
        <v>0</v>
      </c>
      <c r="J139" s="105">
        <f>J137+J138</f>
        <v>0.19131000000000001</v>
      </c>
      <c r="K139" s="108">
        <f t="shared" ref="K139" si="102">L139-J139</f>
        <v>0</v>
      </c>
      <c r="L139" s="106">
        <f>L137+L138</f>
        <v>0.19131000000000001</v>
      </c>
      <c r="M139" s="105">
        <f>M137+M138</f>
        <v>124.90609856186609</v>
      </c>
      <c r="N139" s="108">
        <f t="shared" ref="N139" si="103">O139-M139</f>
        <v>0</v>
      </c>
      <c r="O139" s="106">
        <f>O137+O138</f>
        <v>124.90609856186609</v>
      </c>
      <c r="P139" s="105">
        <f>P137+P138</f>
        <v>594.88212370098256</v>
      </c>
      <c r="Q139" s="108">
        <f t="shared" ref="Q139" si="104">R139-P139</f>
        <v>0</v>
      </c>
      <c r="R139" s="106">
        <f>R137+R138</f>
        <v>594.88212370098256</v>
      </c>
    </row>
    <row r="140" spans="2:18" s="1" customFormat="1" ht="17.5">
      <c r="B140" s="102"/>
      <c r="C140" s="97"/>
      <c r="D140" s="102"/>
      <c r="F140" s="185"/>
      <c r="G140" s="102"/>
      <c r="I140" s="185"/>
      <c r="J140" s="102"/>
      <c r="L140" s="185"/>
      <c r="M140" s="102"/>
      <c r="O140" s="185"/>
      <c r="P140" s="102"/>
      <c r="R140" s="185"/>
    </row>
    <row r="141" spans="2:18" s="1" customFormat="1" ht="15.5">
      <c r="B141" s="11" t="s">
        <v>224</v>
      </c>
      <c r="D141" s="102"/>
      <c r="F141" s="192"/>
      <c r="G141" s="102"/>
      <c r="I141" s="192"/>
      <c r="J141" s="102"/>
      <c r="L141" s="192"/>
      <c r="M141" s="102"/>
      <c r="O141" s="192"/>
      <c r="P141" s="102"/>
      <c r="R141" s="192"/>
    </row>
    <row r="142" spans="2:18" s="1" customFormat="1" ht="16" thickBot="1">
      <c r="B142" s="102"/>
      <c r="C142" s="12" t="s">
        <v>92</v>
      </c>
      <c r="D142" s="102"/>
      <c r="F142" s="185"/>
      <c r="G142" s="102"/>
      <c r="I142" s="185"/>
      <c r="J142" s="102"/>
      <c r="L142" s="185"/>
      <c r="M142" s="102"/>
      <c r="O142" s="185"/>
      <c r="P142" s="102"/>
      <c r="R142" s="185"/>
    </row>
    <row r="143" spans="2:18" s="1" customFormat="1" ht="15.5">
      <c r="B143" s="175">
        <f>MAX(B134:B142)+1</f>
        <v>87</v>
      </c>
      <c r="C143" s="153" t="s">
        <v>127</v>
      </c>
      <c r="D143" s="193">
        <f>'4a. OEB_Adjustment_Input_Sheet'!E205</f>
        <v>0</v>
      </c>
      <c r="E143" s="194">
        <f t="shared" ref="E143:E149" si="105">F143-D143</f>
        <v>0</v>
      </c>
      <c r="F143" s="195">
        <f>'4a. OEB_Adjustment_Input_Sheet'!G205</f>
        <v>0</v>
      </c>
      <c r="G143" s="193">
        <f>'4a. OEB_Adjustment_Input_Sheet'!H205</f>
        <v>0</v>
      </c>
      <c r="H143" s="194">
        <f t="shared" ref="H143:H149" si="106">I143-G143</f>
        <v>0</v>
      </c>
      <c r="I143" s="195">
        <f>'4a. OEB_Adjustment_Input_Sheet'!J205</f>
        <v>0</v>
      </c>
      <c r="J143" s="193">
        <f>'4a. OEB_Adjustment_Input_Sheet'!K205</f>
        <v>0</v>
      </c>
      <c r="K143" s="194">
        <f t="shared" ref="K143:K149" si="107">L143-J143</f>
        <v>0</v>
      </c>
      <c r="L143" s="195">
        <f>'4a. OEB_Adjustment_Input_Sheet'!M205</f>
        <v>0</v>
      </c>
      <c r="M143" s="193">
        <f>'4a. OEB_Adjustment_Input_Sheet'!N205</f>
        <v>22.623259129461658</v>
      </c>
      <c r="N143" s="194">
        <f t="shared" ref="N143:N149" si="108">O143-M143</f>
        <v>0</v>
      </c>
      <c r="O143" s="195">
        <f>'4a. OEB_Adjustment_Input_Sheet'!P205</f>
        <v>22.623259129461658</v>
      </c>
      <c r="P143" s="193">
        <f>'4a. OEB_Adjustment_Input_Sheet'!Q205</f>
        <v>109.74643098329202</v>
      </c>
      <c r="Q143" s="194">
        <f t="shared" ref="Q143:Q149" si="109">R143-P143</f>
        <v>0</v>
      </c>
      <c r="R143" s="195">
        <f>'4a. OEB_Adjustment_Input_Sheet'!S205</f>
        <v>109.74643098329202</v>
      </c>
    </row>
    <row r="144" spans="2:18" s="1" customFormat="1" ht="15.5">
      <c r="B144" s="175">
        <f>MAX(B135:B143)+1</f>
        <v>88</v>
      </c>
      <c r="C144" s="153" t="s">
        <v>128</v>
      </c>
      <c r="D144" s="196">
        <f>'4a. OEB_Adjustment_Input_Sheet'!E206</f>
        <v>14.1</v>
      </c>
      <c r="E144" s="181">
        <f t="shared" si="105"/>
        <v>0</v>
      </c>
      <c r="F144" s="197">
        <f>'4a. OEB_Adjustment_Input_Sheet'!G206</f>
        <v>14.1</v>
      </c>
      <c r="G144" s="196">
        <f>'4a. OEB_Adjustment_Input_Sheet'!H206</f>
        <v>13.3</v>
      </c>
      <c r="H144" s="181">
        <f t="shared" si="106"/>
        <v>0</v>
      </c>
      <c r="I144" s="197">
        <f>'4a. OEB_Adjustment_Input_Sheet'!J206</f>
        <v>13.3</v>
      </c>
      <c r="J144" s="196">
        <f>'4a. OEB_Adjustment_Input_Sheet'!K206</f>
        <v>11.9</v>
      </c>
      <c r="K144" s="181">
        <f t="shared" si="107"/>
        <v>0</v>
      </c>
      <c r="L144" s="197">
        <f>'4a. OEB_Adjustment_Input_Sheet'!M206</f>
        <v>11.9</v>
      </c>
      <c r="M144" s="196">
        <f>'4a. OEB_Adjustment_Input_Sheet'!N206</f>
        <v>10.1</v>
      </c>
      <c r="N144" s="181">
        <f t="shared" si="108"/>
        <v>0</v>
      </c>
      <c r="O144" s="197">
        <f>'4a. OEB_Adjustment_Input_Sheet'!P206</f>
        <v>10.1</v>
      </c>
      <c r="P144" s="196">
        <f>'4a. OEB_Adjustment_Input_Sheet'!Q206</f>
        <v>9.5</v>
      </c>
      <c r="Q144" s="181">
        <f t="shared" si="109"/>
        <v>0</v>
      </c>
      <c r="R144" s="197">
        <f>'4a. OEB_Adjustment_Input_Sheet'!S206</f>
        <v>9.5</v>
      </c>
    </row>
    <row r="145" spans="2:18" s="1" customFormat="1" ht="31">
      <c r="B145" s="175">
        <f>MAX(B136:B144)+1</f>
        <v>89</v>
      </c>
      <c r="C145" s="153" t="s">
        <v>129</v>
      </c>
      <c r="D145" s="196">
        <f>'4a. OEB_Adjustment_Input_Sheet'!E207</f>
        <v>0</v>
      </c>
      <c r="E145" s="181">
        <f t="shared" si="105"/>
        <v>0</v>
      </c>
      <c r="F145" s="197">
        <f>'4a. OEB_Adjustment_Input_Sheet'!G207</f>
        <v>0</v>
      </c>
      <c r="G145" s="196">
        <f>'4a. OEB_Adjustment_Input_Sheet'!H207</f>
        <v>0</v>
      </c>
      <c r="H145" s="181">
        <f t="shared" si="106"/>
        <v>0</v>
      </c>
      <c r="I145" s="197">
        <f>'4a. OEB_Adjustment_Input_Sheet'!J207</f>
        <v>0</v>
      </c>
      <c r="J145" s="196">
        <f>'4a. OEB_Adjustment_Input_Sheet'!K207</f>
        <v>0</v>
      </c>
      <c r="K145" s="181">
        <f t="shared" si="107"/>
        <v>0</v>
      </c>
      <c r="L145" s="197">
        <f>'4a. OEB_Adjustment_Input_Sheet'!M207</f>
        <v>0</v>
      </c>
      <c r="M145" s="196">
        <f>'4a. OEB_Adjustment_Input_Sheet'!N207</f>
        <v>0</v>
      </c>
      <c r="N145" s="181">
        <f t="shared" si="108"/>
        <v>0</v>
      </c>
      <c r="O145" s="197">
        <f>'4a. OEB_Adjustment_Input_Sheet'!P207</f>
        <v>0</v>
      </c>
      <c r="P145" s="196">
        <f>'4a. OEB_Adjustment_Input_Sheet'!Q207</f>
        <v>0</v>
      </c>
      <c r="Q145" s="181">
        <f t="shared" si="109"/>
        <v>0</v>
      </c>
      <c r="R145" s="197">
        <f>'4a. OEB_Adjustment_Input_Sheet'!S207</f>
        <v>0</v>
      </c>
    </row>
    <row r="146" spans="2:18" s="1" customFormat="1" ht="15.5">
      <c r="B146" s="175">
        <f>MAX(B137:B145)+1</f>
        <v>90</v>
      </c>
      <c r="C146" s="153" t="s">
        <v>130</v>
      </c>
      <c r="D146" s="196">
        <f>'4a. OEB_Adjustment_Input_Sheet'!E208</f>
        <v>0</v>
      </c>
      <c r="E146" s="181">
        <f t="shared" si="105"/>
        <v>0</v>
      </c>
      <c r="F146" s="197">
        <f>'4a. OEB_Adjustment_Input_Sheet'!G208</f>
        <v>0</v>
      </c>
      <c r="G146" s="196">
        <f>'4a. OEB_Adjustment_Input_Sheet'!H208</f>
        <v>0</v>
      </c>
      <c r="H146" s="181">
        <f t="shared" si="106"/>
        <v>0</v>
      </c>
      <c r="I146" s="197">
        <f>'4a. OEB_Adjustment_Input_Sheet'!J208</f>
        <v>0</v>
      </c>
      <c r="J146" s="196">
        <f>'4a. OEB_Adjustment_Input_Sheet'!K208</f>
        <v>0</v>
      </c>
      <c r="K146" s="181">
        <f t="shared" si="107"/>
        <v>0</v>
      </c>
      <c r="L146" s="197">
        <f>'4a. OEB_Adjustment_Input_Sheet'!M208</f>
        <v>0</v>
      </c>
      <c r="M146" s="196">
        <f>'4a. OEB_Adjustment_Input_Sheet'!N208</f>
        <v>0</v>
      </c>
      <c r="N146" s="181">
        <f t="shared" si="108"/>
        <v>0</v>
      </c>
      <c r="O146" s="197">
        <f>'4a. OEB_Adjustment_Input_Sheet'!P208</f>
        <v>0</v>
      </c>
      <c r="P146" s="196">
        <f>'4a. OEB_Adjustment_Input_Sheet'!Q208</f>
        <v>0</v>
      </c>
      <c r="Q146" s="181">
        <f t="shared" si="109"/>
        <v>0</v>
      </c>
      <c r="R146" s="197">
        <f>'4a. OEB_Adjustment_Input_Sheet'!S208</f>
        <v>0</v>
      </c>
    </row>
    <row r="147" spans="2:18" s="1" customFormat="1" ht="31">
      <c r="B147" s="175">
        <f>MAX(B138:B146)+1</f>
        <v>91</v>
      </c>
      <c r="C147" s="153" t="s">
        <v>131</v>
      </c>
      <c r="D147" s="196">
        <f>'4a. OEB_Adjustment_Input_Sheet'!E209</f>
        <v>0</v>
      </c>
      <c r="E147" s="181">
        <f t="shared" si="105"/>
        <v>0</v>
      </c>
      <c r="F147" s="197">
        <f>'4a. OEB_Adjustment_Input_Sheet'!G209</f>
        <v>0</v>
      </c>
      <c r="G147" s="196">
        <f>'4a. OEB_Adjustment_Input_Sheet'!H209</f>
        <v>0</v>
      </c>
      <c r="H147" s="181">
        <f t="shared" si="106"/>
        <v>0</v>
      </c>
      <c r="I147" s="197">
        <f>'4a. OEB_Adjustment_Input_Sheet'!J209</f>
        <v>0</v>
      </c>
      <c r="J147" s="196">
        <f>'4a. OEB_Adjustment_Input_Sheet'!K209</f>
        <v>0</v>
      </c>
      <c r="K147" s="181">
        <f t="shared" si="107"/>
        <v>0</v>
      </c>
      <c r="L147" s="197">
        <f>'4a. OEB_Adjustment_Input_Sheet'!M209</f>
        <v>0</v>
      </c>
      <c r="M147" s="196">
        <f>'4a. OEB_Adjustment_Input_Sheet'!N209</f>
        <v>0</v>
      </c>
      <c r="N147" s="181">
        <f t="shared" si="108"/>
        <v>0</v>
      </c>
      <c r="O147" s="197">
        <f>'4a. OEB_Adjustment_Input_Sheet'!P209</f>
        <v>0</v>
      </c>
      <c r="P147" s="196">
        <f>'4a. OEB_Adjustment_Input_Sheet'!Q209</f>
        <v>0</v>
      </c>
      <c r="Q147" s="181">
        <f t="shared" si="109"/>
        <v>0</v>
      </c>
      <c r="R147" s="197">
        <f>'4a. OEB_Adjustment_Input_Sheet'!S209</f>
        <v>0</v>
      </c>
    </row>
    <row r="148" spans="2:18" s="1" customFormat="1" ht="15.5">
      <c r="B148" s="175">
        <f>MAX(B144:B147)+1</f>
        <v>92</v>
      </c>
      <c r="C148" s="153" t="s">
        <v>99</v>
      </c>
      <c r="D148" s="199">
        <f>'4a. OEB_Adjustment_Input_Sheet'!E210</f>
        <v>0</v>
      </c>
      <c r="E148" s="183">
        <f t="shared" si="105"/>
        <v>0</v>
      </c>
      <c r="F148" s="200">
        <f>'4a. OEB_Adjustment_Input_Sheet'!G210</f>
        <v>0</v>
      </c>
      <c r="G148" s="199">
        <f>'4a. OEB_Adjustment_Input_Sheet'!H210</f>
        <v>0</v>
      </c>
      <c r="H148" s="183">
        <f t="shared" si="106"/>
        <v>0</v>
      </c>
      <c r="I148" s="200">
        <f>'4a. OEB_Adjustment_Input_Sheet'!J210</f>
        <v>0</v>
      </c>
      <c r="J148" s="199">
        <f>'4a. OEB_Adjustment_Input_Sheet'!K210</f>
        <v>0</v>
      </c>
      <c r="K148" s="183">
        <f t="shared" si="107"/>
        <v>0</v>
      </c>
      <c r="L148" s="200">
        <f>'4a. OEB_Adjustment_Input_Sheet'!M210</f>
        <v>0</v>
      </c>
      <c r="M148" s="199">
        <f>'4a. OEB_Adjustment_Input_Sheet'!N210</f>
        <v>0</v>
      </c>
      <c r="N148" s="183">
        <f t="shared" si="108"/>
        <v>0</v>
      </c>
      <c r="O148" s="200">
        <f>'4a. OEB_Adjustment_Input_Sheet'!P210</f>
        <v>0</v>
      </c>
      <c r="P148" s="199">
        <f>'4a. OEB_Adjustment_Input_Sheet'!Q210</f>
        <v>0</v>
      </c>
      <c r="Q148" s="183">
        <f t="shared" si="109"/>
        <v>0</v>
      </c>
      <c r="R148" s="200">
        <f>'4a. OEB_Adjustment_Input_Sheet'!S210</f>
        <v>0</v>
      </c>
    </row>
    <row r="149" spans="2:18" s="1" customFormat="1" ht="16" thickBot="1">
      <c r="B149" s="175">
        <f>MAX(B145:B148)+1</f>
        <v>93</v>
      </c>
      <c r="C149" s="12" t="s">
        <v>100</v>
      </c>
      <c r="D149" s="105">
        <f>SUM(D143:D148)</f>
        <v>14.1</v>
      </c>
      <c r="E149" s="108">
        <f t="shared" si="105"/>
        <v>0</v>
      </c>
      <c r="F149" s="106">
        <f>SUM(F143:F148)</f>
        <v>14.1</v>
      </c>
      <c r="G149" s="105">
        <f>SUM(G143:G148)</f>
        <v>13.3</v>
      </c>
      <c r="H149" s="108">
        <f t="shared" si="106"/>
        <v>0</v>
      </c>
      <c r="I149" s="106">
        <f>SUM(I143:I148)</f>
        <v>13.3</v>
      </c>
      <c r="J149" s="105">
        <f>SUM(J143:J148)</f>
        <v>11.9</v>
      </c>
      <c r="K149" s="108">
        <f t="shared" si="107"/>
        <v>0</v>
      </c>
      <c r="L149" s="106">
        <f>SUM(L143:L148)</f>
        <v>11.9</v>
      </c>
      <c r="M149" s="105">
        <f>SUM(M143:M148)</f>
        <v>32.72325912946166</v>
      </c>
      <c r="N149" s="108">
        <f t="shared" si="108"/>
        <v>0</v>
      </c>
      <c r="O149" s="106">
        <f>SUM(O143:O148)</f>
        <v>32.72325912946166</v>
      </c>
      <c r="P149" s="105">
        <f>SUM(P143:P148)</f>
        <v>119.24643098329202</v>
      </c>
      <c r="Q149" s="108">
        <f t="shared" si="109"/>
        <v>0</v>
      </c>
      <c r="R149" s="106">
        <f>SUM(R143:R148)</f>
        <v>119.24643098329202</v>
      </c>
    </row>
    <row r="150" spans="2:18" s="1" customFormat="1" ht="15.5">
      <c r="B150" s="102"/>
      <c r="C150" s="2"/>
      <c r="D150" s="67"/>
      <c r="F150" s="185"/>
      <c r="G150" s="67"/>
      <c r="I150" s="185"/>
      <c r="J150" s="67"/>
      <c r="L150" s="185"/>
      <c r="M150" s="67"/>
      <c r="O150" s="185"/>
      <c r="P150" s="67"/>
      <c r="R150" s="185"/>
    </row>
    <row r="151" spans="2:18" s="1" customFormat="1" ht="16" thickBot="1">
      <c r="B151" s="102"/>
      <c r="C151" s="12" t="s">
        <v>101</v>
      </c>
      <c r="D151" s="102"/>
      <c r="F151" s="185"/>
      <c r="G151" s="102"/>
      <c r="I151" s="185"/>
      <c r="J151" s="102"/>
      <c r="L151" s="185"/>
      <c r="M151" s="102"/>
      <c r="O151" s="185"/>
      <c r="P151" s="102"/>
      <c r="R151" s="185"/>
    </row>
    <row r="152" spans="2:18" s="1" customFormat="1" ht="15.5">
      <c r="B152" s="35">
        <f>MAX(B148:B151)+1</f>
        <v>94</v>
      </c>
      <c r="C152" s="176" t="s">
        <v>132</v>
      </c>
      <c r="D152" s="136">
        <f>'4a. OEB_Adjustment_Input_Sheet'!E214</f>
        <v>195.46550540815332</v>
      </c>
      <c r="E152" s="124">
        <f t="shared" ref="E152:E158" si="110">F152-D152</f>
        <v>0</v>
      </c>
      <c r="F152" s="137">
        <f>'4a. OEB_Adjustment_Input_Sheet'!G214</f>
        <v>195.46550540815332</v>
      </c>
      <c r="G152" s="136">
        <f>'4a. OEB_Adjustment_Input_Sheet'!H214</f>
        <v>311.11994492601133</v>
      </c>
      <c r="H152" s="124">
        <f t="shared" ref="H152:H158" si="111">I152-G152</f>
        <v>0</v>
      </c>
      <c r="I152" s="137">
        <f>'4a. OEB_Adjustment_Input_Sheet'!J214</f>
        <v>311.11994492601133</v>
      </c>
      <c r="J152" s="136">
        <f>'4a. OEB_Adjustment_Input_Sheet'!K214</f>
        <v>344.9903378829863</v>
      </c>
      <c r="K152" s="124">
        <f t="shared" ref="K152:K158" si="112">L152-J152</f>
        <v>0</v>
      </c>
      <c r="L152" s="137">
        <f>'4a. OEB_Adjustment_Input_Sheet'!M214</f>
        <v>344.9903378829863</v>
      </c>
      <c r="M152" s="136">
        <f>'4a. OEB_Adjustment_Input_Sheet'!N214</f>
        <v>365.61646495946735</v>
      </c>
      <c r="N152" s="124">
        <f t="shared" ref="N152:N158" si="113">O152-M152</f>
        <v>0</v>
      </c>
      <c r="O152" s="137">
        <f>'4a. OEB_Adjustment_Input_Sheet'!P214</f>
        <v>365.61646495946735</v>
      </c>
      <c r="P152" s="136">
        <f>'4a. OEB_Adjustment_Input_Sheet'!Q214</f>
        <v>377.27976284385949</v>
      </c>
      <c r="Q152" s="124">
        <f t="shared" ref="Q152:Q158" si="114">R152-P152</f>
        <v>0</v>
      </c>
      <c r="R152" s="137">
        <f>'4a. OEB_Adjustment_Input_Sheet'!S214</f>
        <v>377.27976284385949</v>
      </c>
    </row>
    <row r="153" spans="2:18" s="1" customFormat="1" ht="15.5">
      <c r="B153" s="35">
        <f>MAX(B148:B152)+1</f>
        <v>95</v>
      </c>
      <c r="C153" s="176" t="s">
        <v>133</v>
      </c>
      <c r="D153" s="138">
        <f>'4a. OEB_Adjustment_Input_Sheet'!E215</f>
        <v>1.4</v>
      </c>
      <c r="E153" s="123">
        <f t="shared" si="110"/>
        <v>0</v>
      </c>
      <c r="F153" s="103">
        <f>'4a. OEB_Adjustment_Input_Sheet'!G215</f>
        <v>1.4</v>
      </c>
      <c r="G153" s="138">
        <f>'4a. OEB_Adjustment_Input_Sheet'!H215</f>
        <v>0.3</v>
      </c>
      <c r="H153" s="123">
        <f t="shared" si="111"/>
        <v>0</v>
      </c>
      <c r="I153" s="103">
        <f>'4a. OEB_Adjustment_Input_Sheet'!J215</f>
        <v>0.3</v>
      </c>
      <c r="J153" s="138">
        <f>'4a. OEB_Adjustment_Input_Sheet'!K215</f>
        <v>0.4</v>
      </c>
      <c r="K153" s="123">
        <f t="shared" si="112"/>
        <v>0</v>
      </c>
      <c r="L153" s="103">
        <f>'4a. OEB_Adjustment_Input_Sheet'!M215</f>
        <v>0.4</v>
      </c>
      <c r="M153" s="138">
        <f>'4a. OEB_Adjustment_Input_Sheet'!N215</f>
        <v>0.2</v>
      </c>
      <c r="N153" s="123">
        <f t="shared" si="113"/>
        <v>0</v>
      </c>
      <c r="O153" s="103">
        <f>'4a. OEB_Adjustment_Input_Sheet'!P215</f>
        <v>0.2</v>
      </c>
      <c r="P153" s="138">
        <f>'4a. OEB_Adjustment_Input_Sheet'!Q215</f>
        <v>0.3</v>
      </c>
      <c r="Q153" s="123">
        <f t="shared" si="114"/>
        <v>0</v>
      </c>
      <c r="R153" s="103">
        <f>'4a. OEB_Adjustment_Input_Sheet'!S215</f>
        <v>0.3</v>
      </c>
    </row>
    <row r="154" spans="2:18" s="1" customFormat="1" ht="15.5">
      <c r="B154" s="35">
        <f>MAX(B148:B153)+1</f>
        <v>96</v>
      </c>
      <c r="C154" s="176" t="s">
        <v>134</v>
      </c>
      <c r="D154" s="138">
        <f>'4a. OEB_Adjustment_Input_Sheet'!E216</f>
        <v>12.7</v>
      </c>
      <c r="E154" s="123">
        <f t="shared" si="110"/>
        <v>0</v>
      </c>
      <c r="F154" s="103">
        <f>'4a. OEB_Adjustment_Input_Sheet'!G216</f>
        <v>12.7</v>
      </c>
      <c r="G154" s="138">
        <f>'4a. OEB_Adjustment_Input_Sheet'!H216</f>
        <v>13</v>
      </c>
      <c r="H154" s="123">
        <f t="shared" si="111"/>
        <v>0</v>
      </c>
      <c r="I154" s="103">
        <f>'4a. OEB_Adjustment_Input_Sheet'!J216</f>
        <v>13</v>
      </c>
      <c r="J154" s="138">
        <f>'4a. OEB_Adjustment_Input_Sheet'!K216</f>
        <v>11.5</v>
      </c>
      <c r="K154" s="123">
        <f t="shared" si="112"/>
        <v>0</v>
      </c>
      <c r="L154" s="103">
        <f>'4a. OEB_Adjustment_Input_Sheet'!M216</f>
        <v>11.5</v>
      </c>
      <c r="M154" s="138">
        <f>'4a. OEB_Adjustment_Input_Sheet'!N216</f>
        <v>9.9</v>
      </c>
      <c r="N154" s="123">
        <f t="shared" si="113"/>
        <v>0</v>
      </c>
      <c r="O154" s="103">
        <f>'4a. OEB_Adjustment_Input_Sheet'!P216</f>
        <v>9.9</v>
      </c>
      <c r="P154" s="138">
        <f>'4a. OEB_Adjustment_Input_Sheet'!Q216</f>
        <v>9.1999999999999993</v>
      </c>
      <c r="Q154" s="123">
        <f t="shared" si="114"/>
        <v>0</v>
      </c>
      <c r="R154" s="103">
        <f>'4a. OEB_Adjustment_Input_Sheet'!S216</f>
        <v>9.1999999999999993</v>
      </c>
    </row>
    <row r="155" spans="2:18" ht="15.5">
      <c r="B155" s="35">
        <f>MAX(B148:B154)+1</f>
        <v>97</v>
      </c>
      <c r="C155" s="176" t="s">
        <v>135</v>
      </c>
      <c r="D155" s="138">
        <f>'4a. OEB_Adjustment_Input_Sheet'!E217</f>
        <v>0</v>
      </c>
      <c r="E155" s="123">
        <f t="shared" si="110"/>
        <v>0</v>
      </c>
      <c r="F155" s="103">
        <f>'4a. OEB_Adjustment_Input_Sheet'!G217</f>
        <v>0</v>
      </c>
      <c r="G155" s="138">
        <f>'4a. OEB_Adjustment_Input_Sheet'!H217</f>
        <v>0</v>
      </c>
      <c r="H155" s="123">
        <f t="shared" si="111"/>
        <v>0</v>
      </c>
      <c r="I155" s="103">
        <f>'4a. OEB_Adjustment_Input_Sheet'!J217</f>
        <v>0</v>
      </c>
      <c r="J155" s="138">
        <f>'4a. OEB_Adjustment_Input_Sheet'!K217</f>
        <v>0</v>
      </c>
      <c r="K155" s="123">
        <f t="shared" si="112"/>
        <v>0</v>
      </c>
      <c r="L155" s="103">
        <f>'4a. OEB_Adjustment_Input_Sheet'!M217</f>
        <v>0</v>
      </c>
      <c r="M155" s="138">
        <f>'4a. OEB_Adjustment_Input_Sheet'!N217</f>
        <v>0</v>
      </c>
      <c r="N155" s="123">
        <f t="shared" si="113"/>
        <v>0</v>
      </c>
      <c r="O155" s="103">
        <f>'4a. OEB_Adjustment_Input_Sheet'!P217</f>
        <v>0</v>
      </c>
      <c r="P155" s="138">
        <f>'4a. OEB_Adjustment_Input_Sheet'!Q217</f>
        <v>0</v>
      </c>
      <c r="Q155" s="123">
        <f t="shared" si="114"/>
        <v>0</v>
      </c>
      <c r="R155" s="103">
        <f>'4a. OEB_Adjustment_Input_Sheet'!S217</f>
        <v>0</v>
      </c>
    </row>
    <row r="156" spans="2:18" ht="15.5">
      <c r="B156" s="35">
        <f>MAX(B148:B155)+1</f>
        <v>98</v>
      </c>
      <c r="C156" s="176" t="s">
        <v>136</v>
      </c>
      <c r="D156" s="138">
        <f>'4a. OEB_Adjustment_Input_Sheet'!E218</f>
        <v>0</v>
      </c>
      <c r="E156" s="123">
        <f t="shared" si="110"/>
        <v>0</v>
      </c>
      <c r="F156" s="103">
        <f>'4a. OEB_Adjustment_Input_Sheet'!G218</f>
        <v>0</v>
      </c>
      <c r="G156" s="138">
        <f>'4a. OEB_Adjustment_Input_Sheet'!H218</f>
        <v>0</v>
      </c>
      <c r="H156" s="123">
        <f t="shared" si="111"/>
        <v>0</v>
      </c>
      <c r="I156" s="103">
        <f>'4a. OEB_Adjustment_Input_Sheet'!J218</f>
        <v>0</v>
      </c>
      <c r="J156" s="138">
        <f>'4a. OEB_Adjustment_Input_Sheet'!K218</f>
        <v>0</v>
      </c>
      <c r="K156" s="123">
        <f t="shared" si="112"/>
        <v>0</v>
      </c>
      <c r="L156" s="103">
        <f>'4a. OEB_Adjustment_Input_Sheet'!M218</f>
        <v>0</v>
      </c>
      <c r="M156" s="138">
        <f>'4a. OEB_Adjustment_Input_Sheet'!N218</f>
        <v>0</v>
      </c>
      <c r="N156" s="123">
        <f t="shared" si="113"/>
        <v>0</v>
      </c>
      <c r="O156" s="103">
        <f>'4a. OEB_Adjustment_Input_Sheet'!P218</f>
        <v>0</v>
      </c>
      <c r="P156" s="138">
        <f>'4a. OEB_Adjustment_Input_Sheet'!Q218</f>
        <v>0</v>
      </c>
      <c r="Q156" s="123">
        <f t="shared" si="114"/>
        <v>0</v>
      </c>
      <c r="R156" s="103">
        <f>'4a. OEB_Adjustment_Input_Sheet'!S218</f>
        <v>0</v>
      </c>
    </row>
    <row r="157" spans="2:18" ht="15.5">
      <c r="B157" s="35">
        <f>MAX(B148:B156)+1</f>
        <v>99</v>
      </c>
      <c r="C157" s="176" t="s">
        <v>232</v>
      </c>
      <c r="D157" s="201">
        <f>'4a. OEB_Adjustment_Input_Sheet'!E219</f>
        <v>0</v>
      </c>
      <c r="E157" s="114">
        <f t="shared" si="110"/>
        <v>0</v>
      </c>
      <c r="F157" s="104">
        <f>'4a. OEB_Adjustment_Input_Sheet'!G219</f>
        <v>0</v>
      </c>
      <c r="G157" s="201">
        <f>'4a. OEB_Adjustment_Input_Sheet'!H219</f>
        <v>0</v>
      </c>
      <c r="H157" s="114">
        <f t="shared" si="111"/>
        <v>0</v>
      </c>
      <c r="I157" s="104">
        <f>'4a. OEB_Adjustment_Input_Sheet'!J219</f>
        <v>0</v>
      </c>
      <c r="J157" s="201">
        <f>'4a. OEB_Adjustment_Input_Sheet'!K219</f>
        <v>0</v>
      </c>
      <c r="K157" s="114">
        <f t="shared" si="112"/>
        <v>0</v>
      </c>
      <c r="L157" s="104">
        <f>'4a. OEB_Adjustment_Input_Sheet'!M219</f>
        <v>0</v>
      </c>
      <c r="M157" s="201">
        <f>'4a. OEB_Adjustment_Input_Sheet'!N219</f>
        <v>0</v>
      </c>
      <c r="N157" s="114">
        <f t="shared" si="113"/>
        <v>0</v>
      </c>
      <c r="O157" s="104">
        <f>'4a. OEB_Adjustment_Input_Sheet'!P219</f>
        <v>0</v>
      </c>
      <c r="P157" s="201">
        <f>'4a. OEB_Adjustment_Input_Sheet'!Q219</f>
        <v>0</v>
      </c>
      <c r="Q157" s="114">
        <f t="shared" si="114"/>
        <v>0</v>
      </c>
      <c r="R157" s="104">
        <f>'4a. OEB_Adjustment_Input_Sheet'!S219</f>
        <v>0</v>
      </c>
    </row>
    <row r="158" spans="2:18" ht="16" thickBot="1">
      <c r="B158" s="36">
        <f>MAX(B149:B157)+1</f>
        <v>100</v>
      </c>
      <c r="C158" s="69" t="s">
        <v>107</v>
      </c>
      <c r="D158" s="105">
        <f>SUM(D152:D157)</f>
        <v>209.56550540815331</v>
      </c>
      <c r="E158" s="108">
        <f t="shared" si="110"/>
        <v>0</v>
      </c>
      <c r="F158" s="106">
        <f>SUM(F152:F157)</f>
        <v>209.56550540815331</v>
      </c>
      <c r="G158" s="105">
        <f>SUM(G152:G157)</f>
        <v>324.41994492601134</v>
      </c>
      <c r="H158" s="108">
        <f t="shared" si="111"/>
        <v>0</v>
      </c>
      <c r="I158" s="106">
        <f>SUM(I152:I157)</f>
        <v>324.41994492601134</v>
      </c>
      <c r="J158" s="105">
        <f>SUM(J152:J157)</f>
        <v>356.89033788298627</v>
      </c>
      <c r="K158" s="108">
        <f t="shared" si="112"/>
        <v>0</v>
      </c>
      <c r="L158" s="106">
        <f>SUM(L152:L157)</f>
        <v>356.89033788298627</v>
      </c>
      <c r="M158" s="105">
        <f>SUM(M152:M157)</f>
        <v>375.71646495946732</v>
      </c>
      <c r="N158" s="108">
        <f t="shared" si="113"/>
        <v>0</v>
      </c>
      <c r="O158" s="106">
        <f>SUM(O152:O157)</f>
        <v>375.71646495946732</v>
      </c>
      <c r="P158" s="105">
        <f>SUM(P152:P157)</f>
        <v>386.77976284385949</v>
      </c>
      <c r="Q158" s="108">
        <f t="shared" si="114"/>
        <v>0</v>
      </c>
      <c r="R158" s="106">
        <f>SUM(R152:R157)</f>
        <v>386.77976284385949</v>
      </c>
    </row>
    <row r="159" spans="2:18"/>
    <row r="160" spans="2:18" ht="15.5">
      <c r="B160" s="276" t="s">
        <v>205</v>
      </c>
    </row>
    <row r="161"/>
    <row r="162"/>
    <row r="163"/>
    <row r="164"/>
    <row r="165"/>
    <row r="166"/>
    <row r="167"/>
    <row r="168"/>
    <row r="169"/>
    <row r="170"/>
    <row r="171"/>
    <row r="172"/>
    <row r="173"/>
    <row r="174"/>
  </sheetData>
  <mergeCells count="14">
    <mergeCell ref="D7:F7"/>
    <mergeCell ref="D6:F6"/>
    <mergeCell ref="D113:R113"/>
    <mergeCell ref="D114:F114"/>
    <mergeCell ref="G114:I114"/>
    <mergeCell ref="J114:L114"/>
    <mergeCell ref="M114:O114"/>
    <mergeCell ref="P114:R114"/>
    <mergeCell ref="D55:R55"/>
    <mergeCell ref="D56:F56"/>
    <mergeCell ref="P56:R56"/>
    <mergeCell ref="M56:O56"/>
    <mergeCell ref="J56:L56"/>
    <mergeCell ref="G56:I56"/>
  </mergeCells>
  <pageMargins left="1" right="1" top="1" bottom="1" header="0.5" footer="0.5"/>
  <pageSetup paperSize="17" scale="23" orientation="landscape" r:id="rId1"/>
  <headerFooter>
    <oddHeader>&amp;COPG Regulatory Income Taxes</oddHeader>
  </headerFooter>
  <ignoredErrors>
    <ignoredError sqref="E14:E53 D63:R68 D70:R79 E69:F69 H69:I69 K69:L69 N69:O69 Q69:R69 D81:R81 E80:F80 H80:I80 K80:L80 N80:O80 Q80:R80 D83:R126 E82:F82 H82:I82 K82:L82 N82:O82 Q82:R82 D128:R137 E127:F127 H127:I127 K127:L127 N127:O127 Q127:R127 D139:R158 E138:F138 H138:I138 K138:L138 N138:O138 Q138:R1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3" tint="0.79998168889431442"/>
    <pageSetUpPr fitToPage="1"/>
  </sheetPr>
  <dimension ref="A1:S1048576"/>
  <sheetViews>
    <sheetView showGridLines="0" view="pageBreakPreview" topLeftCell="C1" zoomScale="90" zoomScaleNormal="70" zoomScaleSheetLayoutView="90" workbookViewId="0">
      <selection activeCell="D27" sqref="D27"/>
    </sheetView>
  </sheetViews>
  <sheetFormatPr defaultColWidth="0" defaultRowHeight="15.5" zeroHeight="1"/>
  <cols>
    <col min="1" max="1" width="2.7265625" style="3" customWidth="1"/>
    <col min="2" max="2" width="6.453125" style="3" bestFit="1" customWidth="1"/>
    <col min="3" max="3" width="39.54296875" style="3" customWidth="1"/>
    <col min="4" max="4" width="18.26953125" style="3" customWidth="1"/>
    <col min="5" max="18" width="16.7265625" style="3" customWidth="1"/>
    <col min="19" max="19" width="8.7265625" style="3" customWidth="1"/>
    <col min="20" max="16384" width="9.26953125" style="3" hidden="1"/>
  </cols>
  <sheetData>
    <row r="1" spans="1:19" ht="15.75" customHeight="1">
      <c r="A1" s="2"/>
      <c r="B1" s="321" t="s">
        <v>233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2" t="str">
        <f>'1. Cover'!M1</f>
        <v>Updated: 2026-03-10</v>
      </c>
      <c r="S1" s="2"/>
    </row>
    <row r="2" spans="1:19" ht="15.75" customHeight="1">
      <c r="A2" s="2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 t="str">
        <f>'1. Cover'!M2</f>
        <v>EB-2025-0297</v>
      </c>
      <c r="S2" s="2"/>
    </row>
    <row r="3" spans="1:19" ht="15.75" customHeight="1">
      <c r="A3" s="2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 t="str">
        <f>'1. Cover'!M3</f>
        <v>Exhibit I1-1-1</v>
      </c>
      <c r="S3" s="2"/>
    </row>
    <row r="4" spans="1:19" ht="15.75" customHeight="1" thickBot="1">
      <c r="A4" s="2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2" t="str">
        <f>'1. Cover'!M4</f>
        <v>Attachment 1</v>
      </c>
      <c r="S4" s="2"/>
    </row>
    <row r="5" spans="1:19" ht="15.75" customHeight="1" thickBot="1">
      <c r="A5" s="2"/>
      <c r="B5" s="321"/>
      <c r="C5" s="321"/>
      <c r="D5" s="504" t="s">
        <v>234</v>
      </c>
      <c r="E5" s="505"/>
      <c r="F5" s="506"/>
      <c r="G5"/>
      <c r="H5"/>
      <c r="I5"/>
      <c r="J5"/>
      <c r="K5"/>
      <c r="L5"/>
      <c r="M5"/>
      <c r="N5"/>
      <c r="O5"/>
      <c r="P5"/>
      <c r="Q5"/>
      <c r="R5"/>
      <c r="S5" s="2"/>
    </row>
    <row r="6" spans="1:19" ht="15.75" customHeight="1">
      <c r="A6" s="2"/>
      <c r="B6" s="34"/>
      <c r="C6" s="328"/>
      <c r="D6" s="511">
        <v>2027</v>
      </c>
      <c r="E6" s="507"/>
      <c r="F6" s="517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2"/>
    </row>
    <row r="7" spans="1:19" ht="15.75" customHeight="1">
      <c r="A7" s="2"/>
      <c r="B7" s="31" t="s">
        <v>24</v>
      </c>
      <c r="C7" s="33"/>
      <c r="D7" s="166" t="s">
        <v>25</v>
      </c>
      <c r="E7" s="338" t="s">
        <v>26</v>
      </c>
      <c r="F7" s="382" t="s">
        <v>26</v>
      </c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2"/>
    </row>
    <row r="8" spans="1:19" ht="15.75" customHeight="1" thickBot="1">
      <c r="A8" s="2"/>
      <c r="B8" s="17" t="s">
        <v>9</v>
      </c>
      <c r="C8" s="16" t="s">
        <v>27</v>
      </c>
      <c r="D8" s="212">
        <f>'4a. OEB_Adjustment_Input_Sheet'!$E$9</f>
        <v>46003</v>
      </c>
      <c r="E8" s="147" t="s">
        <v>29</v>
      </c>
      <c r="F8" s="10" t="s">
        <v>30</v>
      </c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2"/>
    </row>
    <row r="9" spans="1:19" ht="15.75" customHeight="1">
      <c r="A9" s="2"/>
      <c r="B9" s="383"/>
      <c r="C9" s="384"/>
      <c r="D9" s="165" t="s">
        <v>31</v>
      </c>
      <c r="E9" s="144" t="s">
        <v>32</v>
      </c>
      <c r="F9" s="145" t="s">
        <v>33</v>
      </c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2"/>
    </row>
    <row r="10" spans="1:19" ht="15.75" customHeight="1" thickBot="1">
      <c r="A10" s="2"/>
      <c r="B10" s="385" t="s">
        <v>235</v>
      </c>
      <c r="C10" s="18"/>
      <c r="D10" s="67"/>
      <c r="E10" s="130"/>
      <c r="F10" s="13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2"/>
    </row>
    <row r="11" spans="1:19" ht="15.75" customHeight="1">
      <c r="A11" s="2"/>
      <c r="B11" s="383">
        <f>MAX(B5:B10)+1</f>
        <v>1</v>
      </c>
      <c r="C11" s="30" t="s">
        <v>236</v>
      </c>
      <c r="D11" s="117">
        <f>'4a. OEB_Adjustment_Input_Sheet'!E19*'5. Rate_Base_&amp;_Cost_of_Capital'!D12</f>
        <v>7.7134071654447061</v>
      </c>
      <c r="E11" s="156">
        <f t="shared" ref="E11:E13" si="0">F11-D11</f>
        <v>0</v>
      </c>
      <c r="F11" s="386">
        <f>'4a. OEB_Adjustment_Input_Sheet'!G19*'5. Rate_Base_&amp;_Cost_of_Capital'!F12</f>
        <v>7.7134071654447061</v>
      </c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2"/>
    </row>
    <row r="12" spans="1:19" ht="15.75" customHeight="1">
      <c r="A12" s="2"/>
      <c r="B12" s="383">
        <f>MAX(B5:B11)+1</f>
        <v>2</v>
      </c>
      <c r="C12" s="30" t="s">
        <v>237</v>
      </c>
      <c r="D12" s="119">
        <f>'5. Rate_Base_&amp;_Cost_of_Capital'!D33+'5. Rate_Base_&amp;_Cost_of_Capital'!D34</f>
        <v>193.78576708188103</v>
      </c>
      <c r="E12" s="268">
        <f t="shared" si="0"/>
        <v>0</v>
      </c>
      <c r="F12" s="387">
        <f>'5. Rate_Base_&amp;_Cost_of_Capital'!F33+'5. Rate_Base_&amp;_Cost_of_Capital'!F34</f>
        <v>193.78576708188103</v>
      </c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2"/>
    </row>
    <row r="13" spans="1:19" ht="15.75" customHeight="1">
      <c r="A13" s="2"/>
      <c r="B13" s="383">
        <f>MAX(B5:B12)+1</f>
        <v>3</v>
      </c>
      <c r="C13" s="30" t="s">
        <v>238</v>
      </c>
      <c r="D13" s="119">
        <f>'5. Rate_Base_&amp;_Cost_of_Capital'!D31</f>
        <v>432.75008355320591</v>
      </c>
      <c r="E13" s="268">
        <f t="shared" si="0"/>
        <v>0</v>
      </c>
      <c r="F13" s="387">
        <f>'5. Rate_Base_&amp;_Cost_of_Capital'!F31</f>
        <v>432.75008355320591</v>
      </c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2"/>
    </row>
    <row r="14" spans="1:19" ht="15.75" customHeight="1" thickBot="1">
      <c r="A14" s="2"/>
      <c r="B14" s="383">
        <f>MAX(B5:B13)+1</f>
        <v>4</v>
      </c>
      <c r="C14" s="18" t="s">
        <v>74</v>
      </c>
      <c r="D14" s="127">
        <f>SUM(D11:D13)</f>
        <v>634.24925780053161</v>
      </c>
      <c r="E14" s="388">
        <f>F14-D14</f>
        <v>0</v>
      </c>
      <c r="F14" s="389">
        <f>SUM(F11:F13)</f>
        <v>634.24925780053161</v>
      </c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2"/>
    </row>
    <row r="15" spans="1:19" ht="15.75" customHeight="1">
      <c r="A15" s="2"/>
      <c r="B15" s="383"/>
      <c r="C15" s="18"/>
      <c r="D15" s="132"/>
      <c r="E15" s="130"/>
      <c r="F15" s="13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2"/>
    </row>
    <row r="16" spans="1:19" ht="15.75" customHeight="1" thickBot="1">
      <c r="A16" s="2"/>
      <c r="B16" s="19" t="s">
        <v>75</v>
      </c>
      <c r="C16" s="18"/>
      <c r="D16" s="132"/>
      <c r="E16" s="130"/>
      <c r="F16" s="13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2"/>
    </row>
    <row r="17" spans="1:19" ht="15.75" customHeight="1">
      <c r="A17" s="2"/>
      <c r="B17" s="383">
        <f>MAX(B5:B16)+1</f>
        <v>5</v>
      </c>
      <c r="C17" s="30" t="s">
        <v>76</v>
      </c>
      <c r="D17" s="117">
        <f>'4a. OEB_Adjustment_Input_Sheet'!E46</f>
        <v>499.32570697237605</v>
      </c>
      <c r="E17" s="156">
        <f t="shared" ref="E17:E21" si="1">F17-D17</f>
        <v>0</v>
      </c>
      <c r="F17" s="386">
        <f>'4a. OEB_Adjustment_Input_Sheet'!G46</f>
        <v>499.32570697237605</v>
      </c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2"/>
    </row>
    <row r="18" spans="1:19" ht="15.75" customHeight="1">
      <c r="A18" s="2"/>
      <c r="B18" s="383">
        <f>MAX(B5:B17)+1</f>
        <v>6</v>
      </c>
      <c r="C18" s="30" t="s">
        <v>78</v>
      </c>
      <c r="D18" s="119">
        <f>'4a. OEB_Adjustment_Input_Sheet'!E47</f>
        <v>352.2</v>
      </c>
      <c r="E18" s="268">
        <f t="shared" si="1"/>
        <v>0</v>
      </c>
      <c r="F18" s="387">
        <f>'4a. OEB_Adjustment_Input_Sheet'!G47</f>
        <v>352.2</v>
      </c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2"/>
    </row>
    <row r="19" spans="1:19" ht="15.75" customHeight="1">
      <c r="A19" s="2"/>
      <c r="B19" s="383">
        <f>MAX(B5:B18)+1</f>
        <v>7</v>
      </c>
      <c r="C19" s="30" t="s">
        <v>79</v>
      </c>
      <c r="D19" s="119">
        <f>'4a. OEB_Adjustment_Input_Sheet'!E48</f>
        <v>215.37178700631762</v>
      </c>
      <c r="E19" s="268">
        <f t="shared" si="1"/>
        <v>0</v>
      </c>
      <c r="F19" s="387">
        <f>'4a. OEB_Adjustment_Input_Sheet'!G48</f>
        <v>215.37178700631762</v>
      </c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2"/>
    </row>
    <row r="20" spans="1:19" ht="15.75" customHeight="1">
      <c r="A20" s="2"/>
      <c r="B20" s="383">
        <f>MAX(B5:B19)+1</f>
        <v>8</v>
      </c>
      <c r="C20" s="30" t="s">
        <v>80</v>
      </c>
      <c r="D20" s="119">
        <f>'4a. OEB_Adjustment_Input_Sheet'!E49</f>
        <v>2.1</v>
      </c>
      <c r="E20" s="268">
        <f t="shared" si="1"/>
        <v>0</v>
      </c>
      <c r="F20" s="387">
        <f>'4a. OEB_Adjustment_Input_Sheet'!G49</f>
        <v>2.1</v>
      </c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2"/>
    </row>
    <row r="21" spans="1:19" ht="15.75" customHeight="1" thickBot="1">
      <c r="A21" s="2"/>
      <c r="B21" s="383">
        <f>MAX(B5:B20)+1</f>
        <v>9</v>
      </c>
      <c r="C21" s="18" t="s">
        <v>74</v>
      </c>
      <c r="D21" s="127">
        <f>SUM(D17:D20)</f>
        <v>1068.9974939786935</v>
      </c>
      <c r="E21" s="388">
        <f t="shared" si="1"/>
        <v>0</v>
      </c>
      <c r="F21" s="389">
        <f>SUM(F17:F20)</f>
        <v>1068.9974939786935</v>
      </c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2"/>
    </row>
    <row r="22" spans="1:19" ht="15.75" customHeight="1">
      <c r="A22" s="2"/>
      <c r="B22" s="383"/>
      <c r="C22"/>
      <c r="D22" s="132"/>
      <c r="E22" s="130"/>
      <c r="F22" s="13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2"/>
    </row>
    <row r="23" spans="1:19" ht="15.75" customHeight="1" thickBot="1">
      <c r="A23" s="2"/>
      <c r="B23" s="19" t="s">
        <v>239</v>
      </c>
      <c r="C23" s="18"/>
      <c r="D23" s="132"/>
      <c r="E23" s="130"/>
      <c r="F23" s="13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2"/>
    </row>
    <row r="24" spans="1:19" ht="15.75" customHeight="1">
      <c r="A24" s="2"/>
      <c r="B24" s="383">
        <f>MAX(B5:B23)+1</f>
        <v>10</v>
      </c>
      <c r="C24" s="30" t="s">
        <v>82</v>
      </c>
      <c r="D24" s="481">
        <f>'4a. OEB_Adjustment_Input_Sheet'!E53</f>
        <v>62.229941862040384</v>
      </c>
      <c r="E24" s="482">
        <f t="shared" ref="E24:E25" si="2">F24-D24</f>
        <v>0</v>
      </c>
      <c r="F24" s="483">
        <f>'4a. OEB_Adjustment_Input_Sheet'!G53</f>
        <v>62.229941862040384</v>
      </c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2"/>
    </row>
    <row r="25" spans="1:19" ht="15.75" customHeight="1" thickBot="1">
      <c r="A25" s="2"/>
      <c r="B25" s="383">
        <f>MAX(B5:B24)+1</f>
        <v>11</v>
      </c>
      <c r="C25" s="18" t="s">
        <v>74</v>
      </c>
      <c r="D25" s="127">
        <f>SUM(D24:D24)</f>
        <v>62.229941862040384</v>
      </c>
      <c r="E25" s="388">
        <f t="shared" si="2"/>
        <v>0</v>
      </c>
      <c r="F25" s="389">
        <f>SUM(F24:F24)</f>
        <v>62.229941862040384</v>
      </c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2"/>
    </row>
    <row r="26" spans="1:19" ht="15.75" customHeight="1" thickBot="1">
      <c r="A26" s="2"/>
      <c r="B26" s="383"/>
      <c r="C26" s="18"/>
      <c r="D26" s="132"/>
      <c r="E26" s="130"/>
      <c r="F26" s="13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2"/>
    </row>
    <row r="27" spans="1:19" ht="15.75" customHeight="1" thickBot="1">
      <c r="A27" s="2"/>
      <c r="B27" s="383">
        <f>MAX(B5:B26)+1</f>
        <v>12</v>
      </c>
      <c r="C27" s="68" t="s">
        <v>240</v>
      </c>
      <c r="D27" s="125">
        <f>'6. Taxes'!D32</f>
        <v>27.326720804356142</v>
      </c>
      <c r="E27" s="134">
        <f>F27-D27</f>
        <v>0</v>
      </c>
      <c r="F27" s="393">
        <f>'6. Taxes'!F32</f>
        <v>27.326720804356142</v>
      </c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2"/>
    </row>
    <row r="28" spans="1:19" ht="15.75" customHeight="1" thickBot="1">
      <c r="A28" s="2"/>
      <c r="B28" s="383"/>
      <c r="C28" s="18"/>
      <c r="D28" s="132"/>
      <c r="E28" s="130"/>
      <c r="F28" s="13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2"/>
    </row>
    <row r="29" spans="1:19" ht="15.75" customHeight="1" thickBot="1">
      <c r="A29" s="2"/>
      <c r="B29" s="399">
        <f>MAX(B7:B28)+1</f>
        <v>13</v>
      </c>
      <c r="C29" s="60" t="s">
        <v>241</v>
      </c>
      <c r="D29" s="302">
        <f>D14+D21-D25+D27</f>
        <v>1668.3435307215411</v>
      </c>
      <c r="E29" s="394">
        <f>F29-D29</f>
        <v>0</v>
      </c>
      <c r="F29" s="395">
        <f>F14+F21-F25+F27</f>
        <v>1668.3435307215411</v>
      </c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2"/>
    </row>
    <row r="30" spans="1:19" ht="15.75" customHeight="1" thickBot="1">
      <c r="A30" s="2"/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2"/>
    </row>
    <row r="31" spans="1:19" ht="15.75" customHeight="1" thickBot="1">
      <c r="A31" s="30"/>
      <c r="B31" s="15"/>
      <c r="C31" s="15"/>
      <c r="D31" s="504" t="s">
        <v>108</v>
      </c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P31" s="505"/>
      <c r="Q31" s="505"/>
      <c r="R31" s="506"/>
      <c r="S31" s="30"/>
    </row>
    <row r="32" spans="1:19" ht="17.25" customHeight="1">
      <c r="A32" s="30"/>
      <c r="B32" s="34"/>
      <c r="C32" s="328"/>
      <c r="D32" s="511">
        <v>2027</v>
      </c>
      <c r="E32" s="507"/>
      <c r="F32" s="517"/>
      <c r="G32" s="507">
        <v>2028</v>
      </c>
      <c r="H32" s="507"/>
      <c r="I32" s="517"/>
      <c r="J32" s="511">
        <v>2029</v>
      </c>
      <c r="K32" s="507"/>
      <c r="L32" s="517"/>
      <c r="M32" s="511">
        <v>2030</v>
      </c>
      <c r="N32" s="507"/>
      <c r="O32" s="517"/>
      <c r="P32" s="511">
        <v>2031</v>
      </c>
      <c r="Q32" s="507"/>
      <c r="R32" s="517"/>
      <c r="S32" s="30"/>
    </row>
    <row r="33" spans="1:19" ht="17.25" customHeight="1">
      <c r="A33" s="30"/>
      <c r="B33" s="31" t="s">
        <v>24</v>
      </c>
      <c r="C33" s="33"/>
      <c r="D33" s="166" t="s">
        <v>25</v>
      </c>
      <c r="E33" s="338" t="s">
        <v>26</v>
      </c>
      <c r="F33" s="382" t="s">
        <v>26</v>
      </c>
      <c r="G33" s="338" t="s">
        <v>25</v>
      </c>
      <c r="H33" s="338" t="s">
        <v>26</v>
      </c>
      <c r="I33" s="382" t="s">
        <v>26</v>
      </c>
      <c r="J33" s="166" t="s">
        <v>25</v>
      </c>
      <c r="K33" s="338" t="s">
        <v>26</v>
      </c>
      <c r="L33" s="382" t="s">
        <v>26</v>
      </c>
      <c r="M33" s="166" t="s">
        <v>25</v>
      </c>
      <c r="N33" s="338" t="s">
        <v>26</v>
      </c>
      <c r="O33" s="382" t="s">
        <v>26</v>
      </c>
      <c r="P33" s="166" t="s">
        <v>25</v>
      </c>
      <c r="Q33" s="338" t="s">
        <v>26</v>
      </c>
      <c r="R33" s="382" t="s">
        <v>26</v>
      </c>
      <c r="S33" s="30"/>
    </row>
    <row r="34" spans="1:19" ht="17.25" customHeight="1" thickBot="1">
      <c r="A34" s="30"/>
      <c r="B34" s="17" t="s">
        <v>9</v>
      </c>
      <c r="C34" s="16" t="s">
        <v>27</v>
      </c>
      <c r="D34" s="212">
        <f>'4a. OEB_Adjustment_Input_Sheet'!$E$9</f>
        <v>46003</v>
      </c>
      <c r="E34" s="147" t="s">
        <v>29</v>
      </c>
      <c r="F34" s="10" t="s">
        <v>30</v>
      </c>
      <c r="G34" s="212">
        <f>'4a. OEB_Adjustment_Input_Sheet'!$E$9</f>
        <v>46003</v>
      </c>
      <c r="H34" s="147" t="s">
        <v>29</v>
      </c>
      <c r="I34" s="10" t="s">
        <v>30</v>
      </c>
      <c r="J34" s="212">
        <f>'4a. OEB_Adjustment_Input_Sheet'!$E$9</f>
        <v>46003</v>
      </c>
      <c r="K34" s="147" t="s">
        <v>29</v>
      </c>
      <c r="L34" s="10" t="s">
        <v>30</v>
      </c>
      <c r="M34" s="212">
        <f>'4a. OEB_Adjustment_Input_Sheet'!$E$9</f>
        <v>46003</v>
      </c>
      <c r="N34" s="147" t="s">
        <v>29</v>
      </c>
      <c r="O34" s="10" t="s">
        <v>30</v>
      </c>
      <c r="P34" s="212">
        <f>'4a. OEB_Adjustment_Input_Sheet'!$E$9</f>
        <v>46003</v>
      </c>
      <c r="Q34" s="147" t="s">
        <v>29</v>
      </c>
      <c r="R34" s="10" t="s">
        <v>30</v>
      </c>
      <c r="S34" s="30"/>
    </row>
    <row r="35" spans="1:19">
      <c r="A35" s="2"/>
      <c r="B35" s="383"/>
      <c r="C35" s="384"/>
      <c r="D35" s="165" t="s">
        <v>31</v>
      </c>
      <c r="E35" s="144" t="s">
        <v>32</v>
      </c>
      <c r="F35" s="145" t="s">
        <v>33</v>
      </c>
      <c r="G35" s="165" t="s">
        <v>34</v>
      </c>
      <c r="H35" s="144" t="s">
        <v>35</v>
      </c>
      <c r="I35" s="145" t="s">
        <v>36</v>
      </c>
      <c r="J35" s="165" t="s">
        <v>37</v>
      </c>
      <c r="K35" s="144" t="s">
        <v>38</v>
      </c>
      <c r="L35" s="145" t="s">
        <v>39</v>
      </c>
      <c r="M35" s="165" t="s">
        <v>40</v>
      </c>
      <c r="N35" s="144" t="s">
        <v>41</v>
      </c>
      <c r="O35" s="145" t="s">
        <v>42</v>
      </c>
      <c r="P35" s="165" t="s">
        <v>43</v>
      </c>
      <c r="Q35" s="144" t="s">
        <v>44</v>
      </c>
      <c r="R35" s="145" t="s">
        <v>45</v>
      </c>
      <c r="S35" s="2"/>
    </row>
    <row r="36" spans="1:19" ht="16" thickBot="1">
      <c r="A36" s="2"/>
      <c r="B36" s="385" t="s">
        <v>235</v>
      </c>
      <c r="C36" s="18"/>
      <c r="D36" s="67"/>
      <c r="E36" s="130"/>
      <c r="F36" s="131"/>
      <c r="G36" s="2"/>
      <c r="H36" s="130"/>
      <c r="I36" s="131"/>
      <c r="J36" s="67"/>
      <c r="K36" s="130"/>
      <c r="L36" s="131"/>
      <c r="M36" s="67"/>
      <c r="N36" s="130"/>
      <c r="O36" s="131"/>
      <c r="P36" s="67"/>
      <c r="Q36" s="130"/>
      <c r="R36" s="131"/>
      <c r="S36" s="2"/>
    </row>
    <row r="37" spans="1:19">
      <c r="A37" s="2"/>
      <c r="B37" s="383">
        <f>MAX(B15:B36)+1</f>
        <v>14</v>
      </c>
      <c r="C37" s="30" t="s">
        <v>236</v>
      </c>
      <c r="D37" s="117">
        <f>'4a. OEB_Adjustment_Input_Sheet'!E19*'5. Rate_Base_&amp;_Cost_of_Capital'!D43</f>
        <v>13.252013813154312</v>
      </c>
      <c r="E37" s="156">
        <f t="shared" ref="E37:E39" si="3">F37-D37</f>
        <v>0</v>
      </c>
      <c r="F37" s="386">
        <f>'4a. OEB_Adjustment_Input_Sheet'!G19*'5. Rate_Base_&amp;_Cost_of_Capital'!F43</f>
        <v>13.252013813154312</v>
      </c>
      <c r="G37" s="117">
        <f>'4a. OEB_Adjustment_Input_Sheet'!H19*'5. Rate_Base_&amp;_Cost_of_Capital'!G43</f>
        <v>12.216113011413544</v>
      </c>
      <c r="H37" s="156">
        <f t="shared" ref="H37:H39" si="4">I37-G37</f>
        <v>0</v>
      </c>
      <c r="I37" s="386">
        <f>'4a. OEB_Adjustment_Input_Sheet'!J19*'5. Rate_Base_&amp;_Cost_of_Capital'!I43</f>
        <v>12.216113011413544</v>
      </c>
      <c r="J37" s="117">
        <f>'4a. OEB_Adjustment_Input_Sheet'!K19*'5. Rate_Base_&amp;_Cost_of_Capital'!J43</f>
        <v>12.045325191905397</v>
      </c>
      <c r="K37" s="156">
        <f t="shared" ref="K37:K39" si="5">L37-J37</f>
        <v>0</v>
      </c>
      <c r="L37" s="386">
        <f>'4a. OEB_Adjustment_Input_Sheet'!M19*'5. Rate_Base_&amp;_Cost_of_Capital'!L43</f>
        <v>12.045325191905397</v>
      </c>
      <c r="M37" s="117">
        <f>'4a. OEB_Adjustment_Input_Sheet'!N19*'5. Rate_Base_&amp;_Cost_of_Capital'!M43</f>
        <v>11.44309663983419</v>
      </c>
      <c r="N37" s="156">
        <f t="shared" ref="N37:N39" si="6">O37-M37</f>
        <v>0</v>
      </c>
      <c r="O37" s="386">
        <f>'4a. OEB_Adjustment_Input_Sheet'!P19*'5. Rate_Base_&amp;_Cost_of_Capital'!O43</f>
        <v>11.44309663983419</v>
      </c>
      <c r="P37" s="117">
        <f>'4a. OEB_Adjustment_Input_Sheet'!Q19*'5. Rate_Base_&amp;_Cost_of_Capital'!P43</f>
        <v>13.206719577565302</v>
      </c>
      <c r="Q37" s="156">
        <f t="shared" ref="Q37:Q39" si="7">R37-P37</f>
        <v>0</v>
      </c>
      <c r="R37" s="386">
        <f>'4a. OEB_Adjustment_Input_Sheet'!S19*'5. Rate_Base_&amp;_Cost_of_Capital'!R43</f>
        <v>13.206719577565302</v>
      </c>
      <c r="S37" s="2"/>
    </row>
    <row r="38" spans="1:19">
      <c r="A38" s="2"/>
      <c r="B38" s="383">
        <f>MAX(B31:B37)+1</f>
        <v>15</v>
      </c>
      <c r="C38" s="30" t="s">
        <v>237</v>
      </c>
      <c r="D38" s="119">
        <f>'5. Rate_Base_&amp;_Cost_of_Capital'!D68+'5. Rate_Base_&amp;_Cost_of_Capital'!D69</f>
        <v>332.9335022876021</v>
      </c>
      <c r="E38" s="268">
        <f t="shared" si="3"/>
        <v>0</v>
      </c>
      <c r="F38" s="387">
        <f>'5. Rate_Base_&amp;_Cost_of_Capital'!F68+'5. Rate_Base_&amp;_Cost_of_Capital'!F69</f>
        <v>332.9335022876021</v>
      </c>
      <c r="G38" s="119">
        <f>'5. Rate_Base_&amp;_Cost_of_Capital'!G68+'5. Rate_Base_&amp;_Cost_of_Capital'!G69</f>
        <v>362.02271147474517</v>
      </c>
      <c r="H38" s="268">
        <f t="shared" si="4"/>
        <v>0</v>
      </c>
      <c r="I38" s="387">
        <f>'5. Rate_Base_&amp;_Cost_of_Capital'!I68+'5. Rate_Base_&amp;_Cost_of_Capital'!I69</f>
        <v>362.02271147474517</v>
      </c>
      <c r="J38" s="119">
        <f>'5. Rate_Base_&amp;_Cost_of_Capital'!J68+'5. Rate_Base_&amp;_Cost_of_Capital'!J69</f>
        <v>370.44194258838746</v>
      </c>
      <c r="K38" s="268">
        <f t="shared" si="5"/>
        <v>0</v>
      </c>
      <c r="L38" s="387">
        <f>'5. Rate_Base_&amp;_Cost_of_Capital'!L68+'5. Rate_Base_&amp;_Cost_of_Capital'!L69</f>
        <v>370.44194258838746</v>
      </c>
      <c r="M38" s="119">
        <f>'5. Rate_Base_&amp;_Cost_of_Capital'!M68+'5. Rate_Base_&amp;_Cost_of_Capital'!M69</f>
        <v>389.86554449441235</v>
      </c>
      <c r="N38" s="268">
        <f t="shared" si="6"/>
        <v>0</v>
      </c>
      <c r="O38" s="387">
        <f>'5. Rate_Base_&amp;_Cost_of_Capital'!O68+'5. Rate_Base_&amp;_Cost_of_Capital'!O69</f>
        <v>389.86554449441235</v>
      </c>
      <c r="P38" s="119">
        <f>'5. Rate_Base_&amp;_Cost_of_Capital'!P68+'5. Rate_Base_&amp;_Cost_of_Capital'!P69</f>
        <v>550.475996901195</v>
      </c>
      <c r="Q38" s="268">
        <f t="shared" si="7"/>
        <v>0</v>
      </c>
      <c r="R38" s="387">
        <f>'5. Rate_Base_&amp;_Cost_of_Capital'!R68+'5. Rate_Base_&amp;_Cost_of_Capital'!R69</f>
        <v>550.475996901195</v>
      </c>
      <c r="S38" s="2"/>
    </row>
    <row r="39" spans="1:19">
      <c r="A39" s="2"/>
      <c r="B39" s="383">
        <f>MAX(B31:B38)+1</f>
        <v>16</v>
      </c>
      <c r="C39" s="30" t="s">
        <v>238</v>
      </c>
      <c r="D39" s="119">
        <f>'5. Rate_Base_&amp;_Cost_of_Capital'!D66</f>
        <v>740.13625288854894</v>
      </c>
      <c r="E39" s="268">
        <f t="shared" si="3"/>
        <v>0</v>
      </c>
      <c r="F39" s="387">
        <f>'5. Rate_Base_&amp;_Cost_of_Capital'!F66</f>
        <v>740.13625288854894</v>
      </c>
      <c r="G39" s="119">
        <f>'5. Rate_Base_&amp;_Cost_of_Capital'!G66</f>
        <v>769.55472191245985</v>
      </c>
      <c r="H39" s="268">
        <f t="shared" si="4"/>
        <v>0</v>
      </c>
      <c r="I39" s="387">
        <f>'5. Rate_Base_&amp;_Cost_of_Capital'!I66</f>
        <v>769.55472191245985</v>
      </c>
      <c r="J39" s="119">
        <f>'5. Rate_Base_&amp;_Cost_of_Capital'!J66</f>
        <v>767.99498834664064</v>
      </c>
      <c r="K39" s="268">
        <f t="shared" si="5"/>
        <v>0</v>
      </c>
      <c r="L39" s="387">
        <f>'5. Rate_Base_&amp;_Cost_of_Capital'!L66</f>
        <v>767.99498834664064</v>
      </c>
      <c r="M39" s="119">
        <f>'5. Rate_Base_&amp;_Cost_of_Capital'!M66</f>
        <v>796.8138457324178</v>
      </c>
      <c r="N39" s="268">
        <f t="shared" si="6"/>
        <v>0</v>
      </c>
      <c r="O39" s="387">
        <f>'5. Rate_Base_&amp;_Cost_of_Capital'!O66</f>
        <v>796.8138457324178</v>
      </c>
      <c r="P39" s="119">
        <f>'5. Rate_Base_&amp;_Cost_of_Capital'!P66</f>
        <v>1115.3587213458416</v>
      </c>
      <c r="Q39" s="268">
        <f t="shared" si="7"/>
        <v>0</v>
      </c>
      <c r="R39" s="387">
        <f>'5. Rate_Base_&amp;_Cost_of_Capital'!R66</f>
        <v>1115.3587213458416</v>
      </c>
      <c r="S39" s="2"/>
    </row>
    <row r="40" spans="1:19">
      <c r="A40" s="2"/>
      <c r="B40" s="383">
        <f>MAX(B31:B39)+1</f>
        <v>17</v>
      </c>
      <c r="C40" s="30" t="s">
        <v>64</v>
      </c>
      <c r="D40" s="119">
        <f>'5. Rate_Base_&amp;_Cost_of_Capital'!D64</f>
        <v>4.7271250126412561</v>
      </c>
      <c r="E40" s="268"/>
      <c r="F40" s="387">
        <f>'5. Rate_Base_&amp;_Cost_of_Capital'!F64</f>
        <v>4.7271250126412561</v>
      </c>
      <c r="G40" s="119">
        <f>'5. Rate_Base_&amp;_Cost_of_Capital'!G64</f>
        <v>1.0881774932271762</v>
      </c>
      <c r="H40" s="268"/>
      <c r="I40" s="387">
        <f>'5. Rate_Base_&amp;_Cost_of_Capital'!I64</f>
        <v>1.0881774932271762</v>
      </c>
      <c r="J40" s="119">
        <f>'5. Rate_Base_&amp;_Cost_of_Capital'!J64</f>
        <v>0</v>
      </c>
      <c r="K40" s="268"/>
      <c r="L40" s="387">
        <f>'5. Rate_Base_&amp;_Cost_of_Capital'!L64</f>
        <v>0</v>
      </c>
      <c r="M40" s="119">
        <f>'5. Rate_Base_&amp;_Cost_of_Capital'!M64</f>
        <v>0</v>
      </c>
      <c r="N40" s="268"/>
      <c r="O40" s="387">
        <f>'5. Rate_Base_&amp;_Cost_of_Capital'!O64</f>
        <v>0</v>
      </c>
      <c r="P40" s="119">
        <f>'5. Rate_Base_&amp;_Cost_of_Capital'!P64</f>
        <v>0</v>
      </c>
      <c r="Q40" s="268"/>
      <c r="R40" s="387">
        <f>'5. Rate_Base_&amp;_Cost_of_Capital'!R64</f>
        <v>0</v>
      </c>
      <c r="S40" s="2"/>
    </row>
    <row r="41" spans="1:19" ht="16" thickBot="1">
      <c r="A41" s="2"/>
      <c r="B41" s="383">
        <f>MAX(B31:B40)+1</f>
        <v>18</v>
      </c>
      <c r="C41" s="18" t="s">
        <v>74</v>
      </c>
      <c r="D41" s="127">
        <f>SUM(D37:D40)</f>
        <v>1091.0488940019466</v>
      </c>
      <c r="E41" s="388">
        <f>F41-D41</f>
        <v>0</v>
      </c>
      <c r="F41" s="389">
        <f>SUM(F37:F40)</f>
        <v>1091.0488940019466</v>
      </c>
      <c r="G41" s="127">
        <f>SUM(G37:G40)</f>
        <v>1144.8817238918459</v>
      </c>
      <c r="H41" s="388">
        <f>I41-G41</f>
        <v>0</v>
      </c>
      <c r="I41" s="389">
        <f>SUM(I37:I40)</f>
        <v>1144.8817238918459</v>
      </c>
      <c r="J41" s="127">
        <f>SUM(J37:J40)</f>
        <v>1150.4822561269334</v>
      </c>
      <c r="K41" s="388">
        <f>L41-J41</f>
        <v>0</v>
      </c>
      <c r="L41" s="389">
        <f>SUM(L37:L40)</f>
        <v>1150.4822561269334</v>
      </c>
      <c r="M41" s="127">
        <f>SUM(M37:M40)</f>
        <v>1198.1224868666643</v>
      </c>
      <c r="N41" s="388">
        <f>O41-M41</f>
        <v>0</v>
      </c>
      <c r="O41" s="389">
        <f>SUM(O37:O40)</f>
        <v>1198.1224868666643</v>
      </c>
      <c r="P41" s="127">
        <f>SUM(P37:P40)</f>
        <v>1679.0414378246019</v>
      </c>
      <c r="Q41" s="388">
        <f>R41-P41</f>
        <v>0</v>
      </c>
      <c r="R41" s="389">
        <f>SUM(R37:R40)</f>
        <v>1679.0414378246019</v>
      </c>
      <c r="S41" s="2"/>
    </row>
    <row r="42" spans="1:19">
      <c r="A42" s="2"/>
      <c r="B42" s="383"/>
      <c r="C42" s="18"/>
      <c r="D42" s="132"/>
      <c r="E42" s="130"/>
      <c r="F42" s="131"/>
      <c r="G42" s="132"/>
      <c r="H42" s="130"/>
      <c r="I42" s="131"/>
      <c r="J42" s="132"/>
      <c r="K42" s="130"/>
      <c r="L42" s="131"/>
      <c r="M42" s="132"/>
      <c r="N42" s="130"/>
      <c r="O42" s="131"/>
      <c r="P42" s="132"/>
      <c r="Q42" s="130"/>
      <c r="R42" s="131"/>
      <c r="S42" s="2"/>
    </row>
    <row r="43" spans="1:19" ht="16" thickBot="1">
      <c r="A43" s="2"/>
      <c r="B43" s="19" t="s">
        <v>75</v>
      </c>
      <c r="C43" s="18"/>
      <c r="D43" s="132"/>
      <c r="E43" s="130"/>
      <c r="F43" s="131"/>
      <c r="G43" s="132"/>
      <c r="H43" s="130"/>
      <c r="I43" s="131"/>
      <c r="J43" s="132"/>
      <c r="K43" s="130"/>
      <c r="L43" s="131"/>
      <c r="M43" s="132"/>
      <c r="N43" s="130"/>
      <c r="O43" s="131"/>
      <c r="P43" s="132"/>
      <c r="Q43" s="130"/>
      <c r="R43" s="131"/>
      <c r="S43" s="2"/>
    </row>
    <row r="44" spans="1:19">
      <c r="A44" s="2"/>
      <c r="B44" s="383">
        <f>MAX(B31:B43)+1</f>
        <v>19</v>
      </c>
      <c r="C44" s="30" t="s">
        <v>76</v>
      </c>
      <c r="D44" s="117">
        <f>'4a. OEB_Adjustment_Input_Sheet'!E105</f>
        <v>1863.6715684628173</v>
      </c>
      <c r="E44" s="156">
        <f t="shared" ref="E44:E48" si="8">F44-D44</f>
        <v>0</v>
      </c>
      <c r="F44" s="386">
        <f>'4a. OEB_Adjustment_Input_Sheet'!G105</f>
        <v>1863.6715684628173</v>
      </c>
      <c r="G44" s="117">
        <f>'4a. OEB_Adjustment_Input_Sheet'!H105</f>
        <v>1756.0411915786924</v>
      </c>
      <c r="H44" s="156">
        <f t="shared" ref="H44:H48" si="9">I44-G44</f>
        <v>0</v>
      </c>
      <c r="I44" s="386">
        <f>'4a. OEB_Adjustment_Input_Sheet'!J105</f>
        <v>1756.0411915786924</v>
      </c>
      <c r="J44" s="117">
        <f>'4a. OEB_Adjustment_Input_Sheet'!K105</f>
        <v>1917.3632950415943</v>
      </c>
      <c r="K44" s="156">
        <f t="shared" ref="K44:K48" si="10">L44-J44</f>
        <v>0</v>
      </c>
      <c r="L44" s="386">
        <f>'4a. OEB_Adjustment_Input_Sheet'!M105</f>
        <v>1917.3632950415943</v>
      </c>
      <c r="M44" s="117">
        <f>'4a. OEB_Adjustment_Input_Sheet'!N105</f>
        <v>1856.2808423866632</v>
      </c>
      <c r="N44" s="156">
        <f t="shared" ref="N44:N48" si="11">O44-M44</f>
        <v>0</v>
      </c>
      <c r="O44" s="386">
        <f>'4a. OEB_Adjustment_Input_Sheet'!P105</f>
        <v>1856.2808423866632</v>
      </c>
      <c r="P44" s="117">
        <f>'4a. OEB_Adjustment_Input_Sheet'!Q105</f>
        <v>2153.4514695975081</v>
      </c>
      <c r="Q44" s="156">
        <f t="shared" ref="Q44:Q48" si="12">R44-P44</f>
        <v>0</v>
      </c>
      <c r="R44" s="386">
        <f>'4a. OEB_Adjustment_Input_Sheet'!S105</f>
        <v>2153.4514695975081</v>
      </c>
      <c r="S44" s="2"/>
    </row>
    <row r="45" spans="1:19">
      <c r="A45" s="2"/>
      <c r="B45" s="383">
        <f>MAX(B31:B44)+1</f>
        <v>20</v>
      </c>
      <c r="C45" s="30" t="s">
        <v>110</v>
      </c>
      <c r="D45" s="119">
        <f>'4a. OEB_Adjustment_Input_Sheet'!E106</f>
        <v>150.94745726589028</v>
      </c>
      <c r="E45" s="268">
        <f t="shared" si="8"/>
        <v>0</v>
      </c>
      <c r="F45" s="387">
        <f>'4a. OEB_Adjustment_Input_Sheet'!G106</f>
        <v>150.94745726589028</v>
      </c>
      <c r="G45" s="119">
        <f>'4a. OEB_Adjustment_Input_Sheet'!H106</f>
        <v>221.72976671427344</v>
      </c>
      <c r="H45" s="268">
        <f t="shared" si="9"/>
        <v>0</v>
      </c>
      <c r="I45" s="387">
        <f>'4a. OEB_Adjustment_Input_Sheet'!J106</f>
        <v>221.72976671427344</v>
      </c>
      <c r="J45" s="119">
        <f>'4a. OEB_Adjustment_Input_Sheet'!K106</f>
        <v>223.56621164155834</v>
      </c>
      <c r="K45" s="268">
        <f t="shared" si="10"/>
        <v>0</v>
      </c>
      <c r="L45" s="387">
        <f>'4a. OEB_Adjustment_Input_Sheet'!M106</f>
        <v>223.56621164155834</v>
      </c>
      <c r="M45" s="119">
        <f>'4a. OEB_Adjustment_Input_Sheet'!N106</f>
        <v>261.22068438016805</v>
      </c>
      <c r="N45" s="268">
        <f t="shared" si="11"/>
        <v>0</v>
      </c>
      <c r="O45" s="387">
        <f>'4a. OEB_Adjustment_Input_Sheet'!P106</f>
        <v>261.22068438016805</v>
      </c>
      <c r="P45" s="119">
        <f>'4a. OEB_Adjustment_Input_Sheet'!Q106</f>
        <v>306.13328458545095</v>
      </c>
      <c r="Q45" s="268">
        <f t="shared" si="12"/>
        <v>0</v>
      </c>
      <c r="R45" s="387">
        <f>'4a. OEB_Adjustment_Input_Sheet'!S106</f>
        <v>306.13328458545095</v>
      </c>
      <c r="S45" s="2"/>
    </row>
    <row r="46" spans="1:19">
      <c r="A46" s="2"/>
      <c r="B46" s="383">
        <f>MAX(B31:B45)+1</f>
        <v>21</v>
      </c>
      <c r="C46" s="30" t="s">
        <v>79</v>
      </c>
      <c r="D46" s="119">
        <f>'4a. OEB_Adjustment_Input_Sheet'!E107</f>
        <v>663.30416634508981</v>
      </c>
      <c r="E46" s="268">
        <f t="shared" si="8"/>
        <v>0</v>
      </c>
      <c r="F46" s="387">
        <f>'4a. OEB_Adjustment_Input_Sheet'!G107</f>
        <v>663.30416634508981</v>
      </c>
      <c r="G46" s="119">
        <f>'4a. OEB_Adjustment_Input_Sheet'!H107</f>
        <v>708.49123840296465</v>
      </c>
      <c r="H46" s="268">
        <f t="shared" si="9"/>
        <v>0</v>
      </c>
      <c r="I46" s="387">
        <f>'4a. OEB_Adjustment_Input_Sheet'!J107</f>
        <v>708.49123840296465</v>
      </c>
      <c r="J46" s="119">
        <f>'4a. OEB_Adjustment_Input_Sheet'!K107</f>
        <v>730.30133959488205</v>
      </c>
      <c r="K46" s="268">
        <f t="shared" si="10"/>
        <v>0</v>
      </c>
      <c r="L46" s="387">
        <f>'4a. OEB_Adjustment_Input_Sheet'!M107</f>
        <v>730.30133959488205</v>
      </c>
      <c r="M46" s="119">
        <f>'4a. OEB_Adjustment_Input_Sheet'!N107</f>
        <v>779.83750799318318</v>
      </c>
      <c r="N46" s="268">
        <f t="shared" si="11"/>
        <v>0</v>
      </c>
      <c r="O46" s="387">
        <f>'4a. OEB_Adjustment_Input_Sheet'!P107</f>
        <v>779.83750799318318</v>
      </c>
      <c r="P46" s="119">
        <f>'4a. OEB_Adjustment_Input_Sheet'!Q107</f>
        <v>992.60409063495752</v>
      </c>
      <c r="Q46" s="268">
        <f t="shared" si="12"/>
        <v>0</v>
      </c>
      <c r="R46" s="387">
        <f>'4a. OEB_Adjustment_Input_Sheet'!S107</f>
        <v>992.60409063495752</v>
      </c>
      <c r="S46" s="2"/>
    </row>
    <row r="47" spans="1:19">
      <c r="A47" s="2"/>
      <c r="B47" s="383">
        <f>MAX(B31:B46)+1</f>
        <v>22</v>
      </c>
      <c r="C47" s="30" t="s">
        <v>80</v>
      </c>
      <c r="D47" s="119">
        <f>'4a. OEB_Adjustment_Input_Sheet'!E108</f>
        <v>13.950000000000001</v>
      </c>
      <c r="E47" s="268">
        <f t="shared" si="8"/>
        <v>0</v>
      </c>
      <c r="F47" s="387">
        <f>'4a. OEB_Adjustment_Input_Sheet'!G108</f>
        <v>13.950000000000001</v>
      </c>
      <c r="G47" s="119">
        <f>'4a. OEB_Adjustment_Input_Sheet'!H108</f>
        <v>14.2</v>
      </c>
      <c r="H47" s="268">
        <f t="shared" si="9"/>
        <v>0</v>
      </c>
      <c r="I47" s="387">
        <f>'4a. OEB_Adjustment_Input_Sheet'!J108</f>
        <v>14.2</v>
      </c>
      <c r="J47" s="119">
        <f>'4a. OEB_Adjustment_Input_Sheet'!K108</f>
        <v>14.5</v>
      </c>
      <c r="K47" s="268">
        <f t="shared" si="10"/>
        <v>0</v>
      </c>
      <c r="L47" s="387">
        <f>'4a. OEB_Adjustment_Input_Sheet'!M108</f>
        <v>14.5</v>
      </c>
      <c r="M47" s="119">
        <f>'4a. OEB_Adjustment_Input_Sheet'!N108</f>
        <v>14.8</v>
      </c>
      <c r="N47" s="268">
        <f t="shared" si="11"/>
        <v>0</v>
      </c>
      <c r="O47" s="387">
        <f>'4a. OEB_Adjustment_Input_Sheet'!P108</f>
        <v>14.8</v>
      </c>
      <c r="P47" s="119">
        <f>'4a. OEB_Adjustment_Input_Sheet'!Q108</f>
        <v>15</v>
      </c>
      <c r="Q47" s="268">
        <f t="shared" si="12"/>
        <v>0</v>
      </c>
      <c r="R47" s="387">
        <f>'4a. OEB_Adjustment_Input_Sheet'!S108</f>
        <v>15</v>
      </c>
      <c r="S47" s="2"/>
    </row>
    <row r="48" spans="1:19" ht="16" thickBot="1">
      <c r="A48" s="2"/>
      <c r="B48" s="383">
        <f>MAX(B31:B47)+1</f>
        <v>23</v>
      </c>
      <c r="C48" s="18" t="s">
        <v>74</v>
      </c>
      <c r="D48" s="127">
        <f>SUM(D44:D47)</f>
        <v>2691.8731920737973</v>
      </c>
      <c r="E48" s="388">
        <f t="shared" si="8"/>
        <v>0</v>
      </c>
      <c r="F48" s="389">
        <f>SUM(F44:F47)</f>
        <v>2691.8731920737973</v>
      </c>
      <c r="G48" s="127">
        <f>SUM(G44:G47)</f>
        <v>2700.4621966959303</v>
      </c>
      <c r="H48" s="388">
        <f t="shared" si="9"/>
        <v>0</v>
      </c>
      <c r="I48" s="389">
        <f>SUM(I44:I47)</f>
        <v>2700.4621966959303</v>
      </c>
      <c r="J48" s="127">
        <f>SUM(J44:J47)</f>
        <v>2885.7308462780347</v>
      </c>
      <c r="K48" s="388">
        <f t="shared" si="10"/>
        <v>0</v>
      </c>
      <c r="L48" s="389">
        <f>SUM(L44:L47)</f>
        <v>2885.7308462780347</v>
      </c>
      <c r="M48" s="127">
        <f>SUM(M44:M47)</f>
        <v>2912.1390347600145</v>
      </c>
      <c r="N48" s="388">
        <f t="shared" si="11"/>
        <v>0</v>
      </c>
      <c r="O48" s="389">
        <f>SUM(O44:O47)</f>
        <v>2912.1390347600145</v>
      </c>
      <c r="P48" s="127">
        <f>SUM(P44:P47)</f>
        <v>3467.1888448179166</v>
      </c>
      <c r="Q48" s="388">
        <f t="shared" si="12"/>
        <v>0</v>
      </c>
      <c r="R48" s="389">
        <f>SUM(R44:R47)</f>
        <v>3467.1888448179166</v>
      </c>
      <c r="S48" s="2"/>
    </row>
    <row r="49" spans="2:19">
      <c r="B49" s="383"/>
      <c r="C49" s="18"/>
      <c r="D49" s="132"/>
      <c r="E49" s="130"/>
      <c r="F49" s="131"/>
      <c r="G49" s="132"/>
      <c r="H49" s="130"/>
      <c r="I49" s="131"/>
      <c r="J49" s="132"/>
      <c r="K49" s="130"/>
      <c r="L49" s="131"/>
      <c r="M49" s="132"/>
      <c r="N49" s="130"/>
      <c r="O49" s="131"/>
      <c r="P49" s="132"/>
      <c r="Q49" s="130"/>
      <c r="R49" s="131"/>
      <c r="S49" s="2"/>
    </row>
    <row r="50" spans="2:19" ht="16" thickBot="1">
      <c r="B50" s="19" t="s">
        <v>239</v>
      </c>
      <c r="C50" s="18"/>
      <c r="D50" s="132"/>
      <c r="E50" s="130"/>
      <c r="F50" s="131"/>
      <c r="G50" s="132"/>
      <c r="H50" s="130"/>
      <c r="I50" s="131"/>
      <c r="J50" s="132"/>
      <c r="K50" s="130"/>
      <c r="L50" s="131"/>
      <c r="M50" s="132"/>
      <c r="N50" s="130"/>
      <c r="O50" s="131"/>
      <c r="P50" s="132"/>
      <c r="Q50" s="130"/>
      <c r="R50" s="131"/>
      <c r="S50" s="2"/>
    </row>
    <row r="51" spans="2:19">
      <c r="B51" s="383">
        <f>MAX(B31:B50)+1</f>
        <v>24</v>
      </c>
      <c r="C51" s="30" t="s">
        <v>226</v>
      </c>
      <c r="D51" s="117">
        <f>'4a. OEB_Adjustment_Input_Sheet'!E112</f>
        <v>-5.22897289250065</v>
      </c>
      <c r="E51" s="156">
        <f t="shared" ref="E51:E55" si="13">F51-D51</f>
        <v>0</v>
      </c>
      <c r="F51" s="386">
        <f>'4a. OEB_Adjustment_Input_Sheet'!G112</f>
        <v>-5.22897289250065</v>
      </c>
      <c r="G51" s="117">
        <f>'4a. OEB_Adjustment_Input_Sheet'!H112</f>
        <v>11.500052186301474</v>
      </c>
      <c r="H51" s="156">
        <f t="shared" ref="H51" si="14">I51-G51</f>
        <v>0</v>
      </c>
      <c r="I51" s="386">
        <f>'4a. OEB_Adjustment_Input_Sheet'!J112</f>
        <v>11.500052186301474</v>
      </c>
      <c r="J51" s="117">
        <f>'4a. OEB_Adjustment_Input_Sheet'!K112</f>
        <v>-18.121868511113973</v>
      </c>
      <c r="K51" s="156">
        <f t="shared" ref="K51" si="15">L51-J51</f>
        <v>0</v>
      </c>
      <c r="L51" s="386">
        <f>'4a. OEB_Adjustment_Input_Sheet'!M112</f>
        <v>-18.121868511113973</v>
      </c>
      <c r="M51" s="117">
        <f>'4a. OEB_Adjustment_Input_Sheet'!N112</f>
        <v>7.3312331623466775</v>
      </c>
      <c r="N51" s="156">
        <f t="shared" ref="N51" si="16">O51-M51</f>
        <v>0</v>
      </c>
      <c r="O51" s="386">
        <f>'4a. OEB_Adjustment_Input_Sheet'!P112</f>
        <v>7.3312331623466775</v>
      </c>
      <c r="P51" s="117">
        <f>'4a. OEB_Adjustment_Input_Sheet'!Q112</f>
        <v>-17.092633597160585</v>
      </c>
      <c r="Q51" s="156">
        <f t="shared" ref="Q51" si="17">R51-P51</f>
        <v>0</v>
      </c>
      <c r="R51" s="386">
        <f>'4a. OEB_Adjustment_Input_Sheet'!S112</f>
        <v>-17.092633597160585</v>
      </c>
      <c r="S51" s="2"/>
    </row>
    <row r="52" spans="2:19">
      <c r="B52" s="383">
        <f>MAX(B31:B51)+1</f>
        <v>25</v>
      </c>
      <c r="C52" s="30" t="s">
        <v>82</v>
      </c>
      <c r="D52" s="390">
        <f>'4a. OEB_Adjustment_Input_Sheet'!E113</f>
        <v>6.2999999999999989</v>
      </c>
      <c r="E52" s="391">
        <f t="shared" si="13"/>
        <v>0</v>
      </c>
      <c r="F52" s="392">
        <f>'4a. OEB_Adjustment_Input_Sheet'!G113</f>
        <v>6.2999999999999989</v>
      </c>
      <c r="G52" s="390">
        <f>'4a. OEB_Adjustment_Input_Sheet'!H113</f>
        <v>32.700000000000003</v>
      </c>
      <c r="H52" s="391">
        <f t="shared" ref="H52:H53" si="18">I52-G52</f>
        <v>0</v>
      </c>
      <c r="I52" s="392">
        <f>'4a. OEB_Adjustment_Input_Sheet'!J113</f>
        <v>32.700000000000003</v>
      </c>
      <c r="J52" s="390">
        <f>'4a. OEB_Adjustment_Input_Sheet'!K113</f>
        <v>13.799999999999999</v>
      </c>
      <c r="K52" s="391">
        <f t="shared" ref="K52:K53" si="19">L52-J52</f>
        <v>0</v>
      </c>
      <c r="L52" s="392">
        <f>'4a. OEB_Adjustment_Input_Sheet'!M113</f>
        <v>13.799999999999999</v>
      </c>
      <c r="M52" s="390">
        <f>'4a. OEB_Adjustment_Input_Sheet'!N113</f>
        <v>13.5</v>
      </c>
      <c r="N52" s="391">
        <f t="shared" ref="N52:N53" si="20">O52-M52</f>
        <v>0</v>
      </c>
      <c r="O52" s="392">
        <f>'4a. OEB_Adjustment_Input_Sheet'!P113</f>
        <v>13.5</v>
      </c>
      <c r="P52" s="390">
        <f>'4a. OEB_Adjustment_Input_Sheet'!Q113</f>
        <v>23.6</v>
      </c>
      <c r="Q52" s="391">
        <f t="shared" ref="Q52:Q53" si="21">R52-P52</f>
        <v>0</v>
      </c>
      <c r="R52" s="392">
        <f>'4a. OEB_Adjustment_Input_Sheet'!S113</f>
        <v>23.6</v>
      </c>
      <c r="S52" s="2"/>
    </row>
    <row r="53" spans="2:19" ht="16" thickBot="1">
      <c r="B53" s="383">
        <f>MAX(B31:B52)+1</f>
        <v>26</v>
      </c>
      <c r="C53" s="18" t="s">
        <v>74</v>
      </c>
      <c r="D53" s="127">
        <f t="shared" ref="D53" si="22">SUM(D51:D52)</f>
        <v>1.0710271074993489</v>
      </c>
      <c r="E53" s="388">
        <f t="shared" si="13"/>
        <v>0</v>
      </c>
      <c r="F53" s="389">
        <f t="shared" ref="F53:G53" si="23">SUM(F51:F52)</f>
        <v>1.0710271074993489</v>
      </c>
      <c r="G53" s="127">
        <f t="shared" si="23"/>
        <v>44.200052186301477</v>
      </c>
      <c r="H53" s="388">
        <f t="shared" si="18"/>
        <v>0</v>
      </c>
      <c r="I53" s="389">
        <f t="shared" ref="I53:J53" si="24">SUM(I51:I52)</f>
        <v>44.200052186301477</v>
      </c>
      <c r="J53" s="127">
        <f t="shared" si="24"/>
        <v>-4.3218685111139745</v>
      </c>
      <c r="K53" s="388">
        <f t="shared" si="19"/>
        <v>0</v>
      </c>
      <c r="L53" s="389">
        <f t="shared" ref="L53:M53" si="25">SUM(L51:L52)</f>
        <v>-4.3218685111139745</v>
      </c>
      <c r="M53" s="127">
        <f t="shared" si="25"/>
        <v>20.831233162346678</v>
      </c>
      <c r="N53" s="388">
        <f t="shared" si="20"/>
        <v>0</v>
      </c>
      <c r="O53" s="389">
        <f t="shared" ref="O53:P53" si="26">SUM(O51:O52)</f>
        <v>20.831233162346678</v>
      </c>
      <c r="P53" s="127">
        <f t="shared" si="26"/>
        <v>6.5073664028394163</v>
      </c>
      <c r="Q53" s="388">
        <f t="shared" si="21"/>
        <v>0</v>
      </c>
      <c r="R53" s="389">
        <f t="shared" ref="R53" si="27">SUM(R51:R52)</f>
        <v>6.5073664028394163</v>
      </c>
      <c r="S53" s="2"/>
    </row>
    <row r="54" spans="2:19" ht="16" thickBot="1">
      <c r="B54" s="383"/>
      <c r="C54" s="18"/>
      <c r="D54" s="440"/>
      <c r="E54" s="269"/>
      <c r="F54" s="441"/>
      <c r="G54" s="440"/>
      <c r="H54" s="269"/>
      <c r="I54" s="441"/>
      <c r="J54" s="440"/>
      <c r="K54" s="269"/>
      <c r="L54" s="441"/>
      <c r="M54" s="440"/>
      <c r="N54" s="269"/>
      <c r="O54" s="441"/>
      <c r="P54" s="440"/>
      <c r="Q54" s="269"/>
      <c r="R54" s="441"/>
      <c r="S54" s="2"/>
    </row>
    <row r="55" spans="2:19" s="413" customFormat="1" ht="31.5" thickBot="1">
      <c r="B55" s="383">
        <f>MAX(B33:B54)+1</f>
        <v>27</v>
      </c>
      <c r="C55" s="442" t="s">
        <v>114</v>
      </c>
      <c r="D55" s="125">
        <f>'4a. OEB_Adjustment_Input_Sheet'!E116</f>
        <v>297.58932006712121</v>
      </c>
      <c r="E55" s="480">
        <f t="shared" si="13"/>
        <v>0</v>
      </c>
      <c r="F55" s="126">
        <f>'4a. OEB_Adjustment_Input_Sheet'!G116</f>
        <v>297.58932006712121</v>
      </c>
      <c r="G55" s="125">
        <f>'4a. OEB_Adjustment_Input_Sheet'!H116</f>
        <v>479.86834423190891</v>
      </c>
      <c r="H55" s="480">
        <f t="shared" ref="H55" si="28">I55-G55</f>
        <v>0</v>
      </c>
      <c r="I55" s="126">
        <f>'4a. OEB_Adjustment_Input_Sheet'!J116</f>
        <v>479.86834423190891</v>
      </c>
      <c r="J55" s="125">
        <f>'4a. OEB_Adjustment_Input_Sheet'!K116</f>
        <v>667.6605707848629</v>
      </c>
      <c r="K55" s="480">
        <f t="shared" ref="K55" si="29">L55-J55</f>
        <v>0</v>
      </c>
      <c r="L55" s="126">
        <f>'4a. OEB_Adjustment_Input_Sheet'!M116</f>
        <v>667.6605707848629</v>
      </c>
      <c r="M55" s="125">
        <f>'4a. OEB_Adjustment_Input_Sheet'!N116</f>
        <v>832.02215632556295</v>
      </c>
      <c r="N55" s="480">
        <f t="shared" ref="N55" si="30">O55-M55</f>
        <v>0</v>
      </c>
      <c r="O55" s="126">
        <f>'4a. OEB_Adjustment_Input_Sheet'!P116</f>
        <v>832.02215632556295</v>
      </c>
      <c r="P55" s="125">
        <f>'4a. OEB_Adjustment_Input_Sheet'!Q116</f>
        <v>646.18444458518093</v>
      </c>
      <c r="Q55" s="480">
        <f t="shared" ref="Q55" si="31">R55-P55</f>
        <v>0</v>
      </c>
      <c r="R55" s="126">
        <f>'4a. OEB_Adjustment_Input_Sheet'!S116</f>
        <v>646.18444458518093</v>
      </c>
      <c r="S55" s="30"/>
    </row>
    <row r="56" spans="2:19" ht="16" thickBot="1">
      <c r="B56" s="383"/>
      <c r="C56" s="18"/>
      <c r="D56" s="132"/>
      <c r="E56" s="130"/>
      <c r="F56" s="131"/>
      <c r="G56" s="132"/>
      <c r="H56" s="130"/>
      <c r="I56" s="131"/>
      <c r="J56" s="132"/>
      <c r="K56" s="130"/>
      <c r="L56" s="131"/>
      <c r="M56" s="132"/>
      <c r="N56" s="130"/>
      <c r="O56" s="131"/>
      <c r="P56" s="132"/>
      <c r="Q56" s="130"/>
      <c r="R56" s="131"/>
      <c r="S56" s="2"/>
    </row>
    <row r="57" spans="2:19" ht="16" thickBot="1">
      <c r="B57" s="383">
        <f>MAX(B31:B56)+1</f>
        <v>28</v>
      </c>
      <c r="C57" s="68" t="s">
        <v>240</v>
      </c>
      <c r="D57" s="125">
        <f>'6. Taxes'!D82</f>
        <v>-16.626845291849907</v>
      </c>
      <c r="E57" s="134">
        <f>F57-D57</f>
        <v>0</v>
      </c>
      <c r="F57" s="393">
        <f>'6. Taxes'!F82</f>
        <v>-16.626845291849907</v>
      </c>
      <c r="G57" s="125">
        <f>'6. Taxes'!G82</f>
        <v>-16.62684529185006</v>
      </c>
      <c r="H57" s="134">
        <f>I57-G57</f>
        <v>0</v>
      </c>
      <c r="I57" s="393">
        <f>'6. Taxes'!I82</f>
        <v>-16.62684529185006</v>
      </c>
      <c r="J57" s="125">
        <f>'6. Taxes'!J82</f>
        <v>-16.626845291849996</v>
      </c>
      <c r="K57" s="134">
        <f>L57-J57</f>
        <v>0</v>
      </c>
      <c r="L57" s="393">
        <f>'6. Taxes'!L82</f>
        <v>-16.626845291849996</v>
      </c>
      <c r="M57" s="125">
        <f>'6. Taxes'!M82</f>
        <v>-16.626845291849996</v>
      </c>
      <c r="N57" s="134">
        <f>O57-M57</f>
        <v>0</v>
      </c>
      <c r="O57" s="393">
        <f>'6. Taxes'!O82</f>
        <v>-16.626845291849996</v>
      </c>
      <c r="P57" s="125">
        <f>'6. Taxes'!P82</f>
        <v>-16.626845291849911</v>
      </c>
      <c r="Q57" s="134">
        <f>R57-P57</f>
        <v>0</v>
      </c>
      <c r="R57" s="393">
        <f>'6. Taxes'!R82</f>
        <v>-16.626845291849911</v>
      </c>
      <c r="S57" s="154"/>
    </row>
    <row r="58" spans="2:19" ht="16" thickBot="1">
      <c r="B58" s="383"/>
      <c r="C58" s="18"/>
      <c r="D58" s="132"/>
      <c r="E58" s="130"/>
      <c r="F58" s="131"/>
      <c r="G58" s="132"/>
      <c r="H58" s="130"/>
      <c r="I58" s="131"/>
      <c r="J58" s="132"/>
      <c r="K58" s="130"/>
      <c r="L58" s="131"/>
      <c r="M58" s="132"/>
      <c r="N58" s="130"/>
      <c r="O58" s="131"/>
      <c r="P58" s="132"/>
      <c r="Q58" s="130"/>
      <c r="R58" s="131"/>
      <c r="S58" s="2"/>
    </row>
    <row r="59" spans="2:19" ht="31.5" thickBot="1">
      <c r="B59" s="383">
        <f>MAX(B33:B58)+1</f>
        <v>29</v>
      </c>
      <c r="C59" s="301" t="s">
        <v>242</v>
      </c>
      <c r="D59" s="302">
        <f>D41+D48-D53+D57+D55</f>
        <v>4062.813533743516</v>
      </c>
      <c r="E59" s="394">
        <f>F59-D59</f>
        <v>0</v>
      </c>
      <c r="F59" s="395">
        <f>F41+F48-F53+F57+F55</f>
        <v>4062.813533743516</v>
      </c>
      <c r="G59" s="302">
        <f>G41+G48-G53+G57+G55</f>
        <v>4264.3853673415333</v>
      </c>
      <c r="H59" s="394">
        <f>I59-G59</f>
        <v>0</v>
      </c>
      <c r="I59" s="395">
        <f>I41+I48-I53+I57+I55</f>
        <v>4264.3853673415333</v>
      </c>
      <c r="J59" s="302">
        <f>J41+J48-J53+J57+J55</f>
        <v>4691.5686964090955</v>
      </c>
      <c r="K59" s="394">
        <f>L59-J59</f>
        <v>0</v>
      </c>
      <c r="L59" s="395">
        <f>L41+L48-L53+L57+L55</f>
        <v>4691.5686964090955</v>
      </c>
      <c r="M59" s="302">
        <f>M41+M48-M53+M57+M55</f>
        <v>4904.8255994980454</v>
      </c>
      <c r="N59" s="394">
        <f>O59-M59</f>
        <v>0</v>
      </c>
      <c r="O59" s="395">
        <f>O41+O48-O53+O57+O55</f>
        <v>4904.8255994980454</v>
      </c>
      <c r="P59" s="302">
        <f>P41+P48-P53+P57+P55</f>
        <v>5769.2805155330097</v>
      </c>
      <c r="Q59" s="394">
        <f>R59-P59</f>
        <v>0</v>
      </c>
      <c r="R59" s="395">
        <f>R41+R48-R53+R57+R55</f>
        <v>5769.2805155330097</v>
      </c>
      <c r="S59" s="2"/>
    </row>
    <row r="60" spans="2:19" ht="16" thickBot="1">
      <c r="B60" s="383"/>
      <c r="C60" s="18"/>
      <c r="D60" s="132"/>
      <c r="E60" s="396"/>
      <c r="F60" s="131"/>
      <c r="G60" s="132"/>
      <c r="H60" s="396"/>
      <c r="I60" s="131"/>
      <c r="J60" s="132"/>
      <c r="K60" s="396"/>
      <c r="L60" s="131"/>
      <c r="M60" s="132"/>
      <c r="N60" s="396"/>
      <c r="O60" s="131"/>
      <c r="P60" s="132"/>
      <c r="Q60" s="396"/>
      <c r="R60" s="131"/>
      <c r="S60" s="2"/>
    </row>
    <row r="61" spans="2:19" ht="29.5" thickBot="1">
      <c r="B61" s="383">
        <f>MAX(B35:B60)+1</f>
        <v>30</v>
      </c>
      <c r="C61" s="303" t="s">
        <v>243</v>
      </c>
      <c r="D61" s="479">
        <v>0</v>
      </c>
      <c r="E61" s="397"/>
      <c r="F61" s="398">
        <f>D61+E61</f>
        <v>0</v>
      </c>
      <c r="G61" s="479">
        <v>6.9543019392219669</v>
      </c>
      <c r="H61" s="397"/>
      <c r="I61" s="398">
        <f>G61+H61</f>
        <v>6.9543019392219669</v>
      </c>
      <c r="J61" s="479">
        <v>14.58360216775986</v>
      </c>
      <c r="K61" s="397"/>
      <c r="L61" s="398">
        <f>J61+K61</f>
        <v>14.58360216775986</v>
      </c>
      <c r="M61" s="479">
        <v>22.45794765465596</v>
      </c>
      <c r="N61" s="397"/>
      <c r="O61" s="398">
        <f>M61+N61</f>
        <v>22.45794765465596</v>
      </c>
      <c r="P61" s="479">
        <v>31.696163337990445</v>
      </c>
      <c r="Q61" s="397"/>
      <c r="R61" s="398">
        <f>P61+Q61</f>
        <v>31.696163337990445</v>
      </c>
      <c r="S61" s="2"/>
    </row>
    <row r="62" spans="2:19" ht="16" thickBot="1">
      <c r="B62" s="383"/>
      <c r="C62" s="18"/>
      <c r="D62" s="132"/>
      <c r="E62" s="130"/>
      <c r="F62" s="131"/>
      <c r="G62" s="132"/>
      <c r="H62" s="130"/>
      <c r="I62" s="131"/>
      <c r="J62" s="132"/>
      <c r="K62" s="130"/>
      <c r="L62" s="131"/>
      <c r="M62" s="132"/>
      <c r="N62" s="130"/>
      <c r="O62" s="131"/>
      <c r="P62" s="132"/>
      <c r="Q62" s="130"/>
      <c r="R62" s="131"/>
      <c r="S62" s="2"/>
    </row>
    <row r="63" spans="2:19" ht="16.5" customHeight="1" thickBot="1">
      <c r="B63" s="399">
        <f>MAX(B37:B62)+1</f>
        <v>31</v>
      </c>
      <c r="C63" s="60" t="s">
        <v>241</v>
      </c>
      <c r="D63" s="125">
        <f>D59-D61</f>
        <v>4062.813533743516</v>
      </c>
      <c r="E63" s="134">
        <f>F63-D63</f>
        <v>0</v>
      </c>
      <c r="F63" s="393">
        <f>F59-F61</f>
        <v>4062.813533743516</v>
      </c>
      <c r="G63" s="125">
        <f>G59-G61</f>
        <v>4257.4310654023111</v>
      </c>
      <c r="H63" s="134">
        <f>I63-G63</f>
        <v>0</v>
      </c>
      <c r="I63" s="393">
        <f>I59-I61</f>
        <v>4257.4310654023111</v>
      </c>
      <c r="J63" s="125">
        <f>J59-J61</f>
        <v>4676.9850942413359</v>
      </c>
      <c r="K63" s="134">
        <f>L63-J63</f>
        <v>0</v>
      </c>
      <c r="L63" s="393">
        <f>L59-L61</f>
        <v>4676.9850942413359</v>
      </c>
      <c r="M63" s="125">
        <f>M59-M61</f>
        <v>4882.3676518433895</v>
      </c>
      <c r="N63" s="134">
        <f>O63-M63</f>
        <v>0</v>
      </c>
      <c r="O63" s="393">
        <f>O59-O61</f>
        <v>4882.3676518433895</v>
      </c>
      <c r="P63" s="125">
        <f>P59-P61</f>
        <v>5737.5843521950192</v>
      </c>
      <c r="Q63" s="134">
        <f>R63-P63</f>
        <v>0</v>
      </c>
      <c r="R63" s="393">
        <f>R59-R61</f>
        <v>5737.5843521950192</v>
      </c>
      <c r="S63" s="2"/>
    </row>
    <row r="64" spans="2:19" ht="16" thickBot="1">
      <c r="B64" s="384"/>
      <c r="C64" s="18"/>
      <c r="D64" s="18"/>
      <c r="E64" s="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2:19" ht="16" thickBot="1">
      <c r="B65" s="15"/>
      <c r="C65" s="15"/>
      <c r="D65" s="504" t="s">
        <v>125</v>
      </c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5"/>
      <c r="Q65" s="505"/>
      <c r="R65" s="506"/>
      <c r="S65" s="2"/>
    </row>
    <row r="66" spans="2:19">
      <c r="B66" s="34"/>
      <c r="C66" s="328"/>
      <c r="D66" s="511">
        <v>2027</v>
      </c>
      <c r="E66" s="507"/>
      <c r="F66" s="517"/>
      <c r="G66" s="507">
        <v>2028</v>
      </c>
      <c r="H66" s="507"/>
      <c r="I66" s="517"/>
      <c r="J66" s="511">
        <v>2029</v>
      </c>
      <c r="K66" s="507"/>
      <c r="L66" s="517"/>
      <c r="M66" s="511">
        <v>2030</v>
      </c>
      <c r="N66" s="507"/>
      <c r="O66" s="517"/>
      <c r="P66" s="511">
        <v>2031</v>
      </c>
      <c r="Q66" s="507"/>
      <c r="R66" s="517"/>
      <c r="S66" s="2"/>
    </row>
    <row r="67" spans="2:19">
      <c r="B67" s="31" t="s">
        <v>24</v>
      </c>
      <c r="C67" s="33"/>
      <c r="D67" s="166" t="s">
        <v>25</v>
      </c>
      <c r="E67" s="338" t="s">
        <v>26</v>
      </c>
      <c r="F67" s="382" t="s">
        <v>26</v>
      </c>
      <c r="G67" s="338" t="s">
        <v>25</v>
      </c>
      <c r="H67" s="338" t="s">
        <v>26</v>
      </c>
      <c r="I67" s="382" t="s">
        <v>26</v>
      </c>
      <c r="J67" s="166" t="s">
        <v>25</v>
      </c>
      <c r="K67" s="338" t="s">
        <v>26</v>
      </c>
      <c r="L67" s="382" t="s">
        <v>26</v>
      </c>
      <c r="M67" s="166" t="s">
        <v>25</v>
      </c>
      <c r="N67" s="338" t="s">
        <v>26</v>
      </c>
      <c r="O67" s="382" t="s">
        <v>26</v>
      </c>
      <c r="P67" s="166" t="s">
        <v>25</v>
      </c>
      <c r="Q67" s="338" t="s">
        <v>26</v>
      </c>
      <c r="R67" s="382" t="s">
        <v>26</v>
      </c>
      <c r="S67" s="2"/>
    </row>
    <row r="68" spans="2:19" ht="16" thickBot="1">
      <c r="B68" s="17" t="s">
        <v>9</v>
      </c>
      <c r="C68" s="16" t="s">
        <v>27</v>
      </c>
      <c r="D68" s="212">
        <f>'4a. OEB_Adjustment_Input_Sheet'!$E$9</f>
        <v>46003</v>
      </c>
      <c r="E68" s="147" t="s">
        <v>29</v>
      </c>
      <c r="F68" s="10" t="s">
        <v>30</v>
      </c>
      <c r="G68" s="212">
        <f>'4a. OEB_Adjustment_Input_Sheet'!$E$9</f>
        <v>46003</v>
      </c>
      <c r="H68" s="147" t="s">
        <v>29</v>
      </c>
      <c r="I68" s="10" t="s">
        <v>30</v>
      </c>
      <c r="J68" s="212">
        <f>'4a. OEB_Adjustment_Input_Sheet'!$E$9</f>
        <v>46003</v>
      </c>
      <c r="K68" s="147" t="s">
        <v>29</v>
      </c>
      <c r="L68" s="10" t="s">
        <v>30</v>
      </c>
      <c r="M68" s="212">
        <f>'4a. OEB_Adjustment_Input_Sheet'!$E$9</f>
        <v>46003</v>
      </c>
      <c r="N68" s="147" t="s">
        <v>29</v>
      </c>
      <c r="O68" s="10" t="s">
        <v>30</v>
      </c>
      <c r="P68" s="212">
        <f>'4a. OEB_Adjustment_Input_Sheet'!$E$9</f>
        <v>46003</v>
      </c>
      <c r="Q68" s="147" t="s">
        <v>29</v>
      </c>
      <c r="R68" s="10" t="s">
        <v>30</v>
      </c>
      <c r="S68" s="2"/>
    </row>
    <row r="69" spans="2:19">
      <c r="B69" s="383"/>
      <c r="C69" s="384"/>
      <c r="D69" s="165" t="s">
        <v>31</v>
      </c>
      <c r="E69" s="144" t="s">
        <v>32</v>
      </c>
      <c r="F69" s="145" t="s">
        <v>33</v>
      </c>
      <c r="G69" s="165" t="s">
        <v>34</v>
      </c>
      <c r="H69" s="144" t="s">
        <v>35</v>
      </c>
      <c r="I69" s="145" t="s">
        <v>36</v>
      </c>
      <c r="J69" s="165" t="s">
        <v>37</v>
      </c>
      <c r="K69" s="144" t="s">
        <v>38</v>
      </c>
      <c r="L69" s="145" t="s">
        <v>39</v>
      </c>
      <c r="M69" s="165" t="s">
        <v>40</v>
      </c>
      <c r="N69" s="144" t="s">
        <v>41</v>
      </c>
      <c r="O69" s="145" t="s">
        <v>42</v>
      </c>
      <c r="P69" s="165" t="s">
        <v>43</v>
      </c>
      <c r="Q69" s="144" t="s">
        <v>44</v>
      </c>
      <c r="R69" s="145" t="s">
        <v>45</v>
      </c>
      <c r="S69" s="2"/>
    </row>
    <row r="70" spans="2:19" ht="16" thickBot="1">
      <c r="B70" s="385" t="s">
        <v>235</v>
      </c>
      <c r="C70" s="18"/>
      <c r="D70" s="67"/>
      <c r="E70" s="130"/>
      <c r="F70" s="131"/>
      <c r="G70" s="2"/>
      <c r="H70" s="130"/>
      <c r="I70" s="131"/>
      <c r="J70" s="67"/>
      <c r="K70" s="130"/>
      <c r="L70" s="131"/>
      <c r="M70" s="67"/>
      <c r="N70" s="130"/>
      <c r="O70" s="131"/>
      <c r="P70" s="67"/>
      <c r="Q70" s="130"/>
      <c r="R70" s="131"/>
      <c r="S70" s="2"/>
    </row>
    <row r="71" spans="2:19">
      <c r="B71" s="383">
        <f>MAX(B49:B70)+1</f>
        <v>32</v>
      </c>
      <c r="C71" s="30" t="s">
        <v>236</v>
      </c>
      <c r="D71" s="117">
        <v>0</v>
      </c>
      <c r="E71" s="156">
        <f t="shared" ref="E71:E73" si="32">F71-D71</f>
        <v>0</v>
      </c>
      <c r="F71" s="386">
        <v>0</v>
      </c>
      <c r="G71" s="117">
        <v>0</v>
      </c>
      <c r="H71" s="156">
        <v>0</v>
      </c>
      <c r="I71" s="386">
        <v>0</v>
      </c>
      <c r="J71" s="117">
        <v>0</v>
      </c>
      <c r="K71" s="156">
        <v>0</v>
      </c>
      <c r="L71" s="386">
        <v>0</v>
      </c>
      <c r="M71" s="117">
        <v>0</v>
      </c>
      <c r="N71" s="156">
        <v>0</v>
      </c>
      <c r="O71" s="386">
        <v>0</v>
      </c>
      <c r="P71" s="117">
        <v>0</v>
      </c>
      <c r="Q71" s="156">
        <v>0</v>
      </c>
      <c r="R71" s="386">
        <v>0</v>
      </c>
      <c r="S71" s="2"/>
    </row>
    <row r="72" spans="2:19">
      <c r="B72" s="383">
        <f>MAX(B65:B71)+1</f>
        <v>33</v>
      </c>
      <c r="C72" s="30" t="s">
        <v>237</v>
      </c>
      <c r="D72" s="119">
        <v>0</v>
      </c>
      <c r="E72" s="268">
        <f t="shared" si="32"/>
        <v>0</v>
      </c>
      <c r="F72" s="387">
        <v>0</v>
      </c>
      <c r="G72" s="119">
        <v>0</v>
      </c>
      <c r="H72" s="268">
        <v>0</v>
      </c>
      <c r="I72" s="387">
        <v>0</v>
      </c>
      <c r="J72" s="119">
        <v>0</v>
      </c>
      <c r="K72" s="268">
        <v>0</v>
      </c>
      <c r="L72" s="387">
        <v>0</v>
      </c>
      <c r="M72" s="119">
        <v>0</v>
      </c>
      <c r="N72" s="268">
        <v>0</v>
      </c>
      <c r="O72" s="387">
        <v>0</v>
      </c>
      <c r="P72" s="119">
        <v>0</v>
      </c>
      <c r="Q72" s="268">
        <v>0</v>
      </c>
      <c r="R72" s="387">
        <v>0</v>
      </c>
      <c r="S72" s="2"/>
    </row>
    <row r="73" spans="2:19">
      <c r="B73" s="383">
        <f>MAX(B65:B72)+1</f>
        <v>34</v>
      </c>
      <c r="C73" s="30" t="s">
        <v>238</v>
      </c>
      <c r="D73" s="119">
        <f>'5. Rate_Base_&amp;_Cost_of_Capital'!D87</f>
        <v>0</v>
      </c>
      <c r="E73" s="268">
        <f t="shared" si="32"/>
        <v>0</v>
      </c>
      <c r="F73" s="387">
        <f>'5. Rate_Base_&amp;_Cost_of_Capital'!F87</f>
        <v>0</v>
      </c>
      <c r="G73" s="119">
        <f>'5. Rate_Base_&amp;_Cost_of_Capital'!G87</f>
        <v>0</v>
      </c>
      <c r="H73" s="268">
        <f t="shared" ref="H73" si="33">I73-G73</f>
        <v>0</v>
      </c>
      <c r="I73" s="387">
        <f>'5. Rate_Base_&amp;_Cost_of_Capital'!I87</f>
        <v>0</v>
      </c>
      <c r="J73" s="119">
        <f>'5. Rate_Base_&amp;_Cost_of_Capital'!J87</f>
        <v>0.19131000000000001</v>
      </c>
      <c r="K73" s="268">
        <f t="shared" ref="K73" si="34">L73-J73</f>
        <v>0</v>
      </c>
      <c r="L73" s="387">
        <f>'5. Rate_Base_&amp;_Cost_of_Capital'!L87</f>
        <v>0.19131000000000001</v>
      </c>
      <c r="M73" s="119">
        <f>'5. Rate_Base_&amp;_Cost_of_Capital'!M87</f>
        <v>124.90609856186609</v>
      </c>
      <c r="N73" s="268">
        <f t="shared" ref="N73" si="35">O73-M73</f>
        <v>0</v>
      </c>
      <c r="O73" s="387">
        <f>'5. Rate_Base_&amp;_Cost_of_Capital'!O87</f>
        <v>124.90609856186609</v>
      </c>
      <c r="P73" s="119">
        <f>'5. Rate_Base_&amp;_Cost_of_Capital'!P87</f>
        <v>594.88212370098256</v>
      </c>
      <c r="Q73" s="268">
        <f t="shared" ref="Q73" si="36">R73-P73</f>
        <v>0</v>
      </c>
      <c r="R73" s="387">
        <f>'5. Rate_Base_&amp;_Cost_of_Capital'!R87</f>
        <v>594.88212370098256</v>
      </c>
      <c r="S73" s="2"/>
    </row>
    <row r="74" spans="2:19" ht="16" thickBot="1">
      <c r="B74" s="383">
        <f>MAX(B65:B73)+1</f>
        <v>35</v>
      </c>
      <c r="C74" s="18" t="s">
        <v>74</v>
      </c>
      <c r="D74" s="127">
        <f>SUM(D71:D73)</f>
        <v>0</v>
      </c>
      <c r="E74" s="388">
        <f>F74-D74</f>
        <v>0</v>
      </c>
      <c r="F74" s="389">
        <f>SUM(F71:F73)</f>
        <v>0</v>
      </c>
      <c r="G74" s="127">
        <f>SUM(G71:G73)</f>
        <v>0</v>
      </c>
      <c r="H74" s="388">
        <f>I74-G74</f>
        <v>0</v>
      </c>
      <c r="I74" s="389">
        <f>SUM(I71:I73)</f>
        <v>0</v>
      </c>
      <c r="J74" s="127">
        <f>SUM(J71:J73)</f>
        <v>0.19131000000000001</v>
      </c>
      <c r="K74" s="388">
        <f>L74-J74</f>
        <v>0</v>
      </c>
      <c r="L74" s="389">
        <f>SUM(L71:L73)</f>
        <v>0.19131000000000001</v>
      </c>
      <c r="M74" s="127">
        <f>SUM(M71:M73)</f>
        <v>124.90609856186609</v>
      </c>
      <c r="N74" s="388">
        <f>O74-M74</f>
        <v>0</v>
      </c>
      <c r="O74" s="389">
        <f>SUM(O71:O73)</f>
        <v>124.90609856186609</v>
      </c>
      <c r="P74" s="127">
        <f>SUM(P71:P73)</f>
        <v>594.88212370098256</v>
      </c>
      <c r="Q74" s="388">
        <f>R74-P74</f>
        <v>0</v>
      </c>
      <c r="R74" s="389">
        <f>SUM(R71:R73)</f>
        <v>594.88212370098256</v>
      </c>
      <c r="S74" s="2"/>
    </row>
    <row r="75" spans="2:19">
      <c r="B75" s="383"/>
      <c r="C75" s="18"/>
      <c r="D75" s="132"/>
      <c r="E75" s="130"/>
      <c r="F75" s="131"/>
      <c r="G75" s="132"/>
      <c r="H75" s="130"/>
      <c r="I75" s="131"/>
      <c r="J75" s="132"/>
      <c r="K75" s="130"/>
      <c r="L75" s="131"/>
      <c r="M75" s="132"/>
      <c r="N75" s="130"/>
      <c r="O75" s="131"/>
      <c r="P75" s="132"/>
      <c r="Q75" s="130"/>
      <c r="R75" s="131"/>
      <c r="S75" s="2"/>
    </row>
    <row r="76" spans="2:19" ht="16" thickBot="1">
      <c r="B76" s="19" t="s">
        <v>75</v>
      </c>
      <c r="C76" s="18"/>
      <c r="D76" s="132"/>
      <c r="E76" s="130"/>
      <c r="F76" s="131"/>
      <c r="G76" s="132"/>
      <c r="H76" s="130"/>
      <c r="I76" s="131"/>
      <c r="J76" s="132"/>
      <c r="K76" s="130"/>
      <c r="L76" s="131"/>
      <c r="M76" s="132"/>
      <c r="N76" s="130"/>
      <c r="O76" s="131"/>
      <c r="P76" s="132"/>
      <c r="Q76" s="130"/>
      <c r="R76" s="131"/>
      <c r="S76" s="2"/>
    </row>
    <row r="77" spans="2:19">
      <c r="B77" s="383">
        <f>MAX(B65:B76)+1</f>
        <v>36</v>
      </c>
      <c r="C77" s="30" t="s">
        <v>76</v>
      </c>
      <c r="D77" s="117">
        <f>'4a. OEB_Adjustment_Input_Sheet'!E176</f>
        <v>76.984438096696834</v>
      </c>
      <c r="E77" s="156">
        <f t="shared" ref="E77:E81" si="37">F77-D77</f>
        <v>0</v>
      </c>
      <c r="F77" s="386">
        <f>'4a. OEB_Adjustment_Input_Sheet'!G176</f>
        <v>76.984438096696834</v>
      </c>
      <c r="G77" s="117">
        <f>'4a. OEB_Adjustment_Input_Sheet'!H176</f>
        <v>80.087490913322185</v>
      </c>
      <c r="H77" s="156">
        <f t="shared" ref="H77:H81" si="38">I77-G77</f>
        <v>0</v>
      </c>
      <c r="I77" s="386">
        <f>'4a. OEB_Adjustment_Input_Sheet'!J176</f>
        <v>80.087490913322185</v>
      </c>
      <c r="J77" s="117">
        <f>'4a. OEB_Adjustment_Input_Sheet'!K176</f>
        <v>70.773439583232957</v>
      </c>
      <c r="K77" s="156">
        <f t="shared" ref="K77:K81" si="39">L77-J77</f>
        <v>0</v>
      </c>
      <c r="L77" s="386">
        <f>'4a. OEB_Adjustment_Input_Sheet'!M176</f>
        <v>70.773439583232957</v>
      </c>
      <c r="M77" s="117">
        <f>'4a. OEB_Adjustment_Input_Sheet'!N176</f>
        <v>118.74168756207229</v>
      </c>
      <c r="N77" s="156">
        <f t="shared" ref="N77:N81" si="40">O77-M77</f>
        <v>0</v>
      </c>
      <c r="O77" s="386">
        <f>'4a. OEB_Adjustment_Input_Sheet'!P176</f>
        <v>118.74168756207229</v>
      </c>
      <c r="P77" s="117">
        <f>'4a. OEB_Adjustment_Input_Sheet'!Q176</f>
        <v>259.28916894268946</v>
      </c>
      <c r="Q77" s="156">
        <f t="shared" ref="Q77:Q81" si="41">R77-P77</f>
        <v>0</v>
      </c>
      <c r="R77" s="386">
        <f>'4a. OEB_Adjustment_Input_Sheet'!S176</f>
        <v>259.28916894268946</v>
      </c>
      <c r="S77" s="2"/>
    </row>
    <row r="78" spans="2:19">
      <c r="B78" s="383">
        <f>MAX(B65:B77)+1</f>
        <v>37</v>
      </c>
      <c r="C78" s="30" t="s">
        <v>110</v>
      </c>
      <c r="D78" s="119">
        <f>'4a. OEB_Adjustment_Input_Sheet'!E177</f>
        <v>9.1160347123853533</v>
      </c>
      <c r="E78" s="268">
        <f t="shared" si="37"/>
        <v>0</v>
      </c>
      <c r="F78" s="387">
        <f>'4a. OEB_Adjustment_Input_Sheet'!G177</f>
        <v>9.1160347123853533</v>
      </c>
      <c r="G78" s="119">
        <f>'4a. OEB_Adjustment_Input_Sheet'!H177</f>
        <v>13.847672625037315</v>
      </c>
      <c r="H78" s="268">
        <f t="shared" si="38"/>
        <v>0</v>
      </c>
      <c r="I78" s="387">
        <f>'4a. OEB_Adjustment_Input_Sheet'!J177</f>
        <v>13.847672625037315</v>
      </c>
      <c r="J78" s="119">
        <f>'4a. OEB_Adjustment_Input_Sheet'!K177</f>
        <v>12.708181963616278</v>
      </c>
      <c r="K78" s="268">
        <f t="shared" si="39"/>
        <v>0</v>
      </c>
      <c r="L78" s="387">
        <f>'4a. OEB_Adjustment_Input_Sheet'!M177</f>
        <v>12.708181963616278</v>
      </c>
      <c r="M78" s="119">
        <f>'4a. OEB_Adjustment_Input_Sheet'!N177</f>
        <v>18.078818611303678</v>
      </c>
      <c r="N78" s="268">
        <f t="shared" si="40"/>
        <v>0</v>
      </c>
      <c r="O78" s="387">
        <f>'4a. OEB_Adjustment_Input_Sheet'!P177</f>
        <v>18.078818611303678</v>
      </c>
      <c r="P78" s="119">
        <f>'4a. OEB_Adjustment_Input_Sheet'!Q177</f>
        <v>49.790784838138748</v>
      </c>
      <c r="Q78" s="268">
        <f t="shared" si="41"/>
        <v>0</v>
      </c>
      <c r="R78" s="387">
        <f>'4a. OEB_Adjustment_Input_Sheet'!S177</f>
        <v>49.790784838138748</v>
      </c>
      <c r="S78" s="2"/>
    </row>
    <row r="79" spans="2:19">
      <c r="B79" s="383">
        <f>MAX(B65:B78)+1</f>
        <v>38</v>
      </c>
      <c r="C79" s="30" t="s">
        <v>79</v>
      </c>
      <c r="D79" s="119">
        <f>'4a. OEB_Adjustment_Input_Sheet'!E178</f>
        <v>0</v>
      </c>
      <c r="E79" s="268">
        <f t="shared" si="37"/>
        <v>0</v>
      </c>
      <c r="F79" s="387">
        <f>'4a. OEB_Adjustment_Input_Sheet'!G178</f>
        <v>0</v>
      </c>
      <c r="G79" s="119">
        <f>'4a. OEB_Adjustment_Input_Sheet'!H178</f>
        <v>0</v>
      </c>
      <c r="H79" s="268">
        <f t="shared" si="38"/>
        <v>0</v>
      </c>
      <c r="I79" s="387">
        <f>'4a. OEB_Adjustment_Input_Sheet'!J178</f>
        <v>0</v>
      </c>
      <c r="J79" s="119">
        <f>'4a. OEB_Adjustment_Input_Sheet'!K178</f>
        <v>0</v>
      </c>
      <c r="K79" s="268">
        <f t="shared" si="39"/>
        <v>0</v>
      </c>
      <c r="L79" s="387">
        <f>'4a. OEB_Adjustment_Input_Sheet'!M178</f>
        <v>0</v>
      </c>
      <c r="M79" s="119">
        <f>'4a. OEB_Adjustment_Input_Sheet'!N178</f>
        <v>22.623259129461658</v>
      </c>
      <c r="N79" s="268">
        <f t="shared" si="40"/>
        <v>0</v>
      </c>
      <c r="O79" s="387">
        <f>'4a. OEB_Adjustment_Input_Sheet'!P178</f>
        <v>22.623259129461658</v>
      </c>
      <c r="P79" s="119">
        <f>'4a. OEB_Adjustment_Input_Sheet'!Q178</f>
        <v>109.74643098329202</v>
      </c>
      <c r="Q79" s="268">
        <f t="shared" si="41"/>
        <v>0</v>
      </c>
      <c r="R79" s="387">
        <f>'4a. OEB_Adjustment_Input_Sheet'!S178</f>
        <v>109.74643098329202</v>
      </c>
      <c r="S79" s="2"/>
    </row>
    <row r="80" spans="2:19">
      <c r="B80" s="383">
        <f>MAX(B65:B79)+1</f>
        <v>39</v>
      </c>
      <c r="C80" s="30" t="s">
        <v>80</v>
      </c>
      <c r="D80" s="119">
        <f>'4a. OEB_Adjustment_Input_Sheet'!E179</f>
        <v>0</v>
      </c>
      <c r="E80" s="268">
        <f t="shared" si="37"/>
        <v>0</v>
      </c>
      <c r="F80" s="387">
        <f>'4a. OEB_Adjustment_Input_Sheet'!G179</f>
        <v>0</v>
      </c>
      <c r="G80" s="119">
        <f>'4a. OEB_Adjustment_Input_Sheet'!H179</f>
        <v>0</v>
      </c>
      <c r="H80" s="268">
        <f t="shared" si="38"/>
        <v>0</v>
      </c>
      <c r="I80" s="387">
        <f>'4a. OEB_Adjustment_Input_Sheet'!J179</f>
        <v>0</v>
      </c>
      <c r="J80" s="119">
        <f>'4a. OEB_Adjustment_Input_Sheet'!K179</f>
        <v>0</v>
      </c>
      <c r="K80" s="268">
        <f t="shared" si="39"/>
        <v>0</v>
      </c>
      <c r="L80" s="387">
        <f>'4a. OEB_Adjustment_Input_Sheet'!M179</f>
        <v>0</v>
      </c>
      <c r="M80" s="119">
        <f>'4a. OEB_Adjustment_Input_Sheet'!N179</f>
        <v>0.8</v>
      </c>
      <c r="N80" s="268">
        <f t="shared" si="40"/>
        <v>0</v>
      </c>
      <c r="O80" s="387">
        <f>'4a. OEB_Adjustment_Input_Sheet'!P179</f>
        <v>0.8</v>
      </c>
      <c r="P80" s="119">
        <f>'4a. OEB_Adjustment_Input_Sheet'!Q179</f>
        <v>3.7</v>
      </c>
      <c r="Q80" s="268">
        <f t="shared" si="41"/>
        <v>0</v>
      </c>
      <c r="R80" s="387">
        <f>'4a. OEB_Adjustment_Input_Sheet'!S179</f>
        <v>3.7</v>
      </c>
      <c r="S80" s="2"/>
    </row>
    <row r="81" spans="2:18" ht="16" thickBot="1">
      <c r="B81" s="383">
        <f>MAX(B65:B80)+1</f>
        <v>40</v>
      </c>
      <c r="C81" s="18" t="s">
        <v>74</v>
      </c>
      <c r="D81" s="127">
        <f>SUM(D77:D80)</f>
        <v>86.100472809082191</v>
      </c>
      <c r="E81" s="388">
        <f t="shared" si="37"/>
        <v>0</v>
      </c>
      <c r="F81" s="389">
        <f>SUM(F77:F80)</f>
        <v>86.100472809082191</v>
      </c>
      <c r="G81" s="127">
        <f>SUM(G77:G80)</f>
        <v>93.935163538359504</v>
      </c>
      <c r="H81" s="388">
        <f t="shared" si="38"/>
        <v>0</v>
      </c>
      <c r="I81" s="389">
        <f>SUM(I77:I80)</f>
        <v>93.935163538359504</v>
      </c>
      <c r="J81" s="127">
        <f>SUM(J77:J80)</f>
        <v>83.48162154684924</v>
      </c>
      <c r="K81" s="388">
        <f t="shared" si="39"/>
        <v>0</v>
      </c>
      <c r="L81" s="389">
        <f>SUM(L77:L80)</f>
        <v>83.48162154684924</v>
      </c>
      <c r="M81" s="127">
        <f>SUM(M77:M80)</f>
        <v>160.24376530283763</v>
      </c>
      <c r="N81" s="388">
        <f t="shared" si="40"/>
        <v>0</v>
      </c>
      <c r="O81" s="389">
        <f>SUM(O77:O80)</f>
        <v>160.24376530283763</v>
      </c>
      <c r="P81" s="127">
        <f>SUM(P77:P80)</f>
        <v>422.52638476412022</v>
      </c>
      <c r="Q81" s="388">
        <f t="shared" si="41"/>
        <v>0</v>
      </c>
      <c r="R81" s="389">
        <f>SUM(R77:R80)</f>
        <v>422.52638476412022</v>
      </c>
    </row>
    <row r="82" spans="2:18">
      <c r="B82" s="383"/>
      <c r="C82" s="18"/>
      <c r="D82" s="132"/>
      <c r="E82" s="130"/>
      <c r="F82" s="131"/>
      <c r="G82" s="132"/>
      <c r="H82" s="130"/>
      <c r="I82" s="131"/>
      <c r="J82" s="132"/>
      <c r="K82" s="130"/>
      <c r="L82" s="131"/>
      <c r="M82" s="132"/>
      <c r="N82" s="130"/>
      <c r="O82" s="131"/>
      <c r="P82" s="132"/>
      <c r="Q82" s="130"/>
      <c r="R82" s="131"/>
    </row>
    <row r="83" spans="2:18">
      <c r="B83" s="19" t="s">
        <v>239</v>
      </c>
      <c r="C83" s="18"/>
      <c r="D83" s="132"/>
      <c r="E83" s="130"/>
      <c r="F83" s="131"/>
      <c r="G83" s="132"/>
      <c r="H83" s="130"/>
      <c r="I83" s="131"/>
      <c r="J83" s="132"/>
      <c r="K83" s="130"/>
      <c r="L83" s="131"/>
      <c r="M83" s="132"/>
      <c r="N83" s="130"/>
      <c r="O83" s="131"/>
      <c r="P83" s="132"/>
      <c r="Q83" s="130"/>
      <c r="R83" s="131"/>
    </row>
    <row r="84" spans="2:18">
      <c r="B84" s="383">
        <f>MAX(B65:B83)+1</f>
        <v>41</v>
      </c>
      <c r="C84" s="30" t="s">
        <v>82</v>
      </c>
      <c r="D84" s="390">
        <f>'4a. OEB_Adjustment_Input_Sheet'!E183</f>
        <v>0</v>
      </c>
      <c r="E84" s="391">
        <f t="shared" ref="E84:E85" si="42">F84-D84</f>
        <v>0</v>
      </c>
      <c r="F84" s="392">
        <f>'4a. OEB_Adjustment_Input_Sheet'!G183</f>
        <v>0</v>
      </c>
      <c r="G84" s="390">
        <f>'4a. OEB_Adjustment_Input_Sheet'!H183</f>
        <v>0</v>
      </c>
      <c r="H84" s="391">
        <f t="shared" ref="H84" si="43">I84-G84</f>
        <v>0</v>
      </c>
      <c r="I84" s="392">
        <f>'4a. OEB_Adjustment_Input_Sheet'!J183</f>
        <v>0</v>
      </c>
      <c r="J84" s="390">
        <f>'4a. OEB_Adjustment_Input_Sheet'!K183</f>
        <v>0</v>
      </c>
      <c r="K84" s="391">
        <f t="shared" ref="K84" si="44">L84-J84</f>
        <v>0</v>
      </c>
      <c r="L84" s="392">
        <f>'4a. OEB_Adjustment_Input_Sheet'!M183</f>
        <v>0</v>
      </c>
      <c r="M84" s="390">
        <f>'4a. OEB_Adjustment_Input_Sheet'!N183</f>
        <v>0</v>
      </c>
      <c r="N84" s="391">
        <f t="shared" ref="N84" si="45">O84-M84</f>
        <v>0</v>
      </c>
      <c r="O84" s="392">
        <f>'4a. OEB_Adjustment_Input_Sheet'!P183</f>
        <v>0</v>
      </c>
      <c r="P84" s="390">
        <f>'4a. OEB_Adjustment_Input_Sheet'!Q183</f>
        <v>0</v>
      </c>
      <c r="Q84" s="391">
        <f t="shared" ref="Q84" si="46">R84-P84</f>
        <v>0</v>
      </c>
      <c r="R84" s="392">
        <f>'4a. OEB_Adjustment_Input_Sheet'!S183</f>
        <v>0</v>
      </c>
    </row>
    <row r="85" spans="2:18" ht="16" thickBot="1">
      <c r="B85" s="383">
        <f>MAX(B65:B84)+1</f>
        <v>42</v>
      </c>
      <c r="C85" s="18" t="s">
        <v>74</v>
      </c>
      <c r="D85" s="127">
        <f>SUM(D84:D84)</f>
        <v>0</v>
      </c>
      <c r="E85" s="388">
        <f t="shared" si="42"/>
        <v>0</v>
      </c>
      <c r="F85" s="389">
        <f>SUM(F84:F84)</f>
        <v>0</v>
      </c>
      <c r="G85" s="127">
        <f>SUM(G84:G84)</f>
        <v>0</v>
      </c>
      <c r="H85" s="388">
        <f t="shared" ref="H85" si="47">I85-G85</f>
        <v>0</v>
      </c>
      <c r="I85" s="389">
        <f>SUM(I84:I84)</f>
        <v>0</v>
      </c>
      <c r="J85" s="127">
        <f>SUM(J84:J84)</f>
        <v>0</v>
      </c>
      <c r="K85" s="388">
        <f t="shared" ref="K85" si="48">L85-J85</f>
        <v>0</v>
      </c>
      <c r="L85" s="389">
        <f>SUM(L84:L84)</f>
        <v>0</v>
      </c>
      <c r="M85" s="127">
        <f>SUM(M84:M84)</f>
        <v>0</v>
      </c>
      <c r="N85" s="388">
        <f t="shared" ref="N85" si="49">O85-M85</f>
        <v>0</v>
      </c>
      <c r="O85" s="389">
        <f>SUM(O84:O84)</f>
        <v>0</v>
      </c>
      <c r="P85" s="127">
        <f>SUM(P84:P84)</f>
        <v>0</v>
      </c>
      <c r="Q85" s="388">
        <f t="shared" ref="Q85" si="50">R85-P85</f>
        <v>0</v>
      </c>
      <c r="R85" s="389">
        <f>SUM(R84:R84)</f>
        <v>0</v>
      </c>
    </row>
    <row r="86" spans="2:18" ht="16" thickBot="1">
      <c r="B86" s="383"/>
      <c r="C86" s="18"/>
      <c r="D86" s="440"/>
      <c r="E86" s="269"/>
      <c r="F86" s="441"/>
      <c r="G86" s="440"/>
      <c r="H86" s="269"/>
      <c r="I86" s="441"/>
      <c r="J86" s="440"/>
      <c r="K86" s="269"/>
      <c r="L86" s="441"/>
      <c r="M86" s="440"/>
      <c r="N86" s="269"/>
      <c r="O86" s="441"/>
      <c r="P86" s="440"/>
      <c r="Q86" s="269"/>
      <c r="R86" s="441"/>
    </row>
    <row r="87" spans="2:18" ht="31.5" thickBot="1">
      <c r="B87" s="383">
        <f>MAX(B67:B86)+1</f>
        <v>43</v>
      </c>
      <c r="C87" s="442" t="s">
        <v>126</v>
      </c>
      <c r="D87" s="125">
        <f>'4a. OEB_Adjustment_Input_Sheet'!E186</f>
        <v>214.93294320508988</v>
      </c>
      <c r="E87" s="480">
        <f t="shared" ref="E87" si="51">F87-D87</f>
        <v>0</v>
      </c>
      <c r="F87" s="126">
        <f>'4a. OEB_Adjustment_Input_Sheet'!G186</f>
        <v>214.93294320508988</v>
      </c>
      <c r="G87" s="125">
        <f>'4a. OEB_Adjustment_Input_Sheet'!H186</f>
        <v>284.82012500177763</v>
      </c>
      <c r="H87" s="480">
        <f t="shared" ref="H87" si="52">I87-G87</f>
        <v>0</v>
      </c>
      <c r="I87" s="126">
        <f>'4a. OEB_Adjustment_Input_Sheet'!J186</f>
        <v>284.82012500177763</v>
      </c>
      <c r="J87" s="125">
        <f>'4a. OEB_Adjustment_Input_Sheet'!K186</f>
        <v>321.2049011166672</v>
      </c>
      <c r="K87" s="480">
        <f t="shared" ref="K87" si="53">L87-J87</f>
        <v>0</v>
      </c>
      <c r="L87" s="126">
        <f>'4a. OEB_Adjustment_Input_Sheet'!M186</f>
        <v>321.2049011166672</v>
      </c>
      <c r="M87" s="125">
        <f>'4a. OEB_Adjustment_Input_Sheet'!N186</f>
        <v>274.19393105573408</v>
      </c>
      <c r="N87" s="480">
        <f t="shared" ref="N87" si="54">O87-M87</f>
        <v>0</v>
      </c>
      <c r="O87" s="126">
        <f>'4a. OEB_Adjustment_Input_Sheet'!P186</f>
        <v>274.19393105573408</v>
      </c>
      <c r="P87" s="125">
        <f>'4a. OEB_Adjustment_Input_Sheet'!Q186</f>
        <v>24.631034817518877</v>
      </c>
      <c r="Q87" s="480">
        <f t="shared" ref="Q87" si="55">R87-P87</f>
        <v>0</v>
      </c>
      <c r="R87" s="126">
        <f>'4a. OEB_Adjustment_Input_Sheet'!S186</f>
        <v>24.631034817518877</v>
      </c>
    </row>
    <row r="88" spans="2:18" ht="16" thickBot="1">
      <c r="B88" s="383"/>
      <c r="C88" s="18"/>
      <c r="D88" s="132"/>
      <c r="E88" s="130"/>
      <c r="F88" s="131"/>
      <c r="G88" s="132"/>
      <c r="H88" s="130"/>
      <c r="I88" s="131"/>
      <c r="J88" s="132"/>
      <c r="K88" s="130"/>
      <c r="L88" s="131"/>
      <c r="M88" s="132"/>
      <c r="N88" s="130"/>
      <c r="O88" s="131"/>
      <c r="P88" s="132"/>
      <c r="Q88" s="130"/>
      <c r="R88" s="131"/>
    </row>
    <row r="89" spans="2:18" ht="16" thickBot="1">
      <c r="B89" s="383">
        <f>MAX(B65:B88)+1</f>
        <v>44</v>
      </c>
      <c r="C89" s="68" t="s">
        <v>240</v>
      </c>
      <c r="D89" s="125">
        <f>'6. Taxes'!D138</f>
        <v>0</v>
      </c>
      <c r="E89" s="134">
        <f>F89-D89</f>
        <v>0</v>
      </c>
      <c r="F89" s="393">
        <f>'6. Taxes'!F138</f>
        <v>0</v>
      </c>
      <c r="G89" s="125">
        <f>'6. Taxes'!G138</f>
        <v>0</v>
      </c>
      <c r="H89" s="134">
        <f>I89-G89</f>
        <v>0</v>
      </c>
      <c r="I89" s="393">
        <f>'6. Taxes'!I138</f>
        <v>0</v>
      </c>
      <c r="J89" s="125">
        <f>'6. Taxes'!J138</f>
        <v>0</v>
      </c>
      <c r="K89" s="134">
        <f>L89-J89</f>
        <v>0</v>
      </c>
      <c r="L89" s="393">
        <f>'6. Taxes'!L138</f>
        <v>0</v>
      </c>
      <c r="M89" s="125">
        <f>'6. Taxes'!M138</f>
        <v>0</v>
      </c>
      <c r="N89" s="134">
        <f>O89-M89</f>
        <v>0</v>
      </c>
      <c r="O89" s="393">
        <f>'6. Taxes'!O138</f>
        <v>0</v>
      </c>
      <c r="P89" s="125">
        <f>'6. Taxes'!P138</f>
        <v>0</v>
      </c>
      <c r="Q89" s="134">
        <f>R89-P89</f>
        <v>0</v>
      </c>
      <c r="R89" s="393">
        <f>'6. Taxes'!R138</f>
        <v>0</v>
      </c>
    </row>
    <row r="90" spans="2:18" ht="16" thickBot="1">
      <c r="B90" s="383"/>
      <c r="C90" s="18"/>
      <c r="D90" s="132"/>
      <c r="E90" s="130"/>
      <c r="F90" s="131"/>
      <c r="G90" s="132"/>
      <c r="H90" s="130"/>
      <c r="I90" s="131"/>
      <c r="J90" s="132"/>
      <c r="K90" s="130"/>
      <c r="L90" s="131"/>
      <c r="M90" s="132"/>
      <c r="N90" s="130"/>
      <c r="O90" s="131"/>
      <c r="P90" s="132"/>
      <c r="Q90" s="130"/>
      <c r="R90" s="131"/>
    </row>
    <row r="91" spans="2:18" ht="16" thickBot="1">
      <c r="B91" s="399">
        <f>MAX(B67:B90)+1</f>
        <v>45</v>
      </c>
      <c r="C91" s="60" t="s">
        <v>241</v>
      </c>
      <c r="D91" s="302">
        <f>D74+D81-D85+D89+D87</f>
        <v>301.03341601417208</v>
      </c>
      <c r="E91" s="394">
        <f>F91-D91</f>
        <v>0</v>
      </c>
      <c r="F91" s="395">
        <f>F74+F81-F85+F89+F87</f>
        <v>301.03341601417208</v>
      </c>
      <c r="G91" s="302">
        <f>G74+G81-G85+G89+G87</f>
        <v>378.75528854013714</v>
      </c>
      <c r="H91" s="394">
        <f>I91-G91</f>
        <v>0</v>
      </c>
      <c r="I91" s="395">
        <f>I74+I81-I85+I89+I87</f>
        <v>378.75528854013714</v>
      </c>
      <c r="J91" s="302">
        <f>J74+J81-J85+J89+J87</f>
        <v>404.87783266351641</v>
      </c>
      <c r="K91" s="394">
        <f>L91-J91</f>
        <v>0</v>
      </c>
      <c r="L91" s="395">
        <f>L74+L81-L85+L89+L87</f>
        <v>404.87783266351641</v>
      </c>
      <c r="M91" s="302">
        <f>M74+M81-M85+M89+M87</f>
        <v>559.34379492043786</v>
      </c>
      <c r="N91" s="394">
        <f>O91-M91</f>
        <v>0</v>
      </c>
      <c r="O91" s="395">
        <f>O74+O81-O85+O89+O87</f>
        <v>559.34379492043786</v>
      </c>
      <c r="P91" s="302">
        <f>P74+P81-P85+P89+P87</f>
        <v>1042.0395432826217</v>
      </c>
      <c r="Q91" s="394">
        <f>R91-P91</f>
        <v>0</v>
      </c>
      <c r="R91" s="395">
        <f>R74+R81-R85+R89+R87</f>
        <v>1042.0395432826217</v>
      </c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76" t="s">
        <v>205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14">
    <mergeCell ref="D6:F6"/>
    <mergeCell ref="D5:F5"/>
    <mergeCell ref="D65:R65"/>
    <mergeCell ref="D66:F66"/>
    <mergeCell ref="G66:I66"/>
    <mergeCell ref="J66:L66"/>
    <mergeCell ref="M66:O66"/>
    <mergeCell ref="P66:R66"/>
    <mergeCell ref="D31:R31"/>
    <mergeCell ref="D32:F32"/>
    <mergeCell ref="G32:I32"/>
    <mergeCell ref="J32:L32"/>
    <mergeCell ref="M32:O32"/>
    <mergeCell ref="P32:R32"/>
  </mergeCells>
  <pageMargins left="1" right="1" top="1" bottom="1" header="0.5" footer="0.5"/>
  <pageSetup paperSize="17" scale="41" orientation="landscape" r:id="rId1"/>
  <headerFooter>
    <oddHeader>&amp;COPG Revenue Requirement</oddHeader>
  </headerFooter>
  <ignoredErrors>
    <ignoredError sqref="D14:R30 D52:R60 D51 F51:G51 I51:J51 L51:M51 O51:P51 R51 D32:R50 E31:R31 D62:R91 E61:F61 H61:I61 K61:L61 N61:O61 Q61:R6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AF96"/>
  <sheetViews>
    <sheetView showGridLines="0" view="pageBreakPreview" zoomScale="70" zoomScaleNormal="70" zoomScaleSheetLayoutView="70" workbookViewId="0">
      <selection activeCell="B1" sqref="B1"/>
    </sheetView>
  </sheetViews>
  <sheetFormatPr defaultColWidth="0" defaultRowHeight="15.5" zeroHeight="1"/>
  <cols>
    <col min="1" max="1" width="2.7265625" style="2" customWidth="1"/>
    <col min="2" max="2" width="6.26953125" style="2" bestFit="1" customWidth="1"/>
    <col min="3" max="3" width="66.453125" style="2" customWidth="1"/>
    <col min="4" max="6" width="18.54296875" style="2" customWidth="1"/>
    <col min="7" max="18" width="16.7265625" style="2" customWidth="1"/>
    <col min="19" max="19" width="8.7265625" style="2" customWidth="1"/>
    <col min="20" max="20" width="9.26953125" style="2" hidden="1" customWidth="1"/>
    <col min="21" max="23" width="0" style="2" hidden="1" customWidth="1"/>
    <col min="24" max="24" width="9.26953125" style="2" hidden="1" customWidth="1"/>
    <col min="25" max="25" width="0" style="2" hidden="1" customWidth="1"/>
    <col min="26" max="26" width="9.26953125" style="2" hidden="1" customWidth="1"/>
    <col min="27" max="27" width="0" style="2" hidden="1" customWidth="1"/>
    <col min="28" max="28" width="9.26953125" style="2" hidden="1" customWidth="1"/>
    <col min="29" max="29" width="0" style="2" hidden="1" customWidth="1"/>
    <col min="30" max="30" width="9.26953125" style="2" hidden="1" customWidth="1"/>
    <col min="31" max="31" width="0" style="2" hidden="1" customWidth="1"/>
    <col min="32" max="32" width="9.26953125" style="2" hidden="1" customWidth="1"/>
    <col min="33" max="16384" width="0" style="2" hidden="1"/>
  </cols>
  <sheetData>
    <row r="1" spans="1:18" ht="15.75" customHeight="1">
      <c r="A1" s="30"/>
      <c r="B1" s="38" t="s">
        <v>244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22" t="str">
        <f>'1. Cover'!M1</f>
        <v>Updated: 2026-03-10</v>
      </c>
    </row>
    <row r="2" spans="1:18" ht="15.75" customHeight="1">
      <c r="A2" s="30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 t="str">
        <f>'1. Cover'!M2</f>
        <v>EB-2025-0297</v>
      </c>
    </row>
    <row r="3" spans="1:18" ht="15.75" customHeight="1">
      <c r="A3" s="30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 t="str">
        <f>'1. Cover'!M3</f>
        <v>Exhibit I1-1-1</v>
      </c>
    </row>
    <row r="4" spans="1:18" ht="15.75" customHeight="1" thickBot="1">
      <c r="A4" s="30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2" t="str">
        <f>'1. Cover'!M4</f>
        <v>Attachment 1</v>
      </c>
    </row>
    <row r="5" spans="1:18" ht="17.25" customHeight="1" thickBot="1">
      <c r="A5" s="30"/>
      <c r="B5" s="44"/>
      <c r="C5" s="18"/>
      <c r="D5" s="504" t="s">
        <v>67</v>
      </c>
      <c r="E5" s="505"/>
      <c r="F5" s="506"/>
      <c r="G5"/>
      <c r="H5"/>
      <c r="I5"/>
      <c r="J5"/>
      <c r="K5"/>
      <c r="L5"/>
      <c r="M5"/>
      <c r="N5"/>
      <c r="O5"/>
      <c r="P5"/>
      <c r="Q5"/>
      <c r="R5"/>
    </row>
    <row r="6" spans="1:18" ht="17.25" customHeight="1">
      <c r="A6" s="30"/>
      <c r="B6" s="6"/>
      <c r="C6" s="329"/>
      <c r="D6" s="516">
        <v>2027</v>
      </c>
      <c r="E6" s="508"/>
      <c r="F6" s="509"/>
      <c r="G6" s="18"/>
      <c r="H6" s="27"/>
      <c r="I6" s="27"/>
      <c r="J6" s="18"/>
      <c r="K6" s="27"/>
      <c r="L6" s="27"/>
      <c r="M6" s="18"/>
      <c r="N6" s="27"/>
      <c r="O6" s="27"/>
      <c r="P6" s="18"/>
      <c r="Q6" s="27"/>
      <c r="R6" s="27"/>
    </row>
    <row r="7" spans="1:18" ht="17.25" customHeight="1">
      <c r="A7" s="30"/>
      <c r="B7" s="7" t="s">
        <v>24</v>
      </c>
      <c r="C7" s="32"/>
      <c r="D7" s="166" t="s">
        <v>25</v>
      </c>
      <c r="E7" s="338" t="s">
        <v>26</v>
      </c>
      <c r="F7" s="382" t="s">
        <v>26</v>
      </c>
      <c r="G7" s="18"/>
      <c r="H7" s="27"/>
      <c r="I7" s="27"/>
      <c r="J7" s="18"/>
      <c r="K7" s="27"/>
      <c r="L7" s="27"/>
      <c r="M7" s="18"/>
      <c r="N7" s="27"/>
      <c r="O7" s="27"/>
      <c r="P7" s="18"/>
      <c r="Q7" s="27"/>
      <c r="R7" s="27"/>
    </row>
    <row r="8" spans="1:18" ht="17.25" customHeight="1" thickBot="1">
      <c r="A8" s="30"/>
      <c r="B8" s="9" t="s">
        <v>9</v>
      </c>
      <c r="C8" s="9" t="s">
        <v>27</v>
      </c>
      <c r="D8" s="212">
        <f>'4a. OEB_Adjustment_Input_Sheet'!$E$9</f>
        <v>46003</v>
      </c>
      <c r="E8" s="147" t="s">
        <v>29</v>
      </c>
      <c r="F8" s="10" t="s">
        <v>30</v>
      </c>
      <c r="G8" s="18"/>
      <c r="H8" s="27"/>
      <c r="I8" s="27"/>
      <c r="J8" s="18"/>
      <c r="K8" s="27"/>
      <c r="L8" s="27"/>
      <c r="M8" s="18"/>
      <c r="N8" s="27"/>
      <c r="O8" s="27"/>
      <c r="P8" s="18"/>
      <c r="Q8" s="27"/>
      <c r="R8" s="27"/>
    </row>
    <row r="9" spans="1:18" ht="17.25" customHeight="1">
      <c r="A9" s="30"/>
      <c r="B9" s="383"/>
      <c r="C9" s="384"/>
      <c r="D9" s="165" t="s">
        <v>31</v>
      </c>
      <c r="E9" s="144" t="s">
        <v>32</v>
      </c>
      <c r="F9" s="145" t="s">
        <v>33</v>
      </c>
      <c r="G9" s="18"/>
      <c r="H9" s="27"/>
      <c r="I9" s="27"/>
      <c r="J9" s="18"/>
      <c r="K9" s="27"/>
      <c r="L9" s="27"/>
      <c r="M9" s="18"/>
      <c r="N9" s="27"/>
      <c r="O9" s="27"/>
      <c r="P9" s="18"/>
      <c r="Q9" s="27"/>
      <c r="R9" s="27"/>
    </row>
    <row r="10" spans="1:18" ht="17.25" customHeight="1" thickBot="1">
      <c r="A10" s="30"/>
      <c r="B10" s="11" t="s">
        <v>245</v>
      </c>
      <c r="C10" s="384"/>
      <c r="D10" s="155"/>
      <c r="E10" s="384"/>
      <c r="F10" s="400"/>
      <c r="G10" s="18"/>
      <c r="H10" s="27"/>
      <c r="I10" s="27"/>
      <c r="J10" s="18"/>
      <c r="K10" s="27"/>
      <c r="L10" s="27"/>
      <c r="M10" s="18"/>
      <c r="N10" s="27"/>
      <c r="O10" s="27"/>
      <c r="P10" s="18"/>
      <c r="Q10" s="27"/>
      <c r="R10" s="27"/>
    </row>
    <row r="11" spans="1:18" ht="17.25" customHeight="1">
      <c r="A11" s="30"/>
      <c r="B11" s="35">
        <v>1</v>
      </c>
      <c r="C11" s="30" t="s">
        <v>246</v>
      </c>
      <c r="D11" s="117">
        <f>'4a. OEB_Adjustment_Input_Sheet'!E56</f>
        <v>32.462043958650476</v>
      </c>
      <c r="E11" s="401">
        <f>F11-D11</f>
        <v>0</v>
      </c>
      <c r="F11" s="118">
        <f>'4a. OEB_Adjustment_Input_Sheet'!G56</f>
        <v>32.462043958650476</v>
      </c>
      <c r="G11" s="18"/>
      <c r="H11" s="27"/>
      <c r="I11" s="27"/>
      <c r="J11" s="18"/>
      <c r="K11" s="27"/>
      <c r="L11" s="27"/>
      <c r="M11" s="18"/>
      <c r="N11" s="27"/>
      <c r="O11" s="27"/>
      <c r="P11" s="18"/>
      <c r="Q11" s="27"/>
      <c r="R11" s="27"/>
    </row>
    <row r="12" spans="1:18" ht="17.25" customHeight="1">
      <c r="A12" s="30"/>
      <c r="B12" s="35">
        <v>2</v>
      </c>
      <c r="C12" s="30" t="s">
        <v>247</v>
      </c>
      <c r="D12" s="484">
        <v>43.88</v>
      </c>
      <c r="E12" s="202">
        <f t="shared" ref="E12:E13" si="0">F12-D12</f>
        <v>0</v>
      </c>
      <c r="F12" s="157">
        <v>43.88</v>
      </c>
      <c r="G12" s="18"/>
      <c r="H12" s="27"/>
      <c r="I12" s="27"/>
      <c r="J12" s="18"/>
      <c r="K12" s="27"/>
      <c r="L12" s="27"/>
      <c r="M12" s="18"/>
      <c r="N12" s="27"/>
      <c r="O12" s="27"/>
      <c r="P12" s="18"/>
      <c r="Q12" s="27"/>
      <c r="R12" s="27"/>
    </row>
    <row r="13" spans="1:18" ht="17.25" customHeight="1" thickBot="1">
      <c r="A13" s="30"/>
      <c r="B13" s="35">
        <v>3</v>
      </c>
      <c r="C13" s="18" t="s">
        <v>248</v>
      </c>
      <c r="D13" s="127">
        <f>D11*D12</f>
        <v>1424.4344889055831</v>
      </c>
      <c r="E13" s="203">
        <f t="shared" si="0"/>
        <v>0</v>
      </c>
      <c r="F13" s="128">
        <f>F11*F12</f>
        <v>1424.4344889055831</v>
      </c>
      <c r="G13" s="18"/>
      <c r="H13" s="27"/>
      <c r="I13" s="27"/>
      <c r="J13" s="18"/>
      <c r="K13" s="27"/>
      <c r="L13" s="27"/>
      <c r="M13" s="18"/>
      <c r="N13" s="27"/>
      <c r="O13" s="27"/>
      <c r="P13" s="18"/>
      <c r="Q13" s="27"/>
      <c r="R13" s="27"/>
    </row>
    <row r="14" spans="1:18" ht="17.25" customHeight="1">
      <c r="A14" s="30"/>
      <c r="B14" s="35"/>
      <c r="C14" s="30"/>
      <c r="D14" s="129"/>
      <c r="E14" s="130"/>
      <c r="F14" s="131"/>
      <c r="G14" s="18"/>
      <c r="H14" s="27"/>
      <c r="I14" s="27"/>
      <c r="J14" s="18"/>
      <c r="K14" s="27"/>
      <c r="L14" s="27"/>
      <c r="M14" s="18"/>
      <c r="N14" s="27"/>
      <c r="O14" s="27"/>
      <c r="P14" s="18"/>
      <c r="Q14" s="27"/>
      <c r="R14" s="27"/>
    </row>
    <row r="15" spans="1:18" ht="17.25" customHeight="1" thickBot="1">
      <c r="A15" s="30"/>
      <c r="B15" s="11" t="s">
        <v>15</v>
      </c>
      <c r="C15" s="30"/>
      <c r="D15" s="132"/>
      <c r="E15" s="130"/>
      <c r="F15" s="131"/>
      <c r="G15" s="18"/>
      <c r="H15" s="27"/>
      <c r="I15" s="27"/>
      <c r="J15" s="18"/>
      <c r="K15" s="27"/>
      <c r="L15" s="27"/>
      <c r="M15" s="18"/>
      <c r="N15" s="27"/>
      <c r="O15" s="27"/>
      <c r="P15" s="18"/>
      <c r="Q15" s="27"/>
      <c r="R15" s="27"/>
    </row>
    <row r="16" spans="1:18" ht="17.25" customHeight="1">
      <c r="A16" s="30"/>
      <c r="B16" s="35">
        <v>4</v>
      </c>
      <c r="C16" s="30" t="s">
        <v>249</v>
      </c>
      <c r="D16" s="117">
        <f>'7. Rev_Req'!D29</f>
        <v>1668.3435307215411</v>
      </c>
      <c r="E16" s="156">
        <f t="shared" ref="E16:E17" si="1">F16-D16</f>
        <v>0</v>
      </c>
      <c r="F16" s="118">
        <f>'7. Rev_Req'!F29</f>
        <v>1668.3435307215411</v>
      </c>
      <c r="G16" s="18"/>
      <c r="H16" s="27"/>
      <c r="I16" s="27"/>
      <c r="J16" s="18"/>
      <c r="K16" s="27"/>
      <c r="L16" s="27"/>
      <c r="M16" s="18"/>
      <c r="N16" s="27"/>
      <c r="O16" s="27"/>
      <c r="P16" s="18"/>
      <c r="Q16" s="27"/>
      <c r="R16" s="27"/>
    </row>
    <row r="17" spans="1:19" ht="17.25" customHeight="1" thickBot="1">
      <c r="A17" s="30"/>
      <c r="B17" s="36">
        <v>5</v>
      </c>
      <c r="C17" s="37" t="s">
        <v>250</v>
      </c>
      <c r="D17" s="127">
        <f>+D16-D13</f>
        <v>243.90904181595806</v>
      </c>
      <c r="E17" s="388">
        <f t="shared" si="1"/>
        <v>0</v>
      </c>
      <c r="F17" s="128">
        <f>+F16-F13</f>
        <v>243.90904181595806</v>
      </c>
      <c r="G17" s="18"/>
      <c r="H17" s="27"/>
      <c r="I17" s="27"/>
      <c r="J17" s="18"/>
      <c r="K17" s="27"/>
      <c r="L17" s="27"/>
      <c r="M17" s="18"/>
      <c r="N17" s="27"/>
      <c r="O17" s="27"/>
      <c r="P17" s="18"/>
      <c r="Q17" s="27"/>
      <c r="R17" s="27"/>
    </row>
    <row r="18" spans="1:19" ht="17.25" customHeight="1" thickBot="1">
      <c r="A18" s="30"/>
      <c r="B18" s="44"/>
      <c r="C18" s="18"/>
      <c r="D18" s="18"/>
      <c r="E18" s="27"/>
      <c r="F18" s="27"/>
      <c r="G18" s="18"/>
      <c r="H18" s="27"/>
      <c r="I18" s="27"/>
      <c r="J18" s="18"/>
      <c r="K18" s="27"/>
      <c r="L18" s="27"/>
      <c r="M18" s="18"/>
      <c r="N18" s="27"/>
      <c r="O18" s="27"/>
      <c r="P18" s="18"/>
      <c r="Q18" s="27"/>
      <c r="R18" s="27"/>
    </row>
    <row r="19" spans="1:19" ht="16" thickBot="1">
      <c r="A19" s="30"/>
      <c r="B19" s="15"/>
      <c r="C19" s="15"/>
      <c r="D19" s="504" t="s">
        <v>108</v>
      </c>
      <c r="E19" s="505"/>
      <c r="F19" s="505"/>
      <c r="G19" s="505"/>
      <c r="H19" s="505"/>
      <c r="I19" s="505"/>
      <c r="J19" s="505"/>
      <c r="K19" s="505"/>
      <c r="L19" s="505"/>
      <c r="M19" s="505"/>
      <c r="N19" s="505"/>
      <c r="O19" s="505"/>
      <c r="P19" s="505"/>
      <c r="Q19" s="505"/>
      <c r="R19" s="505"/>
    </row>
    <row r="20" spans="1:19">
      <c r="A20" s="30"/>
      <c r="B20" s="6"/>
      <c r="C20" s="329"/>
      <c r="D20" s="516">
        <v>2027</v>
      </c>
      <c r="E20" s="508"/>
      <c r="F20" s="509"/>
      <c r="G20" s="516">
        <v>2028</v>
      </c>
      <c r="H20" s="508"/>
      <c r="I20" s="509"/>
      <c r="J20" s="516">
        <v>2029</v>
      </c>
      <c r="K20" s="508"/>
      <c r="L20" s="509"/>
      <c r="M20" s="516">
        <v>2030</v>
      </c>
      <c r="N20" s="508"/>
      <c r="O20" s="509"/>
      <c r="P20" s="516">
        <v>2031</v>
      </c>
      <c r="Q20" s="508"/>
      <c r="R20" s="509"/>
    </row>
    <row r="21" spans="1:19">
      <c r="B21" s="7" t="s">
        <v>24</v>
      </c>
      <c r="C21" s="32"/>
      <c r="D21" s="166" t="s">
        <v>25</v>
      </c>
      <c r="E21" s="338" t="s">
        <v>26</v>
      </c>
      <c r="F21" s="382" t="s">
        <v>26</v>
      </c>
      <c r="G21" s="166" t="s">
        <v>25</v>
      </c>
      <c r="H21" s="338" t="s">
        <v>26</v>
      </c>
      <c r="I21" s="382" t="s">
        <v>26</v>
      </c>
      <c r="J21" s="166" t="s">
        <v>25</v>
      </c>
      <c r="K21" s="338" t="s">
        <v>26</v>
      </c>
      <c r="L21" s="382" t="s">
        <v>26</v>
      </c>
      <c r="M21" s="166" t="s">
        <v>25</v>
      </c>
      <c r="N21" s="338" t="s">
        <v>26</v>
      </c>
      <c r="O21" s="382" t="s">
        <v>26</v>
      </c>
      <c r="P21" s="166" t="s">
        <v>25</v>
      </c>
      <c r="Q21" s="338" t="s">
        <v>26</v>
      </c>
      <c r="R21" s="382" t="s">
        <v>26</v>
      </c>
    </row>
    <row r="22" spans="1:19" ht="16" thickBot="1">
      <c r="B22" s="9" t="s">
        <v>9</v>
      </c>
      <c r="C22" s="9" t="s">
        <v>27</v>
      </c>
      <c r="D22" s="212">
        <f>'4a. OEB_Adjustment_Input_Sheet'!$E$9</f>
        <v>46003</v>
      </c>
      <c r="E22" s="147" t="s">
        <v>29</v>
      </c>
      <c r="F22" s="10" t="s">
        <v>30</v>
      </c>
      <c r="G22" s="212">
        <f>'4a. OEB_Adjustment_Input_Sheet'!$E$9</f>
        <v>46003</v>
      </c>
      <c r="H22" s="147" t="s">
        <v>29</v>
      </c>
      <c r="I22" s="10" t="s">
        <v>30</v>
      </c>
      <c r="J22" s="212">
        <f>'4a. OEB_Adjustment_Input_Sheet'!$E$9</f>
        <v>46003</v>
      </c>
      <c r="K22" s="147" t="s">
        <v>29</v>
      </c>
      <c r="L22" s="10" t="s">
        <v>30</v>
      </c>
      <c r="M22" s="212">
        <f>'4a. OEB_Adjustment_Input_Sheet'!$E$9</f>
        <v>46003</v>
      </c>
      <c r="N22" s="147" t="s">
        <v>29</v>
      </c>
      <c r="O22" s="10" t="s">
        <v>30</v>
      </c>
      <c r="P22" s="212">
        <f>'4a. OEB_Adjustment_Input_Sheet'!$E$9</f>
        <v>46003</v>
      </c>
      <c r="Q22" s="147" t="s">
        <v>29</v>
      </c>
      <c r="R22" s="10" t="s">
        <v>30</v>
      </c>
    </row>
    <row r="23" spans="1:19">
      <c r="B23" s="383"/>
      <c r="C23" s="384"/>
      <c r="D23" s="165" t="s">
        <v>31</v>
      </c>
      <c r="E23" s="144" t="s">
        <v>32</v>
      </c>
      <c r="F23" s="145" t="s">
        <v>33</v>
      </c>
      <c r="G23" s="165" t="s">
        <v>34</v>
      </c>
      <c r="H23" s="144" t="s">
        <v>35</v>
      </c>
      <c r="I23" s="145" t="s">
        <v>36</v>
      </c>
      <c r="J23" s="165" t="s">
        <v>37</v>
      </c>
      <c r="K23" s="144" t="s">
        <v>38</v>
      </c>
      <c r="L23" s="145" t="s">
        <v>39</v>
      </c>
      <c r="M23" s="165" t="s">
        <v>40</v>
      </c>
      <c r="N23" s="144" t="s">
        <v>41</v>
      </c>
      <c r="O23" s="145" t="s">
        <v>42</v>
      </c>
      <c r="P23" s="165" t="s">
        <v>43</v>
      </c>
      <c r="Q23" s="144" t="s">
        <v>44</v>
      </c>
      <c r="R23" s="145" t="s">
        <v>45</v>
      </c>
    </row>
    <row r="24" spans="1:19" ht="16" thickBot="1">
      <c r="B24" s="11" t="s">
        <v>245</v>
      </c>
      <c r="C24" s="384"/>
      <c r="D24" s="155"/>
      <c r="E24" s="384"/>
      <c r="F24" s="400"/>
      <c r="G24" s="155"/>
      <c r="H24" s="384"/>
      <c r="I24" s="400"/>
      <c r="J24" s="155"/>
      <c r="K24" s="384"/>
      <c r="L24" s="400"/>
      <c r="M24" s="155"/>
      <c r="N24" s="384"/>
      <c r="O24" s="400"/>
      <c r="P24" s="155"/>
      <c r="Q24" s="384"/>
      <c r="R24" s="400"/>
    </row>
    <row r="25" spans="1:19">
      <c r="B25" s="35">
        <v>1</v>
      </c>
      <c r="C25" s="30" t="s">
        <v>246</v>
      </c>
      <c r="D25" s="117">
        <f>'4a. OEB_Adjustment_Input_Sheet'!E118</f>
        <v>18.692595725284299</v>
      </c>
      <c r="E25" s="401">
        <f>F25-D25</f>
        <v>0</v>
      </c>
      <c r="F25" s="118">
        <f>'4a. OEB_Adjustment_Input_Sheet'!G118</f>
        <v>18.692595725284299</v>
      </c>
      <c r="G25" s="117">
        <f>'4a. OEB_Adjustment_Input_Sheet'!H118</f>
        <v>26.692001432921099</v>
      </c>
      <c r="H25" s="401">
        <f>I25-G25</f>
        <v>0</v>
      </c>
      <c r="I25" s="118">
        <f>'4a. OEB_Adjustment_Input_Sheet'!J118</f>
        <v>26.692001432921099</v>
      </c>
      <c r="J25" s="117">
        <f>'4a. OEB_Adjustment_Input_Sheet'!K118</f>
        <v>25.066396326558898</v>
      </c>
      <c r="K25" s="401">
        <f>L25-J25</f>
        <v>0</v>
      </c>
      <c r="L25" s="118">
        <f>'4a. OEB_Adjustment_Input_Sheet'!M118</f>
        <v>25.066396326558898</v>
      </c>
      <c r="M25" s="117">
        <f>'4a. OEB_Adjustment_Input_Sheet'!N118</f>
        <v>26.823722203832499</v>
      </c>
      <c r="N25" s="401">
        <f>O25-M25</f>
        <v>0</v>
      </c>
      <c r="O25" s="118">
        <f>'4a. OEB_Adjustment_Input_Sheet'!P118</f>
        <v>26.823722203832499</v>
      </c>
      <c r="P25" s="117">
        <f>'4a. OEB_Adjustment_Input_Sheet'!Q118</f>
        <v>28.9431277038423</v>
      </c>
      <c r="Q25" s="401">
        <f>R25-P25</f>
        <v>0</v>
      </c>
      <c r="R25" s="118">
        <f>'4a. OEB_Adjustment_Input_Sheet'!S118</f>
        <v>28.9431277038423</v>
      </c>
    </row>
    <row r="26" spans="1:19">
      <c r="B26" s="35">
        <v>2</v>
      </c>
      <c r="C26" s="30" t="s">
        <v>247</v>
      </c>
      <c r="D26" s="484">
        <v>111.33</v>
      </c>
      <c r="E26" s="202">
        <f t="shared" ref="E26:E27" si="2">F26-D26</f>
        <v>0</v>
      </c>
      <c r="F26" s="157">
        <v>111.33</v>
      </c>
      <c r="G26" s="484">
        <f>D26</f>
        <v>111.33</v>
      </c>
      <c r="H26" s="202">
        <f t="shared" ref="H26:H27" si="3">I26-G26</f>
        <v>0</v>
      </c>
      <c r="I26" s="157">
        <v>111.33</v>
      </c>
      <c r="J26" s="484">
        <f>G26</f>
        <v>111.33</v>
      </c>
      <c r="K26" s="202">
        <f t="shared" ref="K26:K27" si="4">L26-J26</f>
        <v>0</v>
      </c>
      <c r="L26" s="157">
        <v>111.33</v>
      </c>
      <c r="M26" s="484">
        <f>J26</f>
        <v>111.33</v>
      </c>
      <c r="N26" s="202">
        <f t="shared" ref="N26:N27" si="5">O26-M26</f>
        <v>0</v>
      </c>
      <c r="O26" s="157">
        <v>111.33</v>
      </c>
      <c r="P26" s="484">
        <f>M26</f>
        <v>111.33</v>
      </c>
      <c r="Q26" s="202">
        <f t="shared" ref="Q26:Q27" si="6">R26-P26</f>
        <v>0</v>
      </c>
      <c r="R26" s="157">
        <v>111.33</v>
      </c>
      <c r="S26" s="58"/>
    </row>
    <row r="27" spans="1:19" ht="16" thickBot="1">
      <c r="B27" s="35">
        <v>3</v>
      </c>
      <c r="C27" s="18" t="s">
        <v>248</v>
      </c>
      <c r="D27" s="127">
        <f>D25*D26</f>
        <v>2081.0466820959009</v>
      </c>
      <c r="E27" s="203">
        <f t="shared" si="2"/>
        <v>0</v>
      </c>
      <c r="F27" s="128">
        <f>F25*F26</f>
        <v>2081.0466820959009</v>
      </c>
      <c r="G27" s="127">
        <f>G25*G26</f>
        <v>2971.6205195271059</v>
      </c>
      <c r="H27" s="203">
        <f t="shared" si="3"/>
        <v>0</v>
      </c>
      <c r="I27" s="128">
        <f>I25*I26</f>
        <v>2971.6205195271059</v>
      </c>
      <c r="J27" s="127">
        <f>J25*J26</f>
        <v>2790.641903035802</v>
      </c>
      <c r="K27" s="203">
        <f t="shared" si="4"/>
        <v>0</v>
      </c>
      <c r="L27" s="128">
        <f>L25*L26</f>
        <v>2790.641903035802</v>
      </c>
      <c r="M27" s="127">
        <f>M25*M26</f>
        <v>2986.2849929526719</v>
      </c>
      <c r="N27" s="203">
        <f t="shared" si="5"/>
        <v>0</v>
      </c>
      <c r="O27" s="128">
        <f>O25*O26</f>
        <v>2986.2849929526719</v>
      </c>
      <c r="P27" s="127">
        <f>P25*P26</f>
        <v>3222.2384072687632</v>
      </c>
      <c r="Q27" s="203">
        <f t="shared" si="6"/>
        <v>0</v>
      </c>
      <c r="R27" s="128">
        <f>R25*R26</f>
        <v>3222.2384072687632</v>
      </c>
    </row>
    <row r="28" spans="1:19">
      <c r="B28" s="35"/>
      <c r="C28" s="30"/>
      <c r="D28" s="129"/>
      <c r="E28" s="130"/>
      <c r="F28" s="131"/>
      <c r="G28" s="129"/>
      <c r="H28" s="130"/>
      <c r="I28" s="131"/>
      <c r="J28" s="129"/>
      <c r="K28" s="130"/>
      <c r="L28" s="131"/>
      <c r="M28" s="129"/>
      <c r="N28" s="130"/>
      <c r="O28" s="131"/>
      <c r="P28" s="129"/>
      <c r="Q28" s="130"/>
      <c r="R28" s="131"/>
    </row>
    <row r="29" spans="1:19" ht="16" thickBot="1">
      <c r="B29" s="11" t="s">
        <v>15</v>
      </c>
      <c r="C29" s="30"/>
      <c r="D29" s="132"/>
      <c r="E29" s="130"/>
      <c r="F29" s="131"/>
      <c r="G29" s="132"/>
      <c r="H29" s="130"/>
      <c r="I29" s="131"/>
      <c r="J29" s="132"/>
      <c r="K29" s="130"/>
      <c r="L29" s="131"/>
      <c r="M29" s="132"/>
      <c r="N29" s="130"/>
      <c r="O29" s="131"/>
      <c r="P29" s="132"/>
      <c r="Q29" s="130"/>
      <c r="R29" s="131"/>
    </row>
    <row r="30" spans="1:19">
      <c r="B30" s="35">
        <v>4</v>
      </c>
      <c r="C30" s="30" t="s">
        <v>251</v>
      </c>
      <c r="D30" s="117">
        <f>'7. Rev_Req'!D63</f>
        <v>4062.813533743516</v>
      </c>
      <c r="E30" s="156">
        <f t="shared" ref="E30:E31" si="7">F30-D30</f>
        <v>0</v>
      </c>
      <c r="F30" s="118">
        <f>'7. Rev_Req'!F63</f>
        <v>4062.813533743516</v>
      </c>
      <c r="G30" s="117">
        <f>'7. Rev_Req'!G63</f>
        <v>4257.4310654023111</v>
      </c>
      <c r="H30" s="156">
        <f t="shared" ref="H30:H31" si="8">I30-G30</f>
        <v>0</v>
      </c>
      <c r="I30" s="118">
        <f>'7. Rev_Req'!I63</f>
        <v>4257.4310654023111</v>
      </c>
      <c r="J30" s="117">
        <f>'7. Rev_Req'!J63</f>
        <v>4676.9850942413359</v>
      </c>
      <c r="K30" s="156">
        <f t="shared" ref="K30:K31" si="9">L30-J30</f>
        <v>0</v>
      </c>
      <c r="L30" s="118">
        <f>'7. Rev_Req'!L63</f>
        <v>4676.9850942413359</v>
      </c>
      <c r="M30" s="117">
        <f>'7. Rev_Req'!M63</f>
        <v>4882.3676518433895</v>
      </c>
      <c r="N30" s="156">
        <f t="shared" ref="N30:N31" si="10">O30-M30</f>
        <v>0</v>
      </c>
      <c r="O30" s="118">
        <f>'7. Rev_Req'!O63</f>
        <v>4882.3676518433895</v>
      </c>
      <c r="P30" s="117">
        <f>'7. Rev_Req'!P63</f>
        <v>5737.5843521950192</v>
      </c>
      <c r="Q30" s="156">
        <f t="shared" ref="Q30:Q31" si="11">R30-P30</f>
        <v>0</v>
      </c>
      <c r="R30" s="118">
        <f>'7. Rev_Req'!R63</f>
        <v>5737.5843521950192</v>
      </c>
    </row>
    <row r="31" spans="1:19" ht="16" thickBot="1">
      <c r="B31" s="36">
        <v>5</v>
      </c>
      <c r="C31" s="37" t="s">
        <v>250</v>
      </c>
      <c r="D31" s="127">
        <f>+D30-D27</f>
        <v>1981.7668516476151</v>
      </c>
      <c r="E31" s="388">
        <f t="shared" si="7"/>
        <v>0</v>
      </c>
      <c r="F31" s="128">
        <f>+F30-F27</f>
        <v>1981.7668516476151</v>
      </c>
      <c r="G31" s="127">
        <f>+G30-G27</f>
        <v>1285.8105458752052</v>
      </c>
      <c r="H31" s="388">
        <f t="shared" si="8"/>
        <v>0</v>
      </c>
      <c r="I31" s="128">
        <f>+I30-I27</f>
        <v>1285.8105458752052</v>
      </c>
      <c r="J31" s="127">
        <f>+J30-J27</f>
        <v>1886.3431912055339</v>
      </c>
      <c r="K31" s="388">
        <f t="shared" si="9"/>
        <v>0</v>
      </c>
      <c r="L31" s="128">
        <f>+L30-L27</f>
        <v>1886.3431912055339</v>
      </c>
      <c r="M31" s="127">
        <f>+M30-M27</f>
        <v>1896.0826588907175</v>
      </c>
      <c r="N31" s="388">
        <f t="shared" si="10"/>
        <v>0</v>
      </c>
      <c r="O31" s="128">
        <f>+O30-O27</f>
        <v>1896.0826588907175</v>
      </c>
      <c r="P31" s="127">
        <f>+P30-P27</f>
        <v>2515.3459449262559</v>
      </c>
      <c r="Q31" s="388">
        <f t="shared" si="11"/>
        <v>0</v>
      </c>
      <c r="R31" s="128">
        <f>+R30-R27</f>
        <v>2515.3459449262559</v>
      </c>
    </row>
    <row r="32" spans="1:19">
      <c r="E32" s="51"/>
      <c r="F32" s="51"/>
      <c r="H32" s="51"/>
      <c r="I32" s="51"/>
      <c r="K32" s="51"/>
      <c r="L32" s="51"/>
      <c r="N32" s="51"/>
      <c r="O32" s="51"/>
      <c r="Q32" s="51"/>
      <c r="R32" s="51"/>
    </row>
    <row r="33" spans="2:16">
      <c r="B33" s="276" t="s">
        <v>205</v>
      </c>
      <c r="D33" s="267"/>
      <c r="G33" s="267"/>
      <c r="J33" s="267"/>
      <c r="M33" s="267"/>
      <c r="P33" s="267"/>
    </row>
    <row r="34" spans="2:16"/>
    <row r="35" spans="2:16"/>
    <row r="36" spans="2:16"/>
    <row r="37" spans="2:16"/>
    <row r="38" spans="2:16"/>
    <row r="39" spans="2:16"/>
    <row r="40" spans="2:16"/>
    <row r="41" spans="2:16"/>
    <row r="42" spans="2:16"/>
    <row r="43" spans="2:16"/>
    <row r="44" spans="2:16"/>
    <row r="45" spans="2:16"/>
    <row r="46" spans="2:16"/>
    <row r="47" spans="2:16"/>
    <row r="48" spans="2:16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</sheetData>
  <mergeCells count="8">
    <mergeCell ref="D6:F6"/>
    <mergeCell ref="D5:F5"/>
    <mergeCell ref="J20:L20"/>
    <mergeCell ref="M20:O20"/>
    <mergeCell ref="D19:R19"/>
    <mergeCell ref="D20:F20"/>
    <mergeCell ref="G20:I20"/>
    <mergeCell ref="P20:R20"/>
  </mergeCells>
  <pageMargins left="1" right="1" top="1" bottom="1" header="0.5" footer="0.5"/>
  <pageSetup paperSize="17" scale="59" orientation="landscape" r:id="rId1"/>
  <headerFooter>
    <oddHeader>&amp;COPG Revenue Requirement Deficiency / (Sufficiency)</oddHeader>
  </headerFooter>
  <ignoredErrors>
    <ignoredError sqref="D13:R25 D27:R31 E26:R2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17f32f-3354-4d88-be23-dbe669d82483">
      <Terms xmlns="http://schemas.microsoft.com/office/infopath/2007/PartnerControls"/>
    </lcf76f155ced4ddcb4097134ff3c332f>
    <TaxCatchAll xmlns="9909a1fe-d543-41d5-a7bd-5a24856ec7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4E8F6005AB04CA145165DCE5B4740" ma:contentTypeVersion="11" ma:contentTypeDescription="Create a new document." ma:contentTypeScope="" ma:versionID="658d85eba131bee4686135229ed4946a">
  <xsd:schema xmlns:xsd="http://www.w3.org/2001/XMLSchema" xmlns:xs="http://www.w3.org/2001/XMLSchema" xmlns:p="http://schemas.microsoft.com/office/2006/metadata/properties" xmlns:ns2="8717f32f-3354-4d88-be23-dbe669d82483" xmlns:ns3="9909a1fe-d543-41d5-a7bd-5a24856ec748" targetNamespace="http://schemas.microsoft.com/office/2006/metadata/properties" ma:root="true" ma:fieldsID="07efd5476d80a2148d0d70af3cc73210" ns2:_="" ns3:_="">
    <xsd:import namespace="8717f32f-3354-4d88-be23-dbe669d82483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7f32f-3354-4d88-be23-dbe669d82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80D0C-6567-4986-AC95-05977E79B7CC}">
  <ds:schemaRefs>
    <ds:schemaRef ds:uri="http://schemas.microsoft.com/office/2006/metadata/properties"/>
    <ds:schemaRef ds:uri="http://purl.org/dc/elements/1.1/"/>
    <ds:schemaRef ds:uri="8717f32f-3354-4d88-be23-dbe669d82483"/>
    <ds:schemaRef ds:uri="http://schemas.openxmlformats.org/package/2006/metadata/core-properties"/>
    <ds:schemaRef ds:uri="9909a1fe-d543-41d5-a7bd-5a24856ec74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C50943-455D-4D9F-BF09-1F8717C6F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C53DA5-5F8C-4B95-A642-421AFAE2C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17f32f-3354-4d88-be23-dbe669d82483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1. Cover</vt:lpstr>
      <vt:lpstr>2. TOC</vt:lpstr>
      <vt:lpstr>3. Legend</vt:lpstr>
      <vt:lpstr>4a. OEB_Adjustment_Input_Sheet</vt:lpstr>
      <vt:lpstr>4b. OEB_Adjustment_Input_Sheet</vt:lpstr>
      <vt:lpstr>5. Rate_Base_&amp;_Cost_of_Capital</vt:lpstr>
      <vt:lpstr>6. Taxes</vt:lpstr>
      <vt:lpstr>7. Rev_Req</vt:lpstr>
      <vt:lpstr>8. Revenue_Def_Suff</vt:lpstr>
      <vt:lpstr>9. Payment_Amounts</vt:lpstr>
      <vt:lpstr>10. Deferral_Variance_&amp;_Riders</vt:lpstr>
      <vt:lpstr>11. Impact</vt:lpstr>
      <vt:lpstr>'10. Deferral_Variance_&amp;_Riders'!Print_Area</vt:lpstr>
      <vt:lpstr>'11. Impact'!Print_Area</vt:lpstr>
      <vt:lpstr>'4a. OEB_Adjustment_Input_Sheet'!Print_Area</vt:lpstr>
      <vt:lpstr>'4b. OEB_Adjustment_Input_Sheet'!Print_Area</vt:lpstr>
      <vt:lpstr>'5. Rate_Base_&amp;_Cost_of_Capital'!Print_Area</vt:lpstr>
      <vt:lpstr>'6. Taxes'!Print_Area</vt:lpstr>
      <vt:lpstr>'7. Rev_Req'!Print_Area</vt:lpstr>
      <vt:lpstr>'9. Payment_Amounts'!Print_Area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dialin</dc:creator>
  <cp:keywords/>
  <dc:description/>
  <cp:lastModifiedBy>Lori Patchett</cp:lastModifiedBy>
  <cp:revision/>
  <dcterms:created xsi:type="dcterms:W3CDTF">2007-07-01T14:51:25Z</dcterms:created>
  <dcterms:modified xsi:type="dcterms:W3CDTF">2026-03-12T13:39:30Z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ac1693-a67e-4d5a-af26-9e50640f01a1_Enabled">
    <vt:lpwstr>True</vt:lpwstr>
  </property>
  <property fmtid="{D5CDD505-2E9C-101B-9397-08002B2CF9AE}" pid="3" name="MSIP_Label_65ac1693-a67e-4d5a-af26-9e50640f01a1_SiteId">
    <vt:lpwstr>962f21cf-93ea-449f-99bf-402e2b2987b2</vt:lpwstr>
  </property>
  <property fmtid="{D5CDD505-2E9C-101B-9397-08002B2CF9AE}" pid="4" name="MSIP_Label_65ac1693-a67e-4d5a-af26-9e50640f01a1_Owner">
    <vt:lpwstr>herman.mo@opg.com</vt:lpwstr>
  </property>
  <property fmtid="{D5CDD505-2E9C-101B-9397-08002B2CF9AE}" pid="5" name="MSIP_Label_65ac1693-a67e-4d5a-af26-9e50640f01a1_SetDate">
    <vt:lpwstr>2020-12-04T02:54:28.8779665Z</vt:lpwstr>
  </property>
  <property fmtid="{D5CDD505-2E9C-101B-9397-08002B2CF9AE}" pid="6" name="MSIP_Label_65ac1693-a67e-4d5a-af26-9e50640f01a1_Name">
    <vt:lpwstr>Internal or Proprietary</vt:lpwstr>
  </property>
  <property fmtid="{D5CDD505-2E9C-101B-9397-08002B2CF9AE}" pid="7" name="MSIP_Label_65ac1693-a67e-4d5a-af26-9e50640f01a1_Application">
    <vt:lpwstr>Microsoft Azure Information Protection</vt:lpwstr>
  </property>
  <property fmtid="{D5CDD505-2E9C-101B-9397-08002B2CF9AE}" pid="8" name="MSIP_Label_65ac1693-a67e-4d5a-af26-9e50640f01a1_ActionId">
    <vt:lpwstr>8b0049d9-2384-4eec-911f-f055660e7d11</vt:lpwstr>
  </property>
  <property fmtid="{D5CDD505-2E9C-101B-9397-08002B2CF9AE}" pid="9" name="MSIP_Label_65ac1693-a67e-4d5a-af26-9e50640f01a1_Extended_MSFT_Method">
    <vt:lpwstr>Automatic</vt:lpwstr>
  </property>
  <property fmtid="{D5CDD505-2E9C-101B-9397-08002B2CF9AE}" pid="10" name="MSIP_Label_de7afb16-bed2-47a7-a936-de53beb31938_Enabled">
    <vt:lpwstr>True</vt:lpwstr>
  </property>
  <property fmtid="{D5CDD505-2E9C-101B-9397-08002B2CF9AE}" pid="11" name="MSIP_Label_de7afb16-bed2-47a7-a936-de53beb31938_SiteId">
    <vt:lpwstr>962f21cf-93ea-449f-99bf-402e2b2987b2</vt:lpwstr>
  </property>
  <property fmtid="{D5CDD505-2E9C-101B-9397-08002B2CF9AE}" pid="12" name="MSIP_Label_de7afb16-bed2-47a7-a936-de53beb31938_Owner">
    <vt:lpwstr>herman.mo@opg.com</vt:lpwstr>
  </property>
  <property fmtid="{D5CDD505-2E9C-101B-9397-08002B2CF9AE}" pid="13" name="MSIP_Label_de7afb16-bed2-47a7-a936-de53beb31938_SetDate">
    <vt:lpwstr>2020-12-04T02:54:28.8779665Z</vt:lpwstr>
  </property>
  <property fmtid="{D5CDD505-2E9C-101B-9397-08002B2CF9AE}" pid="14" name="MSIP_Label_de7afb16-bed2-47a7-a936-de53beb31938_Name">
    <vt:lpwstr>OPG Proprietary</vt:lpwstr>
  </property>
  <property fmtid="{D5CDD505-2E9C-101B-9397-08002B2CF9AE}" pid="15" name="MSIP_Label_de7afb16-bed2-47a7-a936-de53beb31938_Application">
    <vt:lpwstr>Microsoft Azure Information Protection</vt:lpwstr>
  </property>
  <property fmtid="{D5CDD505-2E9C-101B-9397-08002B2CF9AE}" pid="16" name="MSIP_Label_de7afb16-bed2-47a7-a936-de53beb31938_ActionId">
    <vt:lpwstr>8b0049d9-2384-4eec-911f-f055660e7d11</vt:lpwstr>
  </property>
  <property fmtid="{D5CDD505-2E9C-101B-9397-08002B2CF9AE}" pid="17" name="MSIP_Label_de7afb16-bed2-47a7-a936-de53beb31938_Parent">
    <vt:lpwstr>65ac1693-a67e-4d5a-af26-9e50640f01a1</vt:lpwstr>
  </property>
  <property fmtid="{D5CDD505-2E9C-101B-9397-08002B2CF9AE}" pid="18" name="MSIP_Label_de7afb16-bed2-47a7-a936-de53beb31938_Extended_MSFT_Method">
    <vt:lpwstr>Automatic</vt:lpwstr>
  </property>
  <property fmtid="{D5CDD505-2E9C-101B-9397-08002B2CF9AE}" pid="19" name="Sensitivity">
    <vt:lpwstr>Internal or Proprietary OPG Proprietary</vt:lpwstr>
  </property>
  <property fmtid="{D5CDD505-2E9C-101B-9397-08002B2CF9AE}" pid="20" name="ContentTypeId">
    <vt:lpwstr>0x0101005A64E8F6005AB04CA145165DCE5B4740</vt:lpwstr>
  </property>
  <property fmtid="{D5CDD505-2E9C-101B-9397-08002B2CF9AE}" pid="21" name="MediaServiceImageTags">
    <vt:lpwstr/>
  </property>
</Properties>
</file>