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6" documentId="8_{0982B05C-4A04-4339-A57F-DB93010A504B}" xr6:coauthVersionLast="47" xr6:coauthVersionMax="47" xr10:uidLastSave="{AE5ECBF8-E2D0-4150-BB42-1402BA202B97}"/>
  <bookViews>
    <workbookView xWindow="-110" yWindow="-110" windowWidth="19420" windowHeight="10300" xr2:uid="{5C1E80DD-C910-42AC-8CB1-BE62EF2510BD}"/>
  </bookViews>
  <sheets>
    <sheet name="Rate 1" sheetId="1" r:id="rId1"/>
    <sheet name="Electricity Price ($ per kWh) " sheetId="3" r:id="rId2"/>
  </sheets>
  <externalReferences>
    <externalReference r:id="rId3"/>
    <externalReference r:id="rId4"/>
  </externalReferences>
  <definedNames>
    <definedName name="ap" hidden="1">{"July",#N/A,FALSE,"Jul"}</definedName>
    <definedName name="e">#REF!</definedName>
    <definedName name="h" hidden="1">{"November",#N/A,FALSE,"Nov"}</definedName>
    <definedName name="mjperm3">[1]conv!$E$14</definedName>
    <definedName name="new" hidden="1">{"July",#N/A,FALSE,"Jul"}</definedName>
    <definedName name="test">'[2]Calendar Data'!$C$7:$C$8</definedName>
    <definedName name="wrn.Apr_Hedges." hidden="1">{"April",#N/A,FALSE,"Apr"}</definedName>
    <definedName name="wrn.Aug_Hedges." hidden="1">{"August",#N/A,FALSE,"Aug"}</definedName>
    <definedName name="wrn.Dec_Hedges." hidden="1">{"December",#N/A,FALSE,"Dec"}</definedName>
    <definedName name="wrn.Feb_Hedges." hidden="1">{"February",#N/A,FALSE,"Feb"}</definedName>
    <definedName name="wrn.Jan_Hedges." hidden="1">{"January",#N/A,FALSE,"Jan"}</definedName>
    <definedName name="wrn.Jul_Hedges." hidden="1">{"July",#N/A,FALSE,"Jul"}</definedName>
    <definedName name="wrn.Jun_Hedges." hidden="1">{"June",#N/A,FALSE,"Jun"}</definedName>
    <definedName name="wrn.Mar_Hedges." hidden="1">{"March",#N/A,FALSE,"Mar"}</definedName>
    <definedName name="wrn.May_Hedges." hidden="1">{"May",#N/A,FALSE,"May"}</definedName>
    <definedName name="wrn.Nov_Hedges." hidden="1">{"November",#N/A,FALSE,"Nov"}</definedName>
    <definedName name="wrn.Oct_Hedges." hidden="1">{"October",#N/A,FALSE,"Oct"}</definedName>
    <definedName name="wrn.Reports." hidden="1">{"Summary",#N/A,FALSE,"Data";"Chart",#N/A,FALSE,"Data"}</definedName>
    <definedName name="wrn.Sep_Hedges." hidden="1">{"September",#N/A,FALSE,"Sep"}</definedName>
  </definedNames>
  <calcPr calcId="191028" iterate="1" iterateDelta="1.0000000000000001E-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G26" i="3" l="1"/>
  <c r="G16" i="3" l="1"/>
  <c r="C15" i="3"/>
  <c r="C16" i="3" s="1"/>
  <c r="G27" i="3" l="1"/>
  <c r="C14" i="1" l="1"/>
  <c r="C3" i="1"/>
  <c r="E2" i="1" l="1"/>
  <c r="F2" i="1"/>
  <c r="G2" i="1"/>
  <c r="H2" i="1" s="1"/>
  <c r="I2" i="1" s="1"/>
  <c r="J2" i="1" s="1"/>
  <c r="K2" i="1" s="1"/>
  <c r="L2" i="1" s="1"/>
  <c r="M2" i="1" s="1"/>
  <c r="N2" i="1" s="1"/>
  <c r="O2" i="1" s="1"/>
  <c r="P2" i="1" s="1"/>
  <c r="Q2" i="1" s="1"/>
  <c r="D2" i="1"/>
  <c r="D13" i="1"/>
  <c r="D14" i="1"/>
  <c r="D16" i="1"/>
  <c r="D12" i="1"/>
  <c r="D5" i="1"/>
  <c r="D6" i="1"/>
  <c r="D7" i="1"/>
  <c r="D8" i="1"/>
  <c r="T3" i="1"/>
  <c r="T4" i="1"/>
  <c r="T5" i="1"/>
  <c r="T6" i="1"/>
  <c r="S7" i="1" l="1"/>
  <c r="E16" i="1" l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E17" i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D17" i="1"/>
  <c r="E13" i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E12" i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E5" i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E6" i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T7" i="1" l="1"/>
  <c r="C20" i="1" l="1"/>
  <c r="G19" i="1"/>
  <c r="G20" i="1" s="1"/>
  <c r="O19" i="1"/>
  <c r="N19" i="1"/>
  <c r="N20" i="1" s="1"/>
  <c r="H19" i="1"/>
  <c r="P19" i="1"/>
  <c r="I19" i="1"/>
  <c r="I20" i="1" s="1"/>
  <c r="Q19" i="1"/>
  <c r="Q20" i="1" s="1"/>
  <c r="K19" i="1"/>
  <c r="K20" i="1" s="1"/>
  <c r="F19" i="1"/>
  <c r="F20" i="1" s="1"/>
  <c r="J19" i="1"/>
  <c r="J20" i="1" s="1"/>
  <c r="D19" i="1"/>
  <c r="D20" i="1" s="1"/>
  <c r="L19" i="1"/>
  <c r="L20" i="1" s="1"/>
  <c r="E19" i="1"/>
  <c r="E20" i="1" s="1"/>
  <c r="M19" i="1"/>
  <c r="M20" i="1" s="1"/>
  <c r="O20" i="1" l="1"/>
  <c r="H20" i="1"/>
  <c r="P20" i="1"/>
</calcChain>
</file>

<file path=xl/sharedStrings.xml><?xml version="1.0" encoding="utf-8"?>
<sst xmlns="http://schemas.openxmlformats.org/spreadsheetml/2006/main" count="75" uniqueCount="57">
  <si>
    <t xml:space="preserve"> Rates effective 1/1/2026</t>
  </si>
  <si>
    <r>
      <t>Annual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</si>
  <si>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cents</t>
  </si>
  <si>
    <t>Monthly Customer Charge</t>
  </si>
  <si>
    <t>$/year</t>
  </si>
  <si>
    <t>Delivery Charge per m3</t>
  </si>
  <si>
    <t>First 30 m3</t>
  </si>
  <si>
    <r>
      <t>cents/m</t>
    </r>
    <r>
      <rPr>
        <vertAlign val="superscript"/>
        <sz val="11"/>
        <color theme="1"/>
        <rFont val="Calibri"/>
        <family val="2"/>
        <scheme val="minor"/>
      </rPr>
      <t>3</t>
    </r>
  </si>
  <si>
    <t>Next 55 m3</t>
  </si>
  <si>
    <t>Next 85 m3</t>
  </si>
  <si>
    <t>Over 170 m3</t>
  </si>
  <si>
    <t>Transportation Charge</t>
  </si>
  <si>
    <t>Gas Supply Charge</t>
  </si>
  <si>
    <t>Rider C-Gas cost adj</t>
  </si>
  <si>
    <t>Federal Carbon Charge</t>
  </si>
  <si>
    <t>Facility Carbon Charge</t>
  </si>
  <si>
    <t>SES</t>
  </si>
  <si>
    <t xml:space="preserve">Typical Residential Customer </t>
  </si>
  <si>
    <t>Typical Residential Customer incl. SES &amp; customer charge</t>
  </si>
  <si>
    <t>Electricity Price Assumptions</t>
  </si>
  <si>
    <t>Ontario Energy Rebate (OER):</t>
  </si>
  <si>
    <t>(1)</t>
  </si>
  <si>
    <t>Table 1</t>
  </si>
  <si>
    <t>Table 2</t>
  </si>
  <si>
    <t xml:space="preserve">Regulated Price Plan -TOU </t>
  </si>
  <si>
    <t>Hydro One Electricity Rates</t>
  </si>
  <si>
    <t>Time of Use</t>
  </si>
  <si>
    <t>Medium Density - R1 (1)</t>
  </si>
  <si>
    <t>Cents/kWh (2)</t>
  </si>
  <si>
    <t>% of Load (3)</t>
  </si>
  <si>
    <t>On Peak</t>
  </si>
  <si>
    <t>Mid Peak</t>
  </si>
  <si>
    <t>Rates Effective</t>
  </si>
  <si>
    <t>Off Peak</t>
  </si>
  <si>
    <t>Service Charge (2)</t>
  </si>
  <si>
    <t>$/month</t>
  </si>
  <si>
    <t>Total Load - cent/KWh</t>
  </si>
  <si>
    <t>Distribution Rate</t>
  </si>
  <si>
    <t>-</t>
  </si>
  <si>
    <t>$/kWh</t>
  </si>
  <si>
    <t>Total Load - $/kWh</t>
  </si>
  <si>
    <t>Transmission</t>
  </si>
  <si>
    <t>Wholesale Market Service Rate + CBR</t>
  </si>
  <si>
    <t>Credit Adjustment</t>
  </si>
  <si>
    <t xml:space="preserve">Rural rate protection charge </t>
  </si>
  <si>
    <t>Notes for Table 1:</t>
  </si>
  <si>
    <t>Adjustment Factor Charge</t>
  </si>
  <si>
    <t>(1) Sourced from OEB Newsroom - Friday Oct. 17, 2025</t>
  </si>
  <si>
    <t>Standard Supply Servise Charge</t>
  </si>
  <si>
    <t>(2) TOU rates effective Nov 1 2025</t>
  </si>
  <si>
    <t>Fixed Charge Rate Riders</t>
  </si>
  <si>
    <t>(3) Sourced from OEB Regulated Price Plan Price Report - November 1, 2025 to October 31, 2026</t>
  </si>
  <si>
    <t>SME</t>
  </si>
  <si>
    <t>Total $/kWh</t>
  </si>
  <si>
    <t>Total $/kWh with OER</t>
  </si>
  <si>
    <t>Notes for Table 2:</t>
  </si>
  <si>
    <t>(1) Sourced from EB-2025-0030 Hydro One Networks Inc. Tariff of Rates and Charges, Effective and Implementation Date January 1, 2026 Medium Densit - 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</si>
</sst>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[$-409]mmmm\ d\,\ yyyy;@"/>
    <numFmt numFmtId="165" formatCode="0.0000"/>
    <numFmt numFmtId="166" formatCode="_(* #,##0.0000_);_(* \(#,##0.0000\);_(* &quot;-&quot;??_);_(@_)"/>
    <numFmt numFmtId="167" formatCode="0.0%"/>
    <numFmt numFmtId="168" formatCode="0.0"/>
    <numFmt numFmtId="169" formatCode="d\-mmm\-yyyy"/>
    <numFmt numFmtId="170" formatCode="_(* #,##0.000_);_(* \(#,##0.0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1"/>
    <xf numFmtId="0" fontId="3" fillId="0" borderId="0" xfId="1" applyFont="1"/>
    <xf numFmtId="1" fontId="3" fillId="0" borderId="0" xfId="1" applyNumberFormat="1" applyFont="1"/>
    <xf numFmtId="1" fontId="1" fillId="0" borderId="0" xfId="1" applyNumberFormat="1"/>
    <xf numFmtId="2" fontId="1" fillId="0" borderId="0" xfId="1" applyNumberFormat="1"/>
    <xf numFmtId="0" fontId="1" fillId="0" borderId="0" xfId="1" applyAlignment="1">
      <alignment horizontal="left" indent="1"/>
    </xf>
    <xf numFmtId="0" fontId="2" fillId="0" borderId="0" xfId="1" applyFont="1"/>
    <xf numFmtId="0" fontId="1" fillId="0" borderId="0" xfId="1" applyAlignment="1">
      <alignment horizontal="left"/>
    </xf>
    <xf numFmtId="43" fontId="1" fillId="0" borderId="0" xfId="1" applyNumberFormat="1"/>
    <xf numFmtId="166" fontId="1" fillId="2" borderId="0" xfId="1" applyNumberFormat="1" applyFill="1"/>
    <xf numFmtId="7" fontId="1" fillId="0" borderId="0" xfId="1" applyNumberFormat="1"/>
    <xf numFmtId="165" fontId="1" fillId="0" borderId="0" xfId="1" applyNumberFormat="1"/>
    <xf numFmtId="164" fontId="0" fillId="0" borderId="0" xfId="1" applyNumberFormat="1" applyFont="1" applyAlignment="1">
      <alignment horizontal="left"/>
    </xf>
    <xf numFmtId="0" fontId="0" fillId="0" borderId="0" xfId="1" applyFont="1"/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167" fontId="6" fillId="0" borderId="1" xfId="4" applyNumberFormat="1" applyFont="1" applyBorder="1" applyAlignment="1">
      <alignment horizontal="center"/>
    </xf>
    <xf numFmtId="0" fontId="7" fillId="0" borderId="0" xfId="0" quotePrefix="1" applyFont="1"/>
    <xf numFmtId="0" fontId="7" fillId="0" borderId="0" xfId="0" applyFont="1"/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5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10" fillId="0" borderId="8" xfId="5" applyFont="1" applyBorder="1"/>
    <xf numFmtId="0" fontId="7" fillId="0" borderId="5" xfId="0" applyFont="1" applyBorder="1" applyAlignment="1">
      <alignment horizontal="right"/>
    </xf>
    <xf numFmtId="168" fontId="11" fillId="0" borderId="0" xfId="0" applyNumberFormat="1" applyFont="1" applyAlignment="1">
      <alignment horizontal="center"/>
    </xf>
    <xf numFmtId="9" fontId="7" fillId="0" borderId="6" xfId="4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right"/>
    </xf>
    <xf numFmtId="169" fontId="12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left" indent="3"/>
    </xf>
    <xf numFmtId="0" fontId="11" fillId="0" borderId="0" xfId="0" applyFont="1" applyAlignment="1">
      <alignment horizontal="right"/>
    </xf>
    <xf numFmtId="0" fontId="7" fillId="0" borderId="6" xfId="0" applyFont="1" applyBorder="1" applyAlignment="1">
      <alignment horizontal="left"/>
    </xf>
    <xf numFmtId="2" fontId="7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3" fillId="0" borderId="0" xfId="0" applyFont="1"/>
    <xf numFmtId="2" fontId="11" fillId="0" borderId="0" xfId="0" applyNumberFormat="1" applyFont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left" indent="5"/>
    </xf>
    <xf numFmtId="0" fontId="7" fillId="0" borderId="7" xfId="0" applyFont="1" applyBorder="1" applyAlignment="1">
      <alignment horizontal="left" indent="2"/>
    </xf>
    <xf numFmtId="0" fontId="11" fillId="0" borderId="1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5" xfId="0" applyFont="1" applyBorder="1"/>
    <xf numFmtId="170" fontId="7" fillId="0" borderId="0" xfId="3" applyNumberFormat="1" applyFont="1" applyFill="1" applyBorder="1" applyAlignment="1">
      <alignment horizontal="center"/>
    </xf>
    <xf numFmtId="170" fontId="7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1" applyFont="1" applyAlignment="1">
      <alignment horizontal="left"/>
    </xf>
    <xf numFmtId="1" fontId="2" fillId="0" borderId="0" xfId="1" applyNumberFormat="1" applyFont="1"/>
    <xf numFmtId="43" fontId="2" fillId="0" borderId="0" xfId="1" applyNumberFormat="1" applyFont="1"/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</cellXfs>
  <cellStyles count="6">
    <cellStyle name="Comma" xfId="3" builtinId="3"/>
    <cellStyle name="Comma 2" xfId="2" xr:uid="{AAAB6FF5-8662-4066-9DE7-3FB700FC7DF3}"/>
    <cellStyle name="Hyperlink" xfId="5" builtinId="8"/>
    <cellStyle name="Normal" xfId="0" builtinId="0"/>
    <cellStyle name="Normal 7" xfId="1" xr:uid="{84A87850-C4D0-4992-A4BF-A08D0FF96359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conomic\ENERGY\Tools\CONVERT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conomic\ENERGY\PRICES\NYMEX%20Prices\NYMEX%20July%2025%20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"/>
      <sheetName val="CONVER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Nymex Database"/>
      <sheetName val="FX Database"/>
      <sheetName val="Basis Database"/>
      <sheetName val="Chart2"/>
      <sheetName val="Empress Database"/>
      <sheetName val="AECO Basis Database"/>
      <sheetName val="AECO Database"/>
      <sheetName val="Dawn Database"/>
      <sheetName val="Chicago Database"/>
      <sheetName val="WTI Oil Database"/>
      <sheetName val="Correlation Data"/>
      <sheetName val="Dawn Chicago NYMEX Basis"/>
      <sheetName val="Misc Data"/>
      <sheetName val="CDD"/>
      <sheetName val="Daily DD"/>
      <sheetName val="AGA"/>
      <sheetName val="CALENDAR DD"/>
      <sheetName val="Rigs"/>
      <sheetName val="Final Prices"/>
      <sheetName val="Historical Prices"/>
      <sheetName val="Calenda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799A-2EDB-4D65-BE75-89E91A59CD17}">
  <sheetPr>
    <tabColor theme="6"/>
  </sheetPr>
  <dimension ref="A1:T22"/>
  <sheetViews>
    <sheetView tabSelected="1" view="pageBreakPreview" zoomScaleNormal="70" zoomScaleSheetLayoutView="100" workbookViewId="0">
      <selection activeCell="A11" sqref="A11"/>
    </sheetView>
  </sheetViews>
  <sheetFormatPr defaultColWidth="9.1796875" defaultRowHeight="14.5" x14ac:dyDescent="0.35"/>
  <cols>
    <col min="1" max="1" width="51.54296875" style="1" bestFit="1" customWidth="1"/>
    <col min="2" max="2" width="11.81640625" style="1" customWidth="1"/>
    <col min="3" max="3" width="9.1796875" style="1"/>
    <col min="4" max="4" width="8.26953125" style="1" bestFit="1" customWidth="1"/>
    <col min="5" max="18" width="9.1796875" style="1"/>
    <col min="19" max="19" width="17.7265625" style="1" bestFit="1" customWidth="1"/>
    <col min="20" max="20" width="15.1796875" style="1" customWidth="1"/>
    <col min="21" max="16384" width="9.1796875" style="1"/>
  </cols>
  <sheetData>
    <row r="1" spans="1:20" x14ac:dyDescent="0.35">
      <c r="A1" s="13" t="s">
        <v>0</v>
      </c>
    </row>
    <row r="2" spans="1:20" ht="16.5" x14ac:dyDescent="0.35">
      <c r="C2" s="2">
        <v>2026</v>
      </c>
      <c r="D2" s="3">
        <f>C2+1</f>
        <v>2027</v>
      </c>
      <c r="E2" s="3">
        <f t="shared" ref="E2:Q2" si="0">D2+1</f>
        <v>2028</v>
      </c>
      <c r="F2" s="3">
        <f t="shared" si="0"/>
        <v>2029</v>
      </c>
      <c r="G2" s="3">
        <f t="shared" si="0"/>
        <v>2030</v>
      </c>
      <c r="H2" s="3">
        <f t="shared" si="0"/>
        <v>2031</v>
      </c>
      <c r="I2" s="3">
        <f t="shared" si="0"/>
        <v>2032</v>
      </c>
      <c r="J2" s="3">
        <f t="shared" si="0"/>
        <v>2033</v>
      </c>
      <c r="K2" s="3">
        <f t="shared" si="0"/>
        <v>2034</v>
      </c>
      <c r="L2" s="3">
        <f t="shared" si="0"/>
        <v>2035</v>
      </c>
      <c r="M2" s="3">
        <f t="shared" si="0"/>
        <v>2036</v>
      </c>
      <c r="N2" s="3">
        <f t="shared" si="0"/>
        <v>2037</v>
      </c>
      <c r="O2" s="3">
        <f t="shared" si="0"/>
        <v>2038</v>
      </c>
      <c r="P2" s="3">
        <f t="shared" si="0"/>
        <v>2039</v>
      </c>
      <c r="Q2" s="3">
        <f t="shared" si="0"/>
        <v>2040</v>
      </c>
      <c r="R2" s="4"/>
      <c r="S2" s="1" t="s">
        <v>1</v>
      </c>
      <c r="T2" s="14" t="s">
        <v>2</v>
      </c>
    </row>
    <row r="3" spans="1:20" x14ac:dyDescent="0.35">
      <c r="A3" s="1" t="s">
        <v>3</v>
      </c>
      <c r="B3" s="1" t="s">
        <v>4</v>
      </c>
      <c r="C3" s="11">
        <f>27.69*12</f>
        <v>332.28000000000003</v>
      </c>
      <c r="D3" s="11">
        <f>C3</f>
        <v>332.28000000000003</v>
      </c>
      <c r="E3" s="11">
        <f t="shared" ref="E3:Q3" si="1">D3</f>
        <v>332.28000000000003</v>
      </c>
      <c r="F3" s="11">
        <f t="shared" si="1"/>
        <v>332.28000000000003</v>
      </c>
      <c r="G3" s="11">
        <f t="shared" si="1"/>
        <v>332.28000000000003</v>
      </c>
      <c r="H3" s="11">
        <f t="shared" si="1"/>
        <v>332.28000000000003</v>
      </c>
      <c r="I3" s="11">
        <f t="shared" si="1"/>
        <v>332.28000000000003</v>
      </c>
      <c r="J3" s="11">
        <f t="shared" si="1"/>
        <v>332.28000000000003</v>
      </c>
      <c r="K3" s="11">
        <f t="shared" si="1"/>
        <v>332.28000000000003</v>
      </c>
      <c r="L3" s="11">
        <f t="shared" si="1"/>
        <v>332.28000000000003</v>
      </c>
      <c r="M3" s="11">
        <f t="shared" si="1"/>
        <v>332.28000000000003</v>
      </c>
      <c r="N3" s="11">
        <f t="shared" si="1"/>
        <v>332.28000000000003</v>
      </c>
      <c r="O3" s="11">
        <f t="shared" si="1"/>
        <v>332.28000000000003</v>
      </c>
      <c r="P3" s="11">
        <f t="shared" si="1"/>
        <v>332.28000000000003</v>
      </c>
      <c r="Q3" s="11">
        <f t="shared" si="1"/>
        <v>332.28000000000003</v>
      </c>
      <c r="S3" s="4">
        <v>360</v>
      </c>
      <c r="T3" s="5">
        <f>S3*C5</f>
        <v>5246.1719999999996</v>
      </c>
    </row>
    <row r="4" spans="1:20" x14ac:dyDescent="0.35">
      <c r="A4" s="1" t="s">
        <v>5</v>
      </c>
      <c r="S4" s="4">
        <v>552.68999999999994</v>
      </c>
      <c r="T4" s="5">
        <f t="shared" ref="T4:T6" si="2">S4*C6</f>
        <v>7590.8655359999993</v>
      </c>
    </row>
    <row r="5" spans="1:20" ht="16.5" x14ac:dyDescent="0.35">
      <c r="A5" s="6" t="s">
        <v>6</v>
      </c>
      <c r="B5" s="1" t="s">
        <v>7</v>
      </c>
      <c r="C5" s="12">
        <v>14.572699999999999</v>
      </c>
      <c r="D5" s="12">
        <f>C5</f>
        <v>14.572699999999999</v>
      </c>
      <c r="E5" s="12">
        <f t="shared" ref="E5:Q5" si="3">D5</f>
        <v>14.572699999999999</v>
      </c>
      <c r="F5" s="12">
        <f t="shared" si="3"/>
        <v>14.572699999999999</v>
      </c>
      <c r="G5" s="12">
        <f t="shared" si="3"/>
        <v>14.572699999999999</v>
      </c>
      <c r="H5" s="12">
        <f t="shared" si="3"/>
        <v>14.572699999999999</v>
      </c>
      <c r="I5" s="12">
        <f t="shared" si="3"/>
        <v>14.572699999999999</v>
      </c>
      <c r="J5" s="12">
        <f t="shared" si="3"/>
        <v>14.572699999999999</v>
      </c>
      <c r="K5" s="12">
        <f t="shared" si="3"/>
        <v>14.572699999999999</v>
      </c>
      <c r="L5" s="12">
        <f t="shared" si="3"/>
        <v>14.572699999999999</v>
      </c>
      <c r="M5" s="12">
        <f t="shared" si="3"/>
        <v>14.572699999999999</v>
      </c>
      <c r="N5" s="12">
        <f t="shared" si="3"/>
        <v>14.572699999999999</v>
      </c>
      <c r="O5" s="12">
        <f t="shared" si="3"/>
        <v>14.572699999999999</v>
      </c>
      <c r="P5" s="12">
        <f t="shared" si="3"/>
        <v>14.572699999999999</v>
      </c>
      <c r="Q5" s="12">
        <f t="shared" si="3"/>
        <v>14.572699999999999</v>
      </c>
      <c r="S5" s="4">
        <v>588.77</v>
      </c>
      <c r="T5" s="5">
        <f t="shared" si="2"/>
        <v>7699.9340599999996</v>
      </c>
    </row>
    <row r="6" spans="1:20" ht="16.5" x14ac:dyDescent="0.35">
      <c r="A6" s="6" t="s">
        <v>8</v>
      </c>
      <c r="B6" s="1" t="s">
        <v>7</v>
      </c>
      <c r="C6" s="12">
        <v>13.734400000000001</v>
      </c>
      <c r="D6" s="12">
        <f t="shared" ref="D6:Q8" si="4">C6</f>
        <v>13.734400000000001</v>
      </c>
      <c r="E6" s="12">
        <f t="shared" si="4"/>
        <v>13.734400000000001</v>
      </c>
      <c r="F6" s="12">
        <f t="shared" si="4"/>
        <v>13.734400000000001</v>
      </c>
      <c r="G6" s="12">
        <f t="shared" si="4"/>
        <v>13.734400000000001</v>
      </c>
      <c r="H6" s="12">
        <f t="shared" si="4"/>
        <v>13.734400000000001</v>
      </c>
      <c r="I6" s="12">
        <f t="shared" si="4"/>
        <v>13.734400000000001</v>
      </c>
      <c r="J6" s="12">
        <f t="shared" si="4"/>
        <v>13.734400000000001</v>
      </c>
      <c r="K6" s="12">
        <f t="shared" si="4"/>
        <v>13.734400000000001</v>
      </c>
      <c r="L6" s="12">
        <f t="shared" si="4"/>
        <v>13.734400000000001</v>
      </c>
      <c r="M6" s="12">
        <f t="shared" si="4"/>
        <v>13.734400000000001</v>
      </c>
      <c r="N6" s="12">
        <f t="shared" si="4"/>
        <v>13.734400000000001</v>
      </c>
      <c r="O6" s="12">
        <f t="shared" si="4"/>
        <v>13.734400000000001</v>
      </c>
      <c r="P6" s="12">
        <f t="shared" si="4"/>
        <v>13.734400000000001</v>
      </c>
      <c r="Q6" s="12">
        <f t="shared" si="4"/>
        <v>13.734400000000001</v>
      </c>
      <c r="S6" s="4">
        <v>898.55000000000007</v>
      </c>
      <c r="T6" s="5">
        <f t="shared" si="2"/>
        <v>11311.48653</v>
      </c>
    </row>
    <row r="7" spans="1:20" ht="16.5" x14ac:dyDescent="0.35">
      <c r="A7" s="6" t="s">
        <v>9</v>
      </c>
      <c r="B7" s="1" t="s">
        <v>7</v>
      </c>
      <c r="C7" s="12">
        <v>13.077999999999999</v>
      </c>
      <c r="D7" s="12">
        <f t="shared" si="4"/>
        <v>13.077999999999999</v>
      </c>
      <c r="E7" s="12">
        <f t="shared" si="4"/>
        <v>13.077999999999999</v>
      </c>
      <c r="F7" s="12">
        <f t="shared" si="4"/>
        <v>13.077999999999999</v>
      </c>
      <c r="G7" s="12">
        <f t="shared" si="4"/>
        <v>13.077999999999999</v>
      </c>
      <c r="H7" s="12">
        <f t="shared" si="4"/>
        <v>13.077999999999999</v>
      </c>
      <c r="I7" s="12">
        <f t="shared" si="4"/>
        <v>13.077999999999999</v>
      </c>
      <c r="J7" s="12">
        <f t="shared" si="4"/>
        <v>13.077999999999999</v>
      </c>
      <c r="K7" s="12">
        <f t="shared" si="4"/>
        <v>13.077999999999999</v>
      </c>
      <c r="L7" s="12">
        <f t="shared" si="4"/>
        <v>13.077999999999999</v>
      </c>
      <c r="M7" s="12">
        <f t="shared" si="4"/>
        <v>13.077999999999999</v>
      </c>
      <c r="N7" s="12">
        <f t="shared" si="4"/>
        <v>13.077999999999999</v>
      </c>
      <c r="O7" s="12">
        <f t="shared" si="4"/>
        <v>13.077999999999999</v>
      </c>
      <c r="P7" s="12">
        <f t="shared" si="4"/>
        <v>13.077999999999999</v>
      </c>
      <c r="Q7" s="12">
        <f t="shared" si="4"/>
        <v>13.077999999999999</v>
      </c>
      <c r="S7" s="4">
        <f>SUM(S3:S6)</f>
        <v>2400.0100000000002</v>
      </c>
      <c r="T7" s="10">
        <f>SUM(T3:T6)/S7</f>
        <v>13.270135593601692</v>
      </c>
    </row>
    <row r="8" spans="1:20" ht="16.5" x14ac:dyDescent="0.35">
      <c r="A8" s="6" t="s">
        <v>10</v>
      </c>
      <c r="B8" s="1" t="s">
        <v>7</v>
      </c>
      <c r="C8" s="12">
        <v>12.5886</v>
      </c>
      <c r="D8" s="12">
        <f t="shared" si="4"/>
        <v>12.5886</v>
      </c>
      <c r="E8" s="12">
        <f t="shared" si="4"/>
        <v>12.5886</v>
      </c>
      <c r="F8" s="12">
        <f t="shared" si="4"/>
        <v>12.5886</v>
      </c>
      <c r="G8" s="12">
        <f t="shared" si="4"/>
        <v>12.5886</v>
      </c>
      <c r="H8" s="12">
        <f t="shared" si="4"/>
        <v>12.5886</v>
      </c>
      <c r="I8" s="12">
        <f t="shared" si="4"/>
        <v>12.5886</v>
      </c>
      <c r="J8" s="12">
        <f t="shared" si="4"/>
        <v>12.5886</v>
      </c>
      <c r="K8" s="12">
        <f t="shared" si="4"/>
        <v>12.5886</v>
      </c>
      <c r="L8" s="12">
        <f t="shared" si="4"/>
        <v>12.5886</v>
      </c>
      <c r="M8" s="12">
        <f t="shared" si="4"/>
        <v>12.5886</v>
      </c>
      <c r="N8" s="12">
        <f t="shared" si="4"/>
        <v>12.5886</v>
      </c>
      <c r="O8" s="12">
        <f t="shared" si="4"/>
        <v>12.5886</v>
      </c>
      <c r="P8" s="12">
        <f t="shared" si="4"/>
        <v>12.5886</v>
      </c>
      <c r="Q8" s="12">
        <f t="shared" si="4"/>
        <v>12.5886</v>
      </c>
    </row>
    <row r="9" spans="1:20" x14ac:dyDescent="0.35">
      <c r="A9" s="6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S9" s="7"/>
      <c r="T9" s="7"/>
    </row>
    <row r="10" spans="1:20" x14ac:dyDescent="0.35">
      <c r="A10" s="6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S10" s="59"/>
      <c r="T10" s="60"/>
    </row>
    <row r="11" spans="1:20" x14ac:dyDescent="0.35">
      <c r="A11" s="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S11" s="59"/>
      <c r="T11" s="60"/>
    </row>
    <row r="12" spans="1:20" ht="16.5" x14ac:dyDescent="0.35">
      <c r="A12" s="1" t="s">
        <v>11</v>
      </c>
      <c r="B12" s="1" t="s">
        <v>7</v>
      </c>
      <c r="C12" s="1">
        <v>5.6715999999999998</v>
      </c>
      <c r="D12" s="1">
        <f>C12</f>
        <v>5.6715999999999998</v>
      </c>
      <c r="E12" s="1">
        <f t="shared" ref="E12:Q12" si="5">D12</f>
        <v>5.6715999999999998</v>
      </c>
      <c r="F12" s="1">
        <f t="shared" si="5"/>
        <v>5.6715999999999998</v>
      </c>
      <c r="G12" s="1">
        <f t="shared" si="5"/>
        <v>5.6715999999999998</v>
      </c>
      <c r="H12" s="1">
        <f t="shared" si="5"/>
        <v>5.6715999999999998</v>
      </c>
      <c r="I12" s="1">
        <f t="shared" si="5"/>
        <v>5.6715999999999998</v>
      </c>
      <c r="J12" s="1">
        <f t="shared" si="5"/>
        <v>5.6715999999999998</v>
      </c>
      <c r="K12" s="1">
        <f t="shared" si="5"/>
        <v>5.6715999999999998</v>
      </c>
      <c r="L12" s="1">
        <f t="shared" si="5"/>
        <v>5.6715999999999998</v>
      </c>
      <c r="M12" s="1">
        <f t="shared" si="5"/>
        <v>5.6715999999999998</v>
      </c>
      <c r="N12" s="1">
        <f t="shared" si="5"/>
        <v>5.6715999999999998</v>
      </c>
      <c r="O12" s="1">
        <f t="shared" si="5"/>
        <v>5.6715999999999998</v>
      </c>
      <c r="P12" s="1">
        <f t="shared" si="5"/>
        <v>5.6715999999999998</v>
      </c>
      <c r="Q12" s="1">
        <f t="shared" si="5"/>
        <v>5.6715999999999998</v>
      </c>
      <c r="S12" s="59"/>
      <c r="T12" s="60"/>
    </row>
    <row r="13" spans="1:20" ht="16.5" x14ac:dyDescent="0.35">
      <c r="A13" s="1" t="s">
        <v>12</v>
      </c>
      <c r="B13" s="1" t="s">
        <v>7</v>
      </c>
      <c r="C13" s="1">
        <v>13.7599</v>
      </c>
      <c r="D13" s="1">
        <f t="shared" ref="D13:Q14" si="6">C13</f>
        <v>13.7599</v>
      </c>
      <c r="E13" s="1">
        <f t="shared" si="6"/>
        <v>13.7599</v>
      </c>
      <c r="F13" s="1">
        <f t="shared" si="6"/>
        <v>13.7599</v>
      </c>
      <c r="G13" s="1">
        <f t="shared" si="6"/>
        <v>13.7599</v>
      </c>
      <c r="H13" s="1">
        <f t="shared" si="6"/>
        <v>13.7599</v>
      </c>
      <c r="I13" s="1">
        <f t="shared" si="6"/>
        <v>13.7599</v>
      </c>
      <c r="J13" s="1">
        <f t="shared" si="6"/>
        <v>13.7599</v>
      </c>
      <c r="K13" s="1">
        <f t="shared" si="6"/>
        <v>13.7599</v>
      </c>
      <c r="L13" s="1">
        <f t="shared" si="6"/>
        <v>13.7599</v>
      </c>
      <c r="M13" s="1">
        <f t="shared" si="6"/>
        <v>13.7599</v>
      </c>
      <c r="N13" s="1">
        <f t="shared" si="6"/>
        <v>13.7599</v>
      </c>
      <c r="O13" s="1">
        <f t="shared" si="6"/>
        <v>13.7599</v>
      </c>
      <c r="P13" s="1">
        <f t="shared" si="6"/>
        <v>13.7599</v>
      </c>
      <c r="Q13" s="1">
        <f t="shared" si="6"/>
        <v>13.7599</v>
      </c>
      <c r="S13" s="59"/>
      <c r="T13" s="60"/>
    </row>
    <row r="14" spans="1:20" ht="16.5" x14ac:dyDescent="0.35">
      <c r="A14" s="1" t="s">
        <v>13</v>
      </c>
      <c r="B14" s="1" t="s">
        <v>7</v>
      </c>
      <c r="C14" s="1">
        <f>-2.5663-0.2594</f>
        <v>-2.8256999999999999</v>
      </c>
      <c r="D14" s="1">
        <f t="shared" si="6"/>
        <v>-2.8256999999999999</v>
      </c>
      <c r="E14" s="1">
        <f t="shared" si="6"/>
        <v>-2.8256999999999999</v>
      </c>
      <c r="F14" s="1">
        <f t="shared" si="6"/>
        <v>-2.8256999999999999</v>
      </c>
      <c r="G14" s="1">
        <f t="shared" si="6"/>
        <v>-2.8256999999999999</v>
      </c>
      <c r="H14" s="1">
        <f t="shared" si="6"/>
        <v>-2.8256999999999999</v>
      </c>
      <c r="I14" s="1">
        <f t="shared" si="6"/>
        <v>-2.8256999999999999</v>
      </c>
      <c r="J14" s="1">
        <f t="shared" si="6"/>
        <v>-2.8256999999999999</v>
      </c>
      <c r="K14" s="1">
        <f t="shared" si="6"/>
        <v>-2.8256999999999999</v>
      </c>
      <c r="L14" s="1">
        <f t="shared" si="6"/>
        <v>-2.8256999999999999</v>
      </c>
      <c r="M14" s="1">
        <f t="shared" si="6"/>
        <v>-2.8256999999999999</v>
      </c>
      <c r="N14" s="1">
        <f t="shared" si="6"/>
        <v>-2.8256999999999999</v>
      </c>
      <c r="O14" s="1">
        <f t="shared" si="6"/>
        <v>-2.8256999999999999</v>
      </c>
      <c r="P14" s="1">
        <f t="shared" si="6"/>
        <v>-2.8256999999999999</v>
      </c>
      <c r="Q14" s="1">
        <f t="shared" si="6"/>
        <v>-2.8256999999999999</v>
      </c>
      <c r="S14" s="59"/>
      <c r="T14" s="60"/>
    </row>
    <row r="15" spans="1:20" ht="16.5" x14ac:dyDescent="0.35">
      <c r="A15" s="1" t="s">
        <v>14</v>
      </c>
      <c r="B15" s="1" t="s">
        <v>7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1:20" ht="16.5" x14ac:dyDescent="0.35">
      <c r="A16" s="1" t="s">
        <v>15</v>
      </c>
      <c r="B16" s="1" t="s">
        <v>7</v>
      </c>
      <c r="C16" s="1">
        <v>1.4500000000000001E-2</v>
      </c>
      <c r="D16" s="1">
        <f>C16</f>
        <v>1.4500000000000001E-2</v>
      </c>
      <c r="E16" s="1">
        <f t="shared" ref="E16:Q16" si="7">D16</f>
        <v>1.4500000000000001E-2</v>
      </c>
      <c r="F16" s="1">
        <f t="shared" si="7"/>
        <v>1.4500000000000001E-2</v>
      </c>
      <c r="G16" s="1">
        <f t="shared" si="7"/>
        <v>1.4500000000000001E-2</v>
      </c>
      <c r="H16" s="1">
        <f t="shared" si="7"/>
        <v>1.4500000000000001E-2</v>
      </c>
      <c r="I16" s="1">
        <f t="shared" si="7"/>
        <v>1.4500000000000001E-2</v>
      </c>
      <c r="J16" s="1">
        <f t="shared" si="7"/>
        <v>1.4500000000000001E-2</v>
      </c>
      <c r="K16" s="1">
        <f t="shared" si="7"/>
        <v>1.4500000000000001E-2</v>
      </c>
      <c r="L16" s="1">
        <f t="shared" si="7"/>
        <v>1.4500000000000001E-2</v>
      </c>
      <c r="M16" s="1">
        <f t="shared" si="7"/>
        <v>1.4500000000000001E-2</v>
      </c>
      <c r="N16" s="1">
        <f t="shared" si="7"/>
        <v>1.4500000000000001E-2</v>
      </c>
      <c r="O16" s="1">
        <f t="shared" si="7"/>
        <v>1.4500000000000001E-2</v>
      </c>
      <c r="P16" s="1">
        <f t="shared" si="7"/>
        <v>1.4500000000000001E-2</v>
      </c>
      <c r="Q16" s="1">
        <f t="shared" si="7"/>
        <v>1.4500000000000001E-2</v>
      </c>
      <c r="S16" s="7"/>
    </row>
    <row r="17" spans="1:19" ht="16.5" x14ac:dyDescent="0.35">
      <c r="A17" s="1" t="s">
        <v>16</v>
      </c>
      <c r="B17" s="1" t="s">
        <v>7</v>
      </c>
      <c r="C17" s="1">
        <v>23</v>
      </c>
      <c r="D17" s="1">
        <f>C17</f>
        <v>23</v>
      </c>
      <c r="E17" s="1">
        <f t="shared" ref="E17:Q17" si="8">D17</f>
        <v>23</v>
      </c>
      <c r="F17" s="1">
        <f t="shared" si="8"/>
        <v>23</v>
      </c>
      <c r="G17" s="1">
        <f t="shared" si="8"/>
        <v>23</v>
      </c>
      <c r="H17" s="1">
        <f t="shared" si="8"/>
        <v>23</v>
      </c>
      <c r="I17" s="1">
        <f t="shared" si="8"/>
        <v>23</v>
      </c>
      <c r="J17" s="1">
        <f t="shared" si="8"/>
        <v>23</v>
      </c>
      <c r="K17" s="1">
        <f t="shared" si="8"/>
        <v>23</v>
      </c>
      <c r="L17" s="1">
        <f t="shared" si="8"/>
        <v>23</v>
      </c>
      <c r="M17" s="1">
        <f t="shared" si="8"/>
        <v>23</v>
      </c>
      <c r="N17" s="1">
        <f t="shared" si="8"/>
        <v>23</v>
      </c>
      <c r="O17" s="1">
        <f t="shared" si="8"/>
        <v>23</v>
      </c>
      <c r="P17" s="1">
        <f t="shared" si="8"/>
        <v>23</v>
      </c>
      <c r="Q17" s="1">
        <f t="shared" si="8"/>
        <v>23</v>
      </c>
      <c r="S17" s="7"/>
    </row>
    <row r="19" spans="1:19" ht="16.5" x14ac:dyDescent="0.35">
      <c r="A19" s="8" t="s">
        <v>17</v>
      </c>
      <c r="B19" s="1" t="s">
        <v>7</v>
      </c>
      <c r="C19" s="5">
        <f>$T$7+SUM(C12:C16)+(C3/$S$7)*100</f>
        <v>43.735377906342059</v>
      </c>
      <c r="D19" s="5">
        <f t="shared" ref="D19:Q19" si="9">$T$7+SUM(D12:D16)+(D3/$S$7)*100</f>
        <v>43.735377906342059</v>
      </c>
      <c r="E19" s="5">
        <f t="shared" si="9"/>
        <v>43.735377906342059</v>
      </c>
      <c r="F19" s="5">
        <f t="shared" si="9"/>
        <v>43.735377906342059</v>
      </c>
      <c r="G19" s="5">
        <f t="shared" si="9"/>
        <v>43.735377906342059</v>
      </c>
      <c r="H19" s="5">
        <f t="shared" si="9"/>
        <v>43.735377906342059</v>
      </c>
      <c r="I19" s="5">
        <f t="shared" si="9"/>
        <v>43.735377906342059</v>
      </c>
      <c r="J19" s="5">
        <f t="shared" si="9"/>
        <v>43.735377906342059</v>
      </c>
      <c r="K19" s="5">
        <f t="shared" si="9"/>
        <v>43.735377906342059</v>
      </c>
      <c r="L19" s="5">
        <f t="shared" si="9"/>
        <v>43.735377906342059</v>
      </c>
      <c r="M19" s="5">
        <f t="shared" si="9"/>
        <v>43.735377906342059</v>
      </c>
      <c r="N19" s="5">
        <f t="shared" si="9"/>
        <v>43.735377906342059</v>
      </c>
      <c r="O19" s="5">
        <f t="shared" si="9"/>
        <v>43.735377906342059</v>
      </c>
      <c r="P19" s="5">
        <f t="shared" si="9"/>
        <v>43.735377906342059</v>
      </c>
      <c r="Q19" s="5">
        <f t="shared" si="9"/>
        <v>43.735377906342059</v>
      </c>
    </row>
    <row r="20" spans="1:19" ht="16.5" x14ac:dyDescent="0.35">
      <c r="A20" s="58" t="s">
        <v>18</v>
      </c>
      <c r="B20" s="1" t="s">
        <v>7</v>
      </c>
      <c r="C20" s="5">
        <f>C19+C17</f>
        <v>66.735377906342052</v>
      </c>
      <c r="D20" s="5">
        <f t="shared" ref="D20:Q20" si="10">D19+D17</f>
        <v>66.735377906342052</v>
      </c>
      <c r="E20" s="5">
        <f t="shared" si="10"/>
        <v>66.735377906342052</v>
      </c>
      <c r="F20" s="5">
        <f t="shared" si="10"/>
        <v>66.735377906342052</v>
      </c>
      <c r="G20" s="5">
        <f t="shared" si="10"/>
        <v>66.735377906342052</v>
      </c>
      <c r="H20" s="5">
        <f t="shared" si="10"/>
        <v>66.735377906342052</v>
      </c>
      <c r="I20" s="5">
        <f t="shared" si="10"/>
        <v>66.735377906342052</v>
      </c>
      <c r="J20" s="5">
        <f t="shared" si="10"/>
        <v>66.735377906342052</v>
      </c>
      <c r="K20" s="5">
        <f t="shared" si="10"/>
        <v>66.735377906342052</v>
      </c>
      <c r="L20" s="5">
        <f t="shared" si="10"/>
        <v>66.735377906342052</v>
      </c>
      <c r="M20" s="5">
        <f t="shared" si="10"/>
        <v>66.735377906342052</v>
      </c>
      <c r="N20" s="5">
        <f t="shared" si="10"/>
        <v>66.735377906342052</v>
      </c>
      <c r="O20" s="5">
        <f t="shared" si="10"/>
        <v>66.735377906342052</v>
      </c>
      <c r="P20" s="5">
        <f t="shared" si="10"/>
        <v>66.735377906342052</v>
      </c>
      <c r="Q20" s="5">
        <f t="shared" si="10"/>
        <v>66.735377906342052</v>
      </c>
    </row>
    <row r="22" spans="1:19" x14ac:dyDescent="0.35">
      <c r="C22" s="9"/>
    </row>
  </sheetData>
  <sheetProtection sheet="1" objects="1" scenarios="1"/>
  <pageMargins left="0.7" right="0.7" top="0.75" bottom="0.75" header="0.3" footer="0.3"/>
  <pageSetup paperSize="5" scale="65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B551-4040-4280-94A5-79F19A7FE5D6}">
  <sheetPr>
    <pageSetUpPr fitToPage="1"/>
  </sheetPr>
  <dimension ref="B1:H34"/>
  <sheetViews>
    <sheetView showGridLines="0" topLeftCell="F1" zoomScale="80" zoomScaleNormal="80" zoomScaleSheetLayoutView="80" workbookViewId="0">
      <selection activeCell="L22" sqref="L22"/>
    </sheetView>
  </sheetViews>
  <sheetFormatPr defaultRowHeight="14.5" x14ac:dyDescent="0.35"/>
  <cols>
    <col min="1" max="1" width="3.26953125" customWidth="1"/>
    <col min="2" max="2" width="41" customWidth="1"/>
    <col min="3" max="3" width="14.26953125" bestFit="1" customWidth="1"/>
    <col min="4" max="4" width="16.26953125" customWidth="1"/>
    <col min="5" max="5" width="30.7265625" customWidth="1"/>
    <col min="6" max="6" width="43.26953125" customWidth="1"/>
    <col min="7" max="7" width="16.7265625" customWidth="1"/>
    <col min="8" max="8" width="12.54296875" customWidth="1"/>
  </cols>
  <sheetData>
    <row r="1" spans="2:8" ht="22.5" x14ac:dyDescent="0.45">
      <c r="B1" s="15" t="s">
        <v>19</v>
      </c>
    </row>
    <row r="3" spans="2:8" x14ac:dyDescent="0.35">
      <c r="B3" s="16" t="s">
        <v>20</v>
      </c>
      <c r="C3" s="17">
        <v>0.23499999999999999</v>
      </c>
      <c r="D3" s="18" t="s">
        <v>21</v>
      </c>
    </row>
    <row r="5" spans="2:8" ht="15" thickBot="1" x14ac:dyDescent="0.4">
      <c r="B5" s="19"/>
      <c r="C5" s="19"/>
      <c r="D5" s="19"/>
    </row>
    <row r="6" spans="2:8" x14ac:dyDescent="0.35">
      <c r="B6" s="62" t="s">
        <v>22</v>
      </c>
      <c r="C6" s="63"/>
      <c r="D6" s="64"/>
      <c r="F6" s="62" t="s">
        <v>23</v>
      </c>
      <c r="G6" s="63"/>
      <c r="H6" s="64"/>
    </row>
    <row r="7" spans="2:8" x14ac:dyDescent="0.35">
      <c r="B7" s="65" t="s">
        <v>24</v>
      </c>
      <c r="C7" s="66"/>
      <c r="D7" s="67"/>
      <c r="F7" s="65" t="s">
        <v>25</v>
      </c>
      <c r="G7" s="66"/>
      <c r="H7" s="67"/>
    </row>
    <row r="8" spans="2:8" x14ac:dyDescent="0.35">
      <c r="B8" s="65" t="s">
        <v>26</v>
      </c>
      <c r="C8" s="66"/>
      <c r="D8" s="67"/>
      <c r="F8" s="65" t="s">
        <v>27</v>
      </c>
      <c r="G8" s="66"/>
      <c r="H8" s="67"/>
    </row>
    <row r="9" spans="2:8" ht="17.5" x14ac:dyDescent="0.35">
      <c r="B9" s="20"/>
      <c r="C9" s="21"/>
      <c r="D9" s="22"/>
      <c r="F9" s="23"/>
      <c r="G9" s="19"/>
      <c r="H9" s="24"/>
    </row>
    <row r="10" spans="2:8" x14ac:dyDescent="0.35">
      <c r="B10" s="25"/>
      <c r="C10" s="26" t="s">
        <v>28</v>
      </c>
      <c r="D10" s="27" t="s">
        <v>29</v>
      </c>
      <c r="F10" s="28"/>
      <c r="G10" s="29"/>
      <c r="H10" s="30"/>
    </row>
    <row r="11" spans="2:8" x14ac:dyDescent="0.35">
      <c r="B11" s="31" t="s">
        <v>30</v>
      </c>
      <c r="C11" s="32">
        <v>20.3</v>
      </c>
      <c r="D11" s="33">
        <v>0.18</v>
      </c>
      <c r="F11" s="34"/>
      <c r="H11" s="35"/>
    </row>
    <row r="12" spans="2:8" x14ac:dyDescent="0.35">
      <c r="B12" s="31" t="s">
        <v>31</v>
      </c>
      <c r="C12" s="32">
        <v>15.7</v>
      </c>
      <c r="D12" s="33">
        <v>0.18</v>
      </c>
      <c r="F12" s="36" t="s">
        <v>32</v>
      </c>
      <c r="G12" s="37">
        <v>46023</v>
      </c>
      <c r="H12" s="24"/>
    </row>
    <row r="13" spans="2:8" x14ac:dyDescent="0.35">
      <c r="B13" s="31" t="s">
        <v>33</v>
      </c>
      <c r="C13" s="32">
        <v>9.8000000000000007</v>
      </c>
      <c r="D13" s="33">
        <v>0.64</v>
      </c>
      <c r="F13" s="34"/>
      <c r="H13" s="35"/>
    </row>
    <row r="14" spans="2:8" x14ac:dyDescent="0.35">
      <c r="B14" s="34"/>
      <c r="D14" s="35"/>
      <c r="F14" s="38" t="s">
        <v>34</v>
      </c>
      <c r="G14" s="39">
        <v>72.06</v>
      </c>
      <c r="H14" s="40" t="s">
        <v>35</v>
      </c>
    </row>
    <row r="15" spans="2:8" x14ac:dyDescent="0.35">
      <c r="B15" s="31" t="s">
        <v>36</v>
      </c>
      <c r="C15" s="41">
        <f>SUMPRODUCT(C11:C13,D11:D13)</f>
        <v>12.751999999999999</v>
      </c>
      <c r="D15" s="24"/>
      <c r="F15" s="38" t="s">
        <v>37</v>
      </c>
      <c r="G15" s="42" t="s">
        <v>38</v>
      </c>
      <c r="H15" s="40" t="s">
        <v>39</v>
      </c>
    </row>
    <row r="16" spans="2:8" x14ac:dyDescent="0.35">
      <c r="B16" s="31" t="s">
        <v>40</v>
      </c>
      <c r="C16" s="43">
        <f>C15/100</f>
        <v>0.12751999999999999</v>
      </c>
      <c r="D16" s="24"/>
      <c r="F16" s="38" t="s">
        <v>41</v>
      </c>
      <c r="G16" s="39">
        <f>0.01+0.0141</f>
        <v>2.41E-2</v>
      </c>
      <c r="H16" s="40" t="s">
        <v>39</v>
      </c>
    </row>
    <row r="17" spans="2:8" ht="15" thickBot="1" x14ac:dyDescent="0.4">
      <c r="B17" s="44"/>
      <c r="C17" s="45"/>
      <c r="D17" s="46"/>
      <c r="F17" s="38" t="s">
        <v>42</v>
      </c>
      <c r="G17" s="39">
        <v>4.7000000000000002E-3</v>
      </c>
      <c r="H17" s="40" t="s">
        <v>39</v>
      </c>
    </row>
    <row r="18" spans="2:8" x14ac:dyDescent="0.35">
      <c r="F18" s="38" t="s">
        <v>43</v>
      </c>
      <c r="G18" s="39">
        <v>-5.4999999999999997E-3</v>
      </c>
      <c r="H18" s="40"/>
    </row>
    <row r="19" spans="2:8" x14ac:dyDescent="0.35">
      <c r="F19" s="38" t="s">
        <v>44</v>
      </c>
      <c r="G19" s="39">
        <v>5.9999999999999995E-4</v>
      </c>
      <c r="H19" s="40" t="s">
        <v>39</v>
      </c>
    </row>
    <row r="20" spans="2:8" x14ac:dyDescent="0.35">
      <c r="B20" s="47" t="s">
        <v>45</v>
      </c>
      <c r="F20" s="38" t="s">
        <v>46</v>
      </c>
      <c r="G20" s="39">
        <v>1.0569999999999999</v>
      </c>
      <c r="H20" s="40"/>
    </row>
    <row r="21" spans="2:8" x14ac:dyDescent="0.35">
      <c r="B21" s="18" t="s">
        <v>47</v>
      </c>
      <c r="C21" s="48"/>
      <c r="F21" s="38" t="s">
        <v>48</v>
      </c>
      <c r="G21" s="39">
        <v>0.25</v>
      </c>
      <c r="H21" s="40" t="s">
        <v>35</v>
      </c>
    </row>
    <row r="22" spans="2:8" x14ac:dyDescent="0.35">
      <c r="B22" s="18" t="s">
        <v>49</v>
      </c>
      <c r="C22" s="19"/>
      <c r="F22" s="38" t="s">
        <v>50</v>
      </c>
      <c r="G22" s="49"/>
      <c r="H22" s="24"/>
    </row>
    <row r="23" spans="2:8" x14ac:dyDescent="0.35">
      <c r="B23" s="18" t="s">
        <v>51</v>
      </c>
      <c r="F23" s="50" t="s">
        <v>52</v>
      </c>
      <c r="G23" s="39">
        <v>0.42</v>
      </c>
      <c r="H23" s="40" t="s">
        <v>35</v>
      </c>
    </row>
    <row r="24" spans="2:8" x14ac:dyDescent="0.35">
      <c r="F24" s="51"/>
      <c r="G24" s="52"/>
      <c r="H24" s="53"/>
    </row>
    <row r="25" spans="2:8" x14ac:dyDescent="0.35">
      <c r="F25" s="54"/>
      <c r="G25" s="21"/>
      <c r="H25" s="24"/>
    </row>
    <row r="26" spans="2:8" x14ac:dyDescent="0.35">
      <c r="F26" s="38" t="s">
        <v>53</v>
      </c>
      <c r="G26" s="55">
        <f>SUM(G18:G19)+(G20)*(C16+SUM(G15:G17))</f>
        <v>0.16033023999999998</v>
      </c>
      <c r="H26" s="40" t="s">
        <v>39</v>
      </c>
    </row>
    <row r="27" spans="2:8" x14ac:dyDescent="0.35">
      <c r="F27" s="38" t="s">
        <v>54</v>
      </c>
      <c r="G27" s="55">
        <f>(1-C3)*G26</f>
        <v>0.12265263359999999</v>
      </c>
      <c r="H27" s="40" t="s">
        <v>39</v>
      </c>
    </row>
    <row r="28" spans="2:8" x14ac:dyDescent="0.35">
      <c r="F28" s="38"/>
      <c r="G28" s="56"/>
      <c r="H28" s="40"/>
    </row>
    <row r="29" spans="2:8" ht="15" thickBot="1" x14ac:dyDescent="0.4">
      <c r="F29" s="44"/>
      <c r="G29" s="45"/>
      <c r="H29" s="46"/>
    </row>
    <row r="31" spans="2:8" x14ac:dyDescent="0.35">
      <c r="F31" s="57" t="s">
        <v>55</v>
      </c>
    </row>
    <row r="32" spans="2:8" x14ac:dyDescent="0.35">
      <c r="F32" s="61" t="s">
        <v>56</v>
      </c>
      <c r="G32" s="61"/>
      <c r="H32" s="61"/>
    </row>
    <row r="33" spans="6:8" x14ac:dyDescent="0.35">
      <c r="F33" s="61"/>
      <c r="G33" s="61"/>
      <c r="H33" s="61"/>
    </row>
    <row r="34" spans="6:8" x14ac:dyDescent="0.35">
      <c r="F34" s="19"/>
    </row>
  </sheetData>
  <sheetProtection sheet="1" objects="1" scenarios="1"/>
  <mergeCells count="7">
    <mergeCell ref="F32:H33"/>
    <mergeCell ref="B6:D6"/>
    <mergeCell ref="F6:H6"/>
    <mergeCell ref="B7:D7"/>
    <mergeCell ref="F7:H7"/>
    <mergeCell ref="B8:D8"/>
    <mergeCell ref="F8:H8"/>
  </mergeCells>
  <pageMargins left="0.7" right="0.7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4.xml><?xml version="1.0" encoding="utf-8"?>
<?mso-contentType ?>
<spe:Receivers xmlns:spe="http://schemas.microsoft.com/sharepoint/event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347CAE43026943A2E4A347745E76F1" ma:contentTypeVersion="3" ma:contentTypeDescription="Create a new document." ma:contentTypeScope="" ma:versionID="36586f711efeefa2528ff46070f68b55">
  <xsd:schema xmlns:xsd="http://www.w3.org/2001/XMLSchema" xmlns:xs="http://www.w3.org/2001/XMLSchema" xmlns:p="http://schemas.microsoft.com/office/2006/metadata/properties" xmlns:ns2="a5538768-3d78-43e9-a45f-a2180521e8cf" xmlns:ns3="b8d13cc7-fc9e-46d1-b20e-102b5ac97470" targetNamespace="http://schemas.microsoft.com/office/2006/metadata/properties" ma:root="true" ma:fieldsID="2dea4d2377b4cd0468275c74ddb55d7a" ns2:_="" ns3:_="">
    <xsd:import namespace="a5538768-3d78-43e9-a45f-a2180521e8cf"/>
    <xsd:import namespace="b8d13cc7-fc9e-46d1-b20e-102b5ac974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13cc7-fc9e-46d1-b20e-102b5ac97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FF1CA4-F266-4C9D-B7A1-353798E517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C73938-2072-4A06-8977-026855F4A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BB8BDB-AB46-4438-8B68-13839F72ADA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4EDE35B-EFC6-4917-9E07-023972D2990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41EB233-DCB1-40BD-B21D-81BF121A5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b8d13cc7-fc9e-46d1-b20e-102b5ac97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1</vt:lpstr>
      <vt:lpstr>Electricity Price ($ per kWh)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2026-03-23T19:31:36Z</dcterms:created>
  <dcterms:modified xsi:type="dcterms:W3CDTF">2026-03-23T19:39:45Z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2026-03-23T19:31:37Z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815d830b-a630-4035-8d83-290036aca84d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Order">
    <vt:r8>15800</vt:r8>
  </property>
  <property fmtid="{D5CDD505-2E9C-101B-9397-08002B2CF9AE}" pid="11" name="xd_ProgID">
    <vt:lpwstr/>
  </property>
  <property fmtid="{D5CDD505-2E9C-101B-9397-08002B2CF9AE}" pid="12" name="MediaServiceImageTags">
    <vt:lpwstr/>
  </property>
  <property fmtid="{D5CDD505-2E9C-101B-9397-08002B2CF9AE}" pid="13" name="ContentTypeId">
    <vt:lpwstr>0x01010048347CAE43026943A2E4A347745E76F1</vt:lpwstr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_NewReviewCycle">
    <vt:lpwstr/>
  </property>
  <property fmtid="{D5CDD505-2E9C-101B-9397-08002B2CF9AE}" pid="18" name="TriggerFlowInfo">
    <vt:lpwstr/>
  </property>
  <property fmtid="{D5CDD505-2E9C-101B-9397-08002B2CF9AE}" pid="19" name="_ReviewingToolsShownOnce">
    <vt:lpwstr/>
  </property>
  <property fmtid="{D5CDD505-2E9C-101B-9397-08002B2CF9AE}" pid="20" name="Intervenor">
    <vt:lpwstr>ED</vt:lpwstr>
  </property>
  <property fmtid="{D5CDD505-2E9C-101B-9397-08002B2CF9AE}" pid="21" name="xd_Signature">
    <vt:bool>false</vt:bool>
  </property>
  <property fmtid="{D5CDD505-2E9C-101B-9397-08002B2CF9AE}" pid="22" name="_AdHocReviewCycleID">
    <vt:i4>2018691681</vt:i4>
  </property>
  <property fmtid="{D5CDD505-2E9C-101B-9397-08002B2CF9AE}" pid="23" name="_PreviousAdHocReviewCycleID">
    <vt:i4>-1776272099</vt:i4>
  </property>
</Properties>
</file>