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2" documentId="6_{4557449E-45B8-4DEE-99A3-6B0758006142}" xr6:coauthVersionLast="47" xr6:coauthVersionMax="47" xr10:uidLastSave="{E4650B2D-65A3-42A8-99D8-EA2CC88DC562}"/>
  <bookViews>
    <workbookView xWindow="-110" yWindow="-110" windowWidth="19420" windowHeight="10300" tabRatio="845" firstSheet="4" activeTab="10" xr2:uid="{480CA383-C16B-43BF-9DB9-45BC5E48EA14}"/>
  </bookViews>
  <sheets>
    <sheet name="Measure Category" sheetId="27" r:id="rId1"/>
    <sheet name="IncremCost-CentralSystem_ccASHP" sheetId="16" r:id="rId2"/>
    <sheet name="IncremCost-CentralSystem_ASHP" sheetId="26" r:id="rId3"/>
    <sheet name="Data&gt;&gt;&gt;" sheetId="25" r:id="rId4"/>
    <sheet name="Central System ccASHP" sheetId="17" r:id="rId5"/>
    <sheet name="Central System ASHP" sheetId="20" r:id="rId6"/>
    <sheet name="Central system AC" sheetId="18" r:id="rId7"/>
    <sheet name="Furnace" sheetId="19" r:id="rId8"/>
    <sheet name="Air Handler" sheetId="8" r:id="rId9"/>
    <sheet name="HP Controls" sheetId="10" r:id="rId10"/>
    <sheet name="Panel Upgrade" sheetId="11" r:id="rId11"/>
  </sheets>
  <definedNames>
    <definedName name="_xlnm._FilterDatabase" localSheetId="8" hidden="1">'Air Handler'!$A$1:$G$28</definedName>
    <definedName name="_xlnm._FilterDatabase" localSheetId="6" hidden="1">'Central system AC'!$A$1:$O$112</definedName>
    <definedName name="_xlnm._FilterDatabase" localSheetId="5" hidden="1">'Central System ASHP'!$A$1:$P$41</definedName>
    <definedName name="_xlnm._FilterDatabase" localSheetId="4" hidden="1">'Central System ccASHP'!$A$1:$P$1</definedName>
    <definedName name="_xlnm._FilterDatabase" localSheetId="7" hidden="1">Furnace!$A$1:$N$43</definedName>
    <definedName name="_xlnm._FilterDatabase" localSheetId="9" hidden="1">'HP Controls'!$A$1:$D$61</definedName>
    <definedName name="_xlnm._FilterDatabase" localSheetId="0" hidden="1">'Measure Category'!$A$3:$T$18</definedName>
    <definedName name="_xlnm._FilterDatabase" localSheetId="10" hidden="1">'Panel Upgrade'!$A$1:$C$18</definedName>
  </definedNames>
  <calcPr calcId="191028"/>
  <pivotCaches>
    <pivotCache cacheId="0" r:id="rId12"/>
    <pivotCache cacheId="1" r:id="rId13"/>
    <pivotCache cacheId="2" r:id="rId14"/>
    <pivotCache cacheId="3" r:id="rId15"/>
    <pivotCache cacheId="4" r:id="rId16"/>
    <pivotCache cacheId="5" r:id="rId17"/>
    <pivotCache cacheId="6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" i="26" l="1"/>
  <c r="M82" i="26"/>
  <c r="Q81" i="26"/>
  <c r="M81" i="26"/>
  <c r="Q80" i="26"/>
  <c r="M80" i="26"/>
  <c r="Q79" i="26"/>
  <c r="M79" i="26"/>
  <c r="U78" i="26"/>
  <c r="U79" i="26" s="1"/>
  <c r="S78" i="26"/>
  <c r="R78" i="26"/>
  <c r="R79" i="26" s="1"/>
  <c r="R80" i="26" s="1"/>
  <c r="R81" i="26" s="1"/>
  <c r="Q78" i="26"/>
  <c r="O78" i="26"/>
  <c r="O79" i="26" s="1"/>
  <c r="O80" i="26" s="1"/>
  <c r="O81" i="26" s="1"/>
  <c r="N78" i="26"/>
  <c r="N79" i="26" s="1"/>
  <c r="M78" i="26"/>
  <c r="Q77" i="26"/>
  <c r="Q76" i="26"/>
  <c r="Q75" i="26"/>
  <c r="Q74" i="26"/>
  <c r="U73" i="26"/>
  <c r="U74" i="26" s="1"/>
  <c r="S73" i="26"/>
  <c r="S74" i="26" s="1"/>
  <c r="R73" i="26"/>
  <c r="R74" i="26" s="1"/>
  <c r="R75" i="26" s="1"/>
  <c r="R76" i="26" s="1"/>
  <c r="Q73" i="26"/>
  <c r="O73" i="26"/>
  <c r="O74" i="26" s="1"/>
  <c r="O75" i="26" s="1"/>
  <c r="O76" i="26" s="1"/>
  <c r="N73" i="26"/>
  <c r="N74" i="26" s="1"/>
  <c r="Q72" i="26"/>
  <c r="M72" i="26"/>
  <c r="Q71" i="26"/>
  <c r="M71" i="26"/>
  <c r="Q70" i="26"/>
  <c r="M70" i="26"/>
  <c r="Q69" i="26"/>
  <c r="M69" i="26"/>
  <c r="U68" i="26"/>
  <c r="S68" i="26"/>
  <c r="R68" i="26"/>
  <c r="R69" i="26" s="1"/>
  <c r="R70" i="26" s="1"/>
  <c r="R71" i="26" s="1"/>
  <c r="Q68" i="26"/>
  <c r="O68" i="26"/>
  <c r="O69" i="26" s="1"/>
  <c r="O70" i="26" s="1"/>
  <c r="O71" i="26" s="1"/>
  <c r="M68" i="26"/>
  <c r="Q66" i="26"/>
  <c r="Q65" i="26"/>
  <c r="Q64" i="26"/>
  <c r="Q63" i="26"/>
  <c r="T62" i="26"/>
  <c r="T63" i="26" s="1"/>
  <c r="T64" i="26" s="1"/>
  <c r="T65" i="26" s="1"/>
  <c r="S62" i="26"/>
  <c r="R62" i="26"/>
  <c r="R63" i="26" s="1"/>
  <c r="R64" i="26" s="1"/>
  <c r="Q62" i="26"/>
  <c r="O62" i="26"/>
  <c r="O63" i="26" s="1"/>
  <c r="O64" i="26" s="1"/>
  <c r="O65" i="26" s="1"/>
  <c r="N62" i="26"/>
  <c r="N63" i="26" s="1"/>
  <c r="N64" i="26" s="1"/>
  <c r="Q56" i="26"/>
  <c r="M56" i="26"/>
  <c r="Q55" i="26"/>
  <c r="M55" i="26"/>
  <c r="Q54" i="26"/>
  <c r="M54" i="26"/>
  <c r="Q53" i="26"/>
  <c r="M53" i="26"/>
  <c r="S52" i="26"/>
  <c r="R52" i="26"/>
  <c r="R53" i="26" s="1"/>
  <c r="R54" i="26" s="1"/>
  <c r="Q52" i="26"/>
  <c r="O52" i="26"/>
  <c r="O53" i="26" s="1"/>
  <c r="M52" i="26"/>
  <c r="H37" i="26"/>
  <c r="H33" i="26"/>
  <c r="I28" i="26"/>
  <c r="I27" i="26"/>
  <c r="H23" i="26"/>
  <c r="I18" i="26"/>
  <c r="I17" i="26"/>
  <c r="I16" i="26"/>
  <c r="I15" i="26"/>
  <c r="I14" i="26"/>
  <c r="I13" i="26"/>
  <c r="I8" i="26"/>
  <c r="I7" i="26"/>
  <c r="I6" i="26"/>
  <c r="I5" i="26"/>
  <c r="I4" i="26"/>
  <c r="U82" i="16"/>
  <c r="U83" i="16" s="1"/>
  <c r="U84" i="16" s="1"/>
  <c r="U85" i="16" s="1"/>
  <c r="U86" i="16" s="1"/>
  <c r="U87" i="16" s="1"/>
  <c r="U76" i="16"/>
  <c r="U70" i="16"/>
  <c r="U71" i="16" s="1"/>
  <c r="U72" i="16" s="1"/>
  <c r="U73" i="16" s="1"/>
  <c r="U74" i="16" s="1"/>
  <c r="U75" i="16" s="1"/>
  <c r="T63" i="16"/>
  <c r="S82" i="16"/>
  <c r="S83" i="16" s="1"/>
  <c r="R82" i="16"/>
  <c r="R83" i="16" s="1"/>
  <c r="R84" i="16" s="1"/>
  <c r="R85" i="16" s="1"/>
  <c r="R86" i="16" s="1"/>
  <c r="S76" i="16"/>
  <c r="R76" i="16"/>
  <c r="S70" i="16"/>
  <c r="S71" i="16" s="1"/>
  <c r="S72" i="16" s="1"/>
  <c r="S73" i="16" s="1"/>
  <c r="S74" i="16" s="1"/>
  <c r="S75" i="16" s="1"/>
  <c r="R70" i="16"/>
  <c r="R71" i="16" s="1"/>
  <c r="S63" i="16"/>
  <c r="R63" i="16"/>
  <c r="S52" i="16"/>
  <c r="R52" i="16"/>
  <c r="N82" i="16"/>
  <c r="N83" i="16" s="1"/>
  <c r="N84" i="16" s="1"/>
  <c r="N85" i="16" s="1"/>
  <c r="N86" i="16" s="1"/>
  <c r="N87" i="16" s="1"/>
  <c r="N76" i="16"/>
  <c r="N77" i="16" s="1"/>
  <c r="N63" i="16"/>
  <c r="N64" i="16" s="1"/>
  <c r="M86" i="16"/>
  <c r="M74" i="16"/>
  <c r="M87" i="16"/>
  <c r="M85" i="16"/>
  <c r="M84" i="16"/>
  <c r="M83" i="16"/>
  <c r="M82" i="16"/>
  <c r="M75" i="16"/>
  <c r="M73" i="16"/>
  <c r="M72" i="16"/>
  <c r="M71" i="16"/>
  <c r="M70" i="16"/>
  <c r="M56" i="16"/>
  <c r="M52" i="16"/>
  <c r="O82" i="16"/>
  <c r="O83" i="16" s="1"/>
  <c r="O84" i="16" s="1"/>
  <c r="O85" i="16" s="1"/>
  <c r="O86" i="16" s="1"/>
  <c r="O87" i="16" s="1"/>
  <c r="O76" i="16"/>
  <c r="O70" i="16"/>
  <c r="O71" i="16" s="1"/>
  <c r="O72" i="16" s="1"/>
  <c r="O63" i="16"/>
  <c r="O52" i="16"/>
  <c r="I28" i="16"/>
  <c r="I27" i="16"/>
  <c r="H37" i="16"/>
  <c r="I18" i="16"/>
  <c r="H33" i="16"/>
  <c r="I17" i="16"/>
  <c r="I16" i="16"/>
  <c r="I15" i="16"/>
  <c r="I14" i="16"/>
  <c r="I13" i="16"/>
  <c r="H23" i="16"/>
  <c r="I5" i="16"/>
  <c r="I6" i="16"/>
  <c r="I7" i="16"/>
  <c r="I8" i="16"/>
  <c r="I4" i="16"/>
  <c r="Q87" i="16"/>
  <c r="Q86" i="16"/>
  <c r="Q85" i="16"/>
  <c r="Q84" i="16"/>
  <c r="Q83" i="16"/>
  <c r="Q82" i="16"/>
  <c r="Q81" i="16"/>
  <c r="Q80" i="16"/>
  <c r="Q79" i="16"/>
  <c r="Q78" i="16"/>
  <c r="Q77" i="16"/>
  <c r="Q76" i="16"/>
  <c r="Q75" i="16"/>
  <c r="Q74" i="16"/>
  <c r="Q73" i="16"/>
  <c r="Q72" i="16"/>
  <c r="Q71" i="16"/>
  <c r="Q70" i="16"/>
  <c r="Q68" i="16"/>
  <c r="Q67" i="16"/>
  <c r="Q66" i="16"/>
  <c r="Q65" i="16"/>
  <c r="Q64" i="16"/>
  <c r="Q63" i="16"/>
  <c r="Q53" i="16"/>
  <c r="Q54" i="16"/>
  <c r="Q55" i="16"/>
  <c r="Q56" i="16"/>
  <c r="Q57" i="16"/>
  <c r="Q52" i="16"/>
  <c r="O82" i="26" l="1"/>
  <c r="O77" i="26"/>
  <c r="R82" i="26"/>
  <c r="R77" i="26"/>
  <c r="O72" i="26"/>
  <c r="R72" i="26"/>
  <c r="W73" i="26"/>
  <c r="O66" i="26"/>
  <c r="T66" i="26"/>
  <c r="S53" i="26"/>
  <c r="S54" i="26" s="1"/>
  <c r="I29" i="26"/>
  <c r="P52" i="26"/>
  <c r="W63" i="26"/>
  <c r="P78" i="26"/>
  <c r="S63" i="26"/>
  <c r="W78" i="26"/>
  <c r="W79" i="26"/>
  <c r="I19" i="26"/>
  <c r="W52" i="26"/>
  <c r="I9" i="26"/>
  <c r="P53" i="26"/>
  <c r="O54" i="26"/>
  <c r="O55" i="26" s="1"/>
  <c r="R65" i="26"/>
  <c r="R66" i="26" s="1"/>
  <c r="W64" i="26"/>
  <c r="R55" i="26"/>
  <c r="R56" i="26" s="1"/>
  <c r="W54" i="26"/>
  <c r="U75" i="26"/>
  <c r="W75" i="26" s="1"/>
  <c r="P64" i="26"/>
  <c r="N65" i="26"/>
  <c r="N66" i="26" s="1"/>
  <c r="P69" i="26"/>
  <c r="P71" i="26"/>
  <c r="P74" i="26"/>
  <c r="N75" i="26"/>
  <c r="V74" i="26"/>
  <c r="U80" i="26"/>
  <c r="W68" i="26"/>
  <c r="S75" i="26"/>
  <c r="W53" i="26"/>
  <c r="V52" i="26"/>
  <c r="P68" i="26"/>
  <c r="S69" i="26"/>
  <c r="U69" i="26"/>
  <c r="W69" i="26" s="1"/>
  <c r="W74" i="26"/>
  <c r="P63" i="26"/>
  <c r="V68" i="26"/>
  <c r="P70" i="26"/>
  <c r="P73" i="26"/>
  <c r="W62" i="26"/>
  <c r="V62" i="26"/>
  <c r="N80" i="26"/>
  <c r="P79" i="26"/>
  <c r="P62" i="26"/>
  <c r="V73" i="26"/>
  <c r="S79" i="26"/>
  <c r="V78" i="26"/>
  <c r="I29" i="16"/>
  <c r="I19" i="16"/>
  <c r="I9" i="16"/>
  <c r="N65" i="16"/>
  <c r="P70" i="16"/>
  <c r="W82" i="16"/>
  <c r="X82" i="16" s="1"/>
  <c r="N78" i="16"/>
  <c r="W70" i="16"/>
  <c r="X70" i="16" s="1"/>
  <c r="V82" i="16"/>
  <c r="R87" i="16"/>
  <c r="W87" i="16" s="1"/>
  <c r="W86" i="16"/>
  <c r="W84" i="16"/>
  <c r="S84" i="16"/>
  <c r="V83" i="16"/>
  <c r="W83" i="16"/>
  <c r="W85" i="16"/>
  <c r="P82" i="16"/>
  <c r="O73" i="16"/>
  <c r="O74" i="16" s="1"/>
  <c r="O75" i="16" s="1"/>
  <c r="P75" i="16" s="1"/>
  <c r="P72" i="16"/>
  <c r="P71" i="16"/>
  <c r="R72" i="16"/>
  <c r="R73" i="16" s="1"/>
  <c r="V71" i="16"/>
  <c r="W71" i="16"/>
  <c r="V70" i="16"/>
  <c r="W80" i="26" l="1"/>
  <c r="P80" i="26"/>
  <c r="Y73" i="26"/>
  <c r="P72" i="26"/>
  <c r="S64" i="26"/>
  <c r="V53" i="26"/>
  <c r="X53" i="26" s="1"/>
  <c r="Z53" i="26" s="1"/>
  <c r="P54" i="26"/>
  <c r="Y54" i="26" s="1"/>
  <c r="AA54" i="26" s="1"/>
  <c r="X52" i="26"/>
  <c r="Z52" i="26" s="1"/>
  <c r="Y63" i="26"/>
  <c r="AA63" i="26" s="1"/>
  <c r="Y52" i="26"/>
  <c r="AA52" i="26" s="1"/>
  <c r="Y78" i="26"/>
  <c r="O56" i="26"/>
  <c r="X73" i="26"/>
  <c r="V63" i="26"/>
  <c r="X63" i="26" s="1"/>
  <c r="Z63" i="26" s="1"/>
  <c r="X78" i="26"/>
  <c r="X62" i="26"/>
  <c r="Z62" i="26" s="1"/>
  <c r="Y79" i="26"/>
  <c r="AA79" i="26" s="1"/>
  <c r="X68" i="26"/>
  <c r="Y80" i="26"/>
  <c r="AA80" i="26" s="1"/>
  <c r="Y74" i="26"/>
  <c r="AA74" i="26" s="1"/>
  <c r="N81" i="26"/>
  <c r="N82" i="26" s="1"/>
  <c r="P65" i="26"/>
  <c r="P66" i="26" s="1"/>
  <c r="U70" i="26"/>
  <c r="S70" i="26"/>
  <c r="Y53" i="26"/>
  <c r="AA53" i="26" s="1"/>
  <c r="V69" i="26"/>
  <c r="X69" i="26" s="1"/>
  <c r="Z69" i="26" s="1"/>
  <c r="S55" i="26"/>
  <c r="S56" i="26" s="1"/>
  <c r="Y69" i="26"/>
  <c r="AA69" i="26" s="1"/>
  <c r="P55" i="26"/>
  <c r="S80" i="26"/>
  <c r="U81" i="26"/>
  <c r="U82" i="26" s="1"/>
  <c r="Y62" i="26"/>
  <c r="S76" i="26"/>
  <c r="S77" i="26" s="1"/>
  <c r="Y64" i="26"/>
  <c r="AA64" i="26" s="1"/>
  <c r="Y68" i="26"/>
  <c r="X74" i="26"/>
  <c r="Z74" i="26" s="1"/>
  <c r="P75" i="26"/>
  <c r="Y75" i="26" s="1"/>
  <c r="AA75" i="26" s="1"/>
  <c r="N76" i="26"/>
  <c r="N77" i="26" s="1"/>
  <c r="W65" i="26"/>
  <c r="W66" i="26" s="1"/>
  <c r="V79" i="26"/>
  <c r="X79" i="26" s="1"/>
  <c r="Z79" i="26" s="1"/>
  <c r="V54" i="26"/>
  <c r="V75" i="26"/>
  <c r="W55" i="26"/>
  <c r="W56" i="26" s="1"/>
  <c r="U76" i="26"/>
  <c r="U77" i="26" s="1"/>
  <c r="Y70" i="16"/>
  <c r="AA70" i="16" s="1"/>
  <c r="Z82" i="16"/>
  <c r="AB82" i="16" s="1"/>
  <c r="Z70" i="16"/>
  <c r="AB70" i="16" s="1"/>
  <c r="W72" i="16"/>
  <c r="Z72" i="16" s="1"/>
  <c r="AB72" i="16" s="1"/>
  <c r="N66" i="16"/>
  <c r="N79" i="16"/>
  <c r="Y82" i="16"/>
  <c r="AA82" i="16" s="1"/>
  <c r="P73" i="16"/>
  <c r="V72" i="16"/>
  <c r="Y72" i="16" s="1"/>
  <c r="AA72" i="16" s="1"/>
  <c r="P74" i="16"/>
  <c r="S85" i="16"/>
  <c r="V84" i="16"/>
  <c r="X84" i="16"/>
  <c r="X83" i="16"/>
  <c r="X86" i="16"/>
  <c r="X85" i="16"/>
  <c r="P83" i="16"/>
  <c r="Y83" i="16" s="1"/>
  <c r="AA83" i="16" s="1"/>
  <c r="Z71" i="16"/>
  <c r="AB71" i="16" s="1"/>
  <c r="X71" i="16"/>
  <c r="Y71" i="16"/>
  <c r="AA71" i="16" s="1"/>
  <c r="R74" i="16"/>
  <c r="W73" i="16"/>
  <c r="V73" i="16"/>
  <c r="T64" i="16"/>
  <c r="T65" i="16" s="1"/>
  <c r="T66" i="16" s="1"/>
  <c r="T67" i="16" s="1"/>
  <c r="T68" i="16" s="1"/>
  <c r="X54" i="26" l="1"/>
  <c r="Z54" i="26" s="1"/>
  <c r="Z68" i="26"/>
  <c r="AA78" i="26"/>
  <c r="AA68" i="26"/>
  <c r="Z78" i="26"/>
  <c r="Z73" i="26"/>
  <c r="AA73" i="26"/>
  <c r="P56" i="26"/>
  <c r="S65" i="26"/>
  <c r="S66" i="26" s="1"/>
  <c r="V64" i="26"/>
  <c r="X75" i="26"/>
  <c r="Z75" i="26" s="1"/>
  <c r="Y55" i="26"/>
  <c r="AA55" i="26" s="1"/>
  <c r="V76" i="26"/>
  <c r="V77" i="26" s="1"/>
  <c r="W81" i="26"/>
  <c r="W82" i="26" s="1"/>
  <c r="P76" i="26"/>
  <c r="P77" i="26" s="1"/>
  <c r="V55" i="26"/>
  <c r="X55" i="26" s="1"/>
  <c r="Z55" i="26" s="1"/>
  <c r="U71" i="26"/>
  <c r="U72" i="26" s="1"/>
  <c r="W70" i="26"/>
  <c r="AA62" i="26"/>
  <c r="S81" i="26"/>
  <c r="S82" i="26" s="1"/>
  <c r="V80" i="26"/>
  <c r="X80" i="26" s="1"/>
  <c r="Z80" i="26" s="1"/>
  <c r="P81" i="26"/>
  <c r="P82" i="26" s="1"/>
  <c r="W76" i="26"/>
  <c r="W77" i="26" s="1"/>
  <c r="S71" i="26"/>
  <c r="S72" i="26" s="1"/>
  <c r="V70" i="26"/>
  <c r="Y65" i="26"/>
  <c r="AA65" i="26" s="1"/>
  <c r="X72" i="16"/>
  <c r="Z83" i="16"/>
  <c r="AB83" i="16" s="1"/>
  <c r="N67" i="16"/>
  <c r="Y73" i="16"/>
  <c r="AA73" i="16" s="1"/>
  <c r="X87" i="16"/>
  <c r="N80" i="16"/>
  <c r="S86" i="16"/>
  <c r="V85" i="16"/>
  <c r="P84" i="16"/>
  <c r="Z84" i="16" s="1"/>
  <c r="AB84" i="16" s="1"/>
  <c r="X73" i="16"/>
  <c r="Z73" i="16"/>
  <c r="AB73" i="16" s="1"/>
  <c r="R75" i="16"/>
  <c r="W74" i="16"/>
  <c r="V74" i="16"/>
  <c r="Y74" i="16" s="1"/>
  <c r="AA74" i="16" s="1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O19" i="20"/>
  <c r="L19" i="20"/>
  <c r="O18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O5" i="20"/>
  <c r="L5" i="20"/>
  <c r="O4" i="20"/>
  <c r="L4" i="20"/>
  <c r="L3" i="20"/>
  <c r="L2" i="20"/>
  <c r="U77" i="16"/>
  <c r="S77" i="16"/>
  <c r="R77" i="16"/>
  <c r="S64" i="16"/>
  <c r="R64" i="16"/>
  <c r="R65" i="16" s="1"/>
  <c r="R66" i="16" s="1"/>
  <c r="R67" i="16" s="1"/>
  <c r="R68" i="16" s="1"/>
  <c r="V65" i="26" l="1"/>
  <c r="X65" i="26" s="1"/>
  <c r="Z65" i="26" s="1"/>
  <c r="X70" i="26"/>
  <c r="X64" i="26"/>
  <c r="Z64" i="26" s="1"/>
  <c r="V56" i="26"/>
  <c r="AA56" i="26"/>
  <c r="AA59" i="26" s="1"/>
  <c r="X76" i="26"/>
  <c r="Y70" i="26"/>
  <c r="Y76" i="26"/>
  <c r="V81" i="26"/>
  <c r="W71" i="26"/>
  <c r="W72" i="26" s="1"/>
  <c r="V71" i="26"/>
  <c r="X71" i="26" s="1"/>
  <c r="Z71" i="26" s="1"/>
  <c r="Y56" i="26"/>
  <c r="Y81" i="26"/>
  <c r="S78" i="16"/>
  <c r="U78" i="16"/>
  <c r="AA75" i="16"/>
  <c r="O64" i="16"/>
  <c r="P63" i="16"/>
  <c r="N68" i="16"/>
  <c r="O77" i="16"/>
  <c r="P76" i="16"/>
  <c r="N81" i="16"/>
  <c r="Y84" i="16"/>
  <c r="AA84" i="16" s="1"/>
  <c r="S87" i="16"/>
  <c r="V87" i="16" s="1"/>
  <c r="V86" i="16"/>
  <c r="P85" i="16"/>
  <c r="Z85" i="16" s="1"/>
  <c r="AB85" i="16" s="1"/>
  <c r="Z74" i="16"/>
  <c r="AB74" i="16" s="1"/>
  <c r="X74" i="16"/>
  <c r="X75" i="16" s="1"/>
  <c r="W75" i="16"/>
  <c r="Z75" i="16" s="1"/>
  <c r="V75" i="16"/>
  <c r="Y75" i="16" s="1"/>
  <c r="W68" i="16"/>
  <c r="W67" i="16"/>
  <c r="V63" i="16"/>
  <c r="W63" i="16"/>
  <c r="W64" i="16"/>
  <c r="W65" i="16"/>
  <c r="V64" i="16"/>
  <c r="W66" i="16"/>
  <c r="W76" i="16"/>
  <c r="R78" i="16"/>
  <c r="R79" i="16" s="1"/>
  <c r="R80" i="16" s="1"/>
  <c r="R81" i="16" s="1"/>
  <c r="V77" i="16"/>
  <c r="W77" i="16"/>
  <c r="V76" i="16"/>
  <c r="S65" i="16"/>
  <c r="AA81" i="26" l="1"/>
  <c r="AA82" i="26" s="1"/>
  <c r="Y82" i="26"/>
  <c r="X81" i="26"/>
  <c r="V82" i="26"/>
  <c r="AA70" i="26"/>
  <c r="Z70" i="26"/>
  <c r="Z72" i="26" s="1"/>
  <c r="X72" i="26"/>
  <c r="Z76" i="26"/>
  <c r="X77" i="26"/>
  <c r="AA76" i="26"/>
  <c r="AA77" i="26" s="1"/>
  <c r="Y77" i="26"/>
  <c r="V72" i="26"/>
  <c r="V66" i="26"/>
  <c r="AA67" i="26"/>
  <c r="AA57" i="26"/>
  <c r="AA60" i="26" s="1"/>
  <c r="AA90" i="26"/>
  <c r="Y71" i="26"/>
  <c r="AA71" i="26" s="1"/>
  <c r="X66" i="26"/>
  <c r="X56" i="26"/>
  <c r="Y67" i="26"/>
  <c r="Y59" i="26"/>
  <c r="Y57" i="26"/>
  <c r="Y60" i="26" s="1"/>
  <c r="Z66" i="26"/>
  <c r="Y66" i="26"/>
  <c r="S79" i="16"/>
  <c r="U79" i="16"/>
  <c r="W79" i="16" s="1"/>
  <c r="AB75" i="16"/>
  <c r="Z76" i="16"/>
  <c r="AB76" i="16" s="1"/>
  <c r="O65" i="16"/>
  <c r="P64" i="16"/>
  <c r="Y64" i="16" s="1"/>
  <c r="AA64" i="16" s="1"/>
  <c r="X77" i="16"/>
  <c r="Y76" i="16"/>
  <c r="AA76" i="16" s="1"/>
  <c r="O78" i="16"/>
  <c r="P77" i="16"/>
  <c r="Z77" i="16" s="1"/>
  <c r="AB77" i="16" s="1"/>
  <c r="Y85" i="16"/>
  <c r="AA85" i="16" s="1"/>
  <c r="P87" i="16"/>
  <c r="Z87" i="16" s="1"/>
  <c r="P86" i="16"/>
  <c r="Z86" i="16" s="1"/>
  <c r="AB86" i="16" s="1"/>
  <c r="X64" i="16"/>
  <c r="X63" i="16"/>
  <c r="X67" i="16"/>
  <c r="X66" i="16"/>
  <c r="X76" i="16"/>
  <c r="X65" i="16"/>
  <c r="S66" i="16"/>
  <c r="V65" i="16"/>
  <c r="W78" i="16"/>
  <c r="Z63" i="16"/>
  <c r="V78" i="16"/>
  <c r="Y63" i="16"/>
  <c r="AA91" i="26" l="1"/>
  <c r="Y72" i="26"/>
  <c r="AA72" i="26"/>
  <c r="Z81" i="26"/>
  <c r="Z82" i="26" s="1"/>
  <c r="X82" i="26"/>
  <c r="Z77" i="26"/>
  <c r="X67" i="26"/>
  <c r="X57" i="26"/>
  <c r="X60" i="26" s="1"/>
  <c r="X59" i="26"/>
  <c r="Z56" i="26"/>
  <c r="AA66" i="26"/>
  <c r="V79" i="16"/>
  <c r="AB87" i="16"/>
  <c r="U80" i="16"/>
  <c r="S80" i="16"/>
  <c r="AB63" i="16"/>
  <c r="AA63" i="16"/>
  <c r="Z64" i="16"/>
  <c r="AB64" i="16" s="1"/>
  <c r="O66" i="16"/>
  <c r="P66" i="16" s="1"/>
  <c r="Z66" i="16" s="1"/>
  <c r="AB66" i="16" s="1"/>
  <c r="P65" i="16"/>
  <c r="Z65" i="16" s="1"/>
  <c r="AB65" i="16" s="1"/>
  <c r="Y77" i="16"/>
  <c r="AA77" i="16" s="1"/>
  <c r="O79" i="16"/>
  <c r="P78" i="16"/>
  <c r="Z78" i="16" s="1"/>
  <c r="AB78" i="16" s="1"/>
  <c r="Y86" i="16"/>
  <c r="AA86" i="16" s="1"/>
  <c r="AA87" i="16" s="1"/>
  <c r="Y87" i="16"/>
  <c r="X78" i="16"/>
  <c r="X68" i="16"/>
  <c r="X79" i="16"/>
  <c r="S67" i="16"/>
  <c r="V66" i="16"/>
  <c r="AA92" i="26" l="1"/>
  <c r="Z67" i="26"/>
  <c r="Z57" i="26"/>
  <c r="Z90" i="26"/>
  <c r="Z59" i="26"/>
  <c r="Z93" i="26"/>
  <c r="S81" i="16"/>
  <c r="V80" i="16"/>
  <c r="U81" i="16"/>
  <c r="W81" i="16" s="1"/>
  <c r="W80" i="16"/>
  <c r="X80" i="16" s="1"/>
  <c r="X81" i="16" s="1"/>
  <c r="Y78" i="16"/>
  <c r="AA78" i="16" s="1"/>
  <c r="Y66" i="16"/>
  <c r="AA66" i="16" s="1"/>
  <c r="O67" i="16"/>
  <c r="Y65" i="16"/>
  <c r="O80" i="16"/>
  <c r="P79" i="16"/>
  <c r="S68" i="16"/>
  <c r="V68" i="16" s="1"/>
  <c r="V67" i="16"/>
  <c r="AA93" i="26" l="1"/>
  <c r="Z60" i="26"/>
  <c r="Z91" i="26"/>
  <c r="V81" i="16"/>
  <c r="AA65" i="16"/>
  <c r="O68" i="16"/>
  <c r="P68" i="16" s="1"/>
  <c r="P67" i="16"/>
  <c r="Z67" i="16" s="1"/>
  <c r="Y79" i="16"/>
  <c r="AA79" i="16" s="1"/>
  <c r="Z79" i="16"/>
  <c r="AB79" i="16" s="1"/>
  <c r="O81" i="16"/>
  <c r="P81" i="16" s="1"/>
  <c r="P80" i="16"/>
  <c r="M54" i="16"/>
  <c r="M55" i="16"/>
  <c r="O53" i="16"/>
  <c r="M53" i="16"/>
  <c r="M57" i="16"/>
  <c r="Z92" i="26" l="1"/>
  <c r="AB67" i="16"/>
  <c r="Z68" i="16"/>
  <c r="Y67" i="16"/>
  <c r="Z80" i="16"/>
  <c r="AB80" i="16" s="1"/>
  <c r="AB81" i="16" s="1"/>
  <c r="AB98" i="16" s="1"/>
  <c r="Y80" i="16"/>
  <c r="AA80" i="16" s="1"/>
  <c r="AA81" i="16" s="1"/>
  <c r="AA98" i="16" s="1"/>
  <c r="Y81" i="16"/>
  <c r="Z81" i="16"/>
  <c r="P52" i="16"/>
  <c r="O54" i="16"/>
  <c r="P53" i="16"/>
  <c r="R53" i="16"/>
  <c r="R54" i="16" s="1"/>
  <c r="AB68" i="16" l="1"/>
  <c r="AA67" i="16"/>
  <c r="Y68" i="16"/>
  <c r="S53" i="16"/>
  <c r="W52" i="16"/>
  <c r="R55" i="16"/>
  <c r="R56" i="16" s="1"/>
  <c r="W54" i="16"/>
  <c r="X54" i="16" s="1"/>
  <c r="V52" i="16"/>
  <c r="Y52" i="16" s="1"/>
  <c r="W53" i="16"/>
  <c r="X53" i="16" s="1"/>
  <c r="O55" i="16"/>
  <c r="O56" i="16" s="1"/>
  <c r="P54" i="16"/>
  <c r="AA68" i="16" l="1"/>
  <c r="V53" i="16"/>
  <c r="Y53" i="16" s="1"/>
  <c r="AA53" i="16" s="1"/>
  <c r="S54" i="16"/>
  <c r="X52" i="16"/>
  <c r="Z52" i="16"/>
  <c r="Z53" i="16"/>
  <c r="AB53" i="16" s="1"/>
  <c r="AA52" i="16"/>
  <c r="Z54" i="16"/>
  <c r="AB54" i="16" s="1"/>
  <c r="W55" i="16"/>
  <c r="P55" i="16"/>
  <c r="V54" i="16" l="1"/>
  <c r="Y54" i="16" s="1"/>
  <c r="AB52" i="16"/>
  <c r="S55" i="16"/>
  <c r="X55" i="16"/>
  <c r="Z55" i="16"/>
  <c r="AB55" i="16" s="1"/>
  <c r="AA54" i="16" l="1"/>
  <c r="S56" i="16"/>
  <c r="V55" i="16"/>
  <c r="Y55" i="16" s="1"/>
  <c r="AA55" i="16" s="1"/>
  <c r="W56" i="16"/>
  <c r="P56" i="16"/>
  <c r="S57" i="16" l="1"/>
  <c r="X56" i="16"/>
  <c r="Z56" i="16"/>
  <c r="R57" i="16"/>
  <c r="W57" i="16" s="1"/>
  <c r="V56" i="16"/>
  <c r="O57" i="16"/>
  <c r="AB56" i="16" l="1"/>
  <c r="Z57" i="16"/>
  <c r="Z69" i="16" s="1"/>
  <c r="Y56" i="16"/>
  <c r="V57" i="16"/>
  <c r="P57" i="16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2" i="10"/>
  <c r="J43" i="19"/>
  <c r="J42" i="19"/>
  <c r="J41" i="19"/>
  <c r="J40" i="19"/>
  <c r="J39" i="19"/>
  <c r="J38" i="19"/>
  <c r="J37" i="19"/>
  <c r="J36" i="19"/>
  <c r="M35" i="19"/>
  <c r="J35" i="19"/>
  <c r="J34" i="19"/>
  <c r="J33" i="19"/>
  <c r="J32" i="19"/>
  <c r="J31" i="19"/>
  <c r="M30" i="19"/>
  <c r="J30" i="19"/>
  <c r="M29" i="19"/>
  <c r="J29" i="19"/>
  <c r="M28" i="19"/>
  <c r="J28" i="19"/>
  <c r="J27" i="19"/>
  <c r="J26" i="19"/>
  <c r="J25" i="19"/>
  <c r="J24" i="19"/>
  <c r="J23" i="19"/>
  <c r="J22" i="19"/>
  <c r="J21" i="19"/>
  <c r="J20" i="19"/>
  <c r="B20" i="19"/>
  <c r="J19" i="19"/>
  <c r="B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M6" i="19"/>
  <c r="J6" i="19"/>
  <c r="J5" i="19"/>
  <c r="M4" i="19"/>
  <c r="J4" i="19"/>
  <c r="M3" i="19"/>
  <c r="J3" i="19"/>
  <c r="J2" i="19"/>
  <c r="B53" i="18"/>
  <c r="K112" i="18"/>
  <c r="F112" i="18"/>
  <c r="K111" i="18"/>
  <c r="F111" i="18"/>
  <c r="K110" i="18"/>
  <c r="N109" i="18"/>
  <c r="K109" i="18"/>
  <c r="N108" i="18"/>
  <c r="K108" i="18"/>
  <c r="K107" i="18"/>
  <c r="F107" i="18"/>
  <c r="K106" i="18"/>
  <c r="F106" i="18"/>
  <c r="K105" i="18"/>
  <c r="F105" i="18"/>
  <c r="K104" i="18"/>
  <c r="F104" i="18"/>
  <c r="K103" i="18"/>
  <c r="F103" i="18"/>
  <c r="K102" i="18"/>
  <c r="F102" i="18"/>
  <c r="K101" i="18"/>
  <c r="K100" i="18"/>
  <c r="K99" i="18"/>
  <c r="K98" i="18"/>
  <c r="F98" i="18"/>
  <c r="K97" i="18"/>
  <c r="F97" i="18"/>
  <c r="K96" i="18"/>
  <c r="F96" i="18"/>
  <c r="K95" i="18"/>
  <c r="K94" i="18"/>
  <c r="K93" i="18"/>
  <c r="K92" i="18"/>
  <c r="F92" i="18"/>
  <c r="K91" i="18"/>
  <c r="F91" i="18"/>
  <c r="K90" i="18"/>
  <c r="F90" i="18"/>
  <c r="N89" i="18"/>
  <c r="K89" i="18"/>
  <c r="F89" i="18"/>
  <c r="K88" i="18"/>
  <c r="F88" i="18"/>
  <c r="K87" i="18"/>
  <c r="F87" i="18"/>
  <c r="K86" i="18"/>
  <c r="F86" i="18"/>
  <c r="K85" i="18"/>
  <c r="F85" i="18"/>
  <c r="K84" i="18"/>
  <c r="F84" i="18"/>
  <c r="K83" i="18"/>
  <c r="F83" i="18"/>
  <c r="N82" i="18"/>
  <c r="K82" i="18"/>
  <c r="F82" i="18"/>
  <c r="N81" i="18"/>
  <c r="K81" i="18"/>
  <c r="N80" i="18"/>
  <c r="K80" i="18"/>
  <c r="N79" i="18"/>
  <c r="K79" i="18"/>
  <c r="K78" i="18"/>
  <c r="K77" i="18"/>
  <c r="K76" i="18"/>
  <c r="K75" i="18"/>
  <c r="F75" i="18"/>
  <c r="N74" i="18"/>
  <c r="K74" i="18"/>
  <c r="F74" i="18"/>
  <c r="K73" i="18"/>
  <c r="F73" i="18"/>
  <c r="K72" i="18"/>
  <c r="F72" i="18"/>
  <c r="K71" i="18"/>
  <c r="F71" i="18"/>
  <c r="K70" i="18"/>
  <c r="F70" i="18"/>
  <c r="K69" i="18"/>
  <c r="F69" i="18"/>
  <c r="K68" i="18"/>
  <c r="F68" i="18"/>
  <c r="K67" i="18"/>
  <c r="F67" i="18"/>
  <c r="K66" i="18"/>
  <c r="F66" i="18"/>
  <c r="K65" i="18"/>
  <c r="F65" i="18"/>
  <c r="K64" i="18"/>
  <c r="F64" i="18"/>
  <c r="N63" i="18"/>
  <c r="K63" i="18"/>
  <c r="N62" i="18"/>
  <c r="K62" i="18"/>
  <c r="K61" i="18"/>
  <c r="K60" i="18"/>
  <c r="K59" i="18"/>
  <c r="K58" i="18"/>
  <c r="K57" i="18"/>
  <c r="K56" i="18"/>
  <c r="F56" i="18"/>
  <c r="K55" i="18"/>
  <c r="F55" i="18"/>
  <c r="K54" i="18"/>
  <c r="N53" i="18"/>
  <c r="K53" i="18"/>
  <c r="K52" i="18"/>
  <c r="N51" i="18"/>
  <c r="K51" i="18"/>
  <c r="F51" i="18"/>
  <c r="K50" i="18"/>
  <c r="K49" i="18"/>
  <c r="K48" i="18"/>
  <c r="K47" i="18"/>
  <c r="F47" i="18"/>
  <c r="K46" i="18"/>
  <c r="F46" i="18"/>
  <c r="O45" i="18"/>
  <c r="K45" i="18"/>
  <c r="F45" i="18"/>
  <c r="N44" i="18"/>
  <c r="K44" i="18"/>
  <c r="F44" i="18"/>
  <c r="N43" i="18"/>
  <c r="K43" i="18"/>
  <c r="F43" i="18"/>
  <c r="K42" i="18"/>
  <c r="F42" i="18"/>
  <c r="K41" i="18"/>
  <c r="F41" i="18"/>
  <c r="K40" i="18"/>
  <c r="F40" i="18"/>
  <c r="K39" i="18"/>
  <c r="F39" i="18"/>
  <c r="K38" i="18"/>
  <c r="K37" i="18"/>
  <c r="K36" i="18"/>
  <c r="K35" i="18"/>
  <c r="F35" i="18"/>
  <c r="K34" i="18"/>
  <c r="F34" i="18"/>
  <c r="K33" i="18"/>
  <c r="F33" i="18"/>
  <c r="K32" i="18"/>
  <c r="F32" i="18"/>
  <c r="K31" i="18"/>
  <c r="F31" i="18"/>
  <c r="K30" i="18"/>
  <c r="F30" i="18"/>
  <c r="K29" i="18"/>
  <c r="F29" i="18"/>
  <c r="K28" i="18"/>
  <c r="F28" i="18"/>
  <c r="K27" i="18"/>
  <c r="F27" i="18"/>
  <c r="K26" i="18"/>
  <c r="F26" i="18"/>
  <c r="K25" i="18"/>
  <c r="F25" i="18"/>
  <c r="K24" i="18"/>
  <c r="N23" i="18"/>
  <c r="K23" i="18"/>
  <c r="N22" i="18"/>
  <c r="K22" i="18"/>
  <c r="K21" i="18"/>
  <c r="K20" i="18"/>
  <c r="F20" i="18"/>
  <c r="K19" i="18"/>
  <c r="F19" i="18"/>
  <c r="K18" i="18"/>
  <c r="F18" i="18"/>
  <c r="K17" i="18"/>
  <c r="K16" i="18"/>
  <c r="F16" i="18"/>
  <c r="K15" i="18"/>
  <c r="F15" i="18"/>
  <c r="K14" i="18"/>
  <c r="F14" i="18"/>
  <c r="K13" i="18"/>
  <c r="F13" i="18"/>
  <c r="K12" i="18"/>
  <c r="F12" i="18"/>
  <c r="N11" i="18"/>
  <c r="K11" i="18"/>
  <c r="F11" i="18"/>
  <c r="N10" i="18"/>
  <c r="K10" i="18"/>
  <c r="F10" i="18"/>
  <c r="N9" i="18"/>
  <c r="K9" i="18"/>
  <c r="K8" i="18"/>
  <c r="K7" i="18"/>
  <c r="K6" i="18"/>
  <c r="K5" i="18"/>
  <c r="K4" i="18"/>
  <c r="N3" i="18"/>
  <c r="K3" i="18"/>
  <c r="K2" i="18"/>
  <c r="AB57" i="16" l="1"/>
  <c r="AA56" i="16"/>
  <c r="Y57" i="16"/>
  <c r="Y58" i="16" s="1"/>
  <c r="Y61" i="16" s="1"/>
  <c r="Z58" i="16"/>
  <c r="Z61" i="16" s="1"/>
  <c r="Z60" i="16"/>
  <c r="Y69" i="16" l="1"/>
  <c r="AB95" i="16"/>
  <c r="AB60" i="16"/>
  <c r="AB69" i="16"/>
  <c r="AB58" i="16"/>
  <c r="Y60" i="16"/>
  <c r="AA57" i="16"/>
  <c r="AB96" i="16" l="1"/>
  <c r="AB61" i="16"/>
  <c r="AA95" i="16"/>
  <c r="AA60" i="16"/>
  <c r="AA58" i="16"/>
  <c r="AA69" i="16"/>
  <c r="L44" i="17"/>
  <c r="L77" i="17"/>
  <c r="L76" i="17"/>
  <c r="O75" i="17"/>
  <c r="L75" i="17"/>
  <c r="O74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O61" i="17"/>
  <c r="L61" i="17"/>
  <c r="O60" i="17"/>
  <c r="L60" i="17"/>
  <c r="L59" i="17"/>
  <c r="O58" i="17"/>
  <c r="L58" i="17"/>
  <c r="O57" i="17"/>
  <c r="L57" i="17"/>
  <c r="L56" i="17"/>
  <c r="L55" i="17"/>
  <c r="O54" i="17"/>
  <c r="L54" i="17"/>
  <c r="O53" i="17"/>
  <c r="L53" i="17"/>
  <c r="O52" i="17"/>
  <c r="L52" i="17"/>
  <c r="O51" i="17"/>
  <c r="L51" i="17"/>
  <c r="L50" i="17"/>
  <c r="O49" i="17"/>
  <c r="L49" i="17"/>
  <c r="L48" i="17"/>
  <c r="L47" i="17"/>
  <c r="L46" i="17"/>
  <c r="L45" i="17"/>
  <c r="L43" i="17"/>
  <c r="L42" i="17"/>
  <c r="L41" i="17"/>
  <c r="B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O28" i="17"/>
  <c r="L28" i="17"/>
  <c r="O27" i="17"/>
  <c r="L27" i="17"/>
  <c r="L26" i="17"/>
  <c r="O25" i="17"/>
  <c r="L25" i="17"/>
  <c r="L24" i="17"/>
  <c r="L23" i="17"/>
  <c r="L22" i="17"/>
  <c r="L21" i="17"/>
  <c r="L20" i="17"/>
  <c r="L19" i="17"/>
  <c r="L18" i="17"/>
  <c r="L17" i="17"/>
  <c r="O16" i="17"/>
  <c r="L16" i="17"/>
  <c r="O15" i="17"/>
  <c r="L15" i="17"/>
  <c r="L14" i="17"/>
  <c r="L13" i="17"/>
  <c r="O12" i="17"/>
  <c r="L12" i="17"/>
  <c r="O11" i="17"/>
  <c r="L11" i="17"/>
  <c r="O10" i="17"/>
  <c r="L10" i="17"/>
  <c r="L9" i="17"/>
  <c r="L8" i="17"/>
  <c r="L7" i="17"/>
  <c r="O6" i="17"/>
  <c r="L6" i="17"/>
  <c r="L5" i="17"/>
  <c r="L4" i="17"/>
  <c r="L3" i="17"/>
  <c r="L2" i="17"/>
  <c r="AB97" i="16" l="1"/>
  <c r="AA96" i="16"/>
  <c r="AA61" i="16"/>
  <c r="M10" i="8"/>
  <c r="M9" i="8"/>
  <c r="M8" i="8"/>
  <c r="M7" i="8"/>
  <c r="M2" i="8"/>
  <c r="AA97" i="16" l="1"/>
  <c r="B9" i="8"/>
  <c r="D3" i="11" l="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2" i="11"/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tc={B3F7735D-0963-49C1-8321-43A99A4F4F12}</author>
  </authors>
  <commentList>
    <comment ref="J2" authorId="0" shapeId="0" xr:uid="{B3F7735D-0963-49C1-8321-43A99A4F4F12}">
      <text>
        <t>[Threaded comment]
Your version of Excel allows you to read this threaded comment; however, any edits to it will get removed if the file is opened in a newer version of Excel. Learn more: https://go.microsoft.com/fwlink/?linkid=870924
Comment:
    Same assumptions for ASHP</t>
      </text>
    </comment>
  </commentList>
</comments>
</file>

<file path=xl/sharedStrings.xml><?xml version="1.0" encoding="utf-8"?>
<sst xmlns="http://schemas.openxmlformats.org/spreadsheetml/2006/main" count="2415" uniqueCount="588">
  <si>
    <t>UID</t>
  </si>
  <si>
    <t>Tonnage</t>
  </si>
  <si>
    <t xml:space="preserve">AHRI Number </t>
  </si>
  <si>
    <t>Make</t>
  </si>
  <si>
    <t>Model</t>
  </si>
  <si>
    <t>Rated heating capacity at 8.3C (47F) in btu/hr</t>
  </si>
  <si>
    <t>Total cost (equipment and labour)</t>
  </si>
  <si>
    <t xml:space="preserve">Equipment cost </t>
  </si>
  <si>
    <t xml:space="preserve">Labour Cost </t>
  </si>
  <si>
    <t>check
  (total - (equipment + labour))</t>
  </si>
  <si>
    <t>OCLT00083</t>
  </si>
  <si>
    <t>Kerr</t>
  </si>
  <si>
    <t>KCD24SA-1</t>
  </si>
  <si>
    <t>OCLT00301</t>
  </si>
  <si>
    <t>OCLT00302</t>
  </si>
  <si>
    <t>OCLT00409</t>
  </si>
  <si>
    <t>Keeprite</t>
  </si>
  <si>
    <t>DLCURA24HH</t>
  </si>
  <si>
    <t>OCLT00715</t>
  </si>
  <si>
    <t>Lennox</t>
  </si>
  <si>
    <t>OCLT00868</t>
  </si>
  <si>
    <t>OCLT00918</t>
  </si>
  <si>
    <t>York</t>
  </si>
  <si>
    <t>Hmh</t>
  </si>
  <si>
    <t>Moovair</t>
  </si>
  <si>
    <t>Dma36</t>
  </si>
  <si>
    <t>Dma30</t>
  </si>
  <si>
    <t>OCLT00924</t>
  </si>
  <si>
    <t>OCLT01251</t>
  </si>
  <si>
    <t>KINGHOME</t>
  </si>
  <si>
    <t>KU36UHO</t>
  </si>
  <si>
    <t>OCLT02096</t>
  </si>
  <si>
    <t>Direct Air</t>
  </si>
  <si>
    <t>DIRM-24MAGICPRO20-OU</t>
  </si>
  <si>
    <t>DIRM-30MAGICPRO20-OU</t>
  </si>
  <si>
    <t>Mitsubishi</t>
  </si>
  <si>
    <t>OCLT02172</t>
  </si>
  <si>
    <t>OCLT02246</t>
  </si>
  <si>
    <t>kingsmen</t>
  </si>
  <si>
    <t>Kingsmen</t>
  </si>
  <si>
    <t>KU60UHO</t>
  </si>
  <si>
    <t>OCLT02297</t>
  </si>
  <si>
    <t>OCLT02499</t>
  </si>
  <si>
    <t>Raheem</t>
  </si>
  <si>
    <t>R98MV ENDEAVOR</t>
  </si>
  <si>
    <t>Whether King</t>
  </si>
  <si>
    <t>W962W VERSUS</t>
  </si>
  <si>
    <t>OCLT02518</t>
  </si>
  <si>
    <t>Mitsair</t>
  </si>
  <si>
    <t>MOD30U-30HRN1-MR0</t>
  </si>
  <si>
    <t>OCLT02550</t>
  </si>
  <si>
    <t>OCLT02666</t>
  </si>
  <si>
    <t>Hmc</t>
  </si>
  <si>
    <t>Napoleon</t>
  </si>
  <si>
    <t>NTc</t>
  </si>
  <si>
    <t>OCLT02942</t>
  </si>
  <si>
    <t>OCLT03044</t>
  </si>
  <si>
    <t>OCLT03220</t>
  </si>
  <si>
    <t>DLCURAH24ABK</t>
  </si>
  <si>
    <t>OCLT03262</t>
  </si>
  <si>
    <t>OCLT03443</t>
  </si>
  <si>
    <t>Lg</t>
  </si>
  <si>
    <t>DLCSRBH24AAK</t>
  </si>
  <si>
    <t>CSH624GKA</t>
  </si>
  <si>
    <t>OCLT03755</t>
  </si>
  <si>
    <t>Proair /Midea</t>
  </si>
  <si>
    <t>P30-24HFN1</t>
  </si>
  <si>
    <t>Daikin</t>
  </si>
  <si>
    <t>RZR24TBVJUA</t>
  </si>
  <si>
    <t>Directair</t>
  </si>
  <si>
    <t>DIRM-24</t>
  </si>
  <si>
    <t>OCLT03787</t>
  </si>
  <si>
    <t>Trane</t>
  </si>
  <si>
    <t>4TXD2036A10NUA</t>
  </si>
  <si>
    <t>OCLT03977</t>
  </si>
  <si>
    <t>DZ6VSA361E</t>
  </si>
  <si>
    <t>Goodman</t>
  </si>
  <si>
    <t>GSZB402410</t>
  </si>
  <si>
    <t>OCLT04187</t>
  </si>
  <si>
    <t>OCLT04561</t>
  </si>
  <si>
    <t>OCLT04604</t>
  </si>
  <si>
    <t>OCLT04874</t>
  </si>
  <si>
    <t>GE</t>
  </si>
  <si>
    <t>AUH2436ZGDA</t>
  </si>
  <si>
    <t>OCLT05021</t>
  </si>
  <si>
    <t>OCLT05051</t>
  </si>
  <si>
    <t>OCLT05058</t>
  </si>
  <si>
    <t>OCLT05076</t>
  </si>
  <si>
    <t>OCLT05160</t>
  </si>
  <si>
    <t>Bosch</t>
  </si>
  <si>
    <t>BOVC 36HDN1-M20G</t>
  </si>
  <si>
    <t>Panasonic</t>
  </si>
  <si>
    <t>CU-HE24YAHK6</t>
  </si>
  <si>
    <t>EL22XPV-024-230A</t>
  </si>
  <si>
    <t>OCLT05250</t>
  </si>
  <si>
    <t>DLCURAH36ABK</t>
  </si>
  <si>
    <t>OCLT05566</t>
  </si>
  <si>
    <t>OCLT05699</t>
  </si>
  <si>
    <t>OCLT05737</t>
  </si>
  <si>
    <t>Kepler</t>
  </si>
  <si>
    <t>AZPN-18wd</t>
  </si>
  <si>
    <t>OCLT06158</t>
  </si>
  <si>
    <t>King home</t>
  </si>
  <si>
    <t>Ku24uho</t>
  </si>
  <si>
    <t>Kd24uho</t>
  </si>
  <si>
    <t>OCLT06625</t>
  </si>
  <si>
    <t>OCLT06747</t>
  </si>
  <si>
    <t>OCLT06984</t>
  </si>
  <si>
    <t>Carrier</t>
  </si>
  <si>
    <t>38MURA</t>
  </si>
  <si>
    <t>FUJITSU</t>
  </si>
  <si>
    <t>AOUH</t>
  </si>
  <si>
    <t>CARRIER</t>
  </si>
  <si>
    <t>24SCB</t>
  </si>
  <si>
    <t>OCLT08057</t>
  </si>
  <si>
    <t>OCLT08098</t>
  </si>
  <si>
    <t>OCLT08217</t>
  </si>
  <si>
    <t>TRANE</t>
  </si>
  <si>
    <t>4TX2036A10N0A</t>
  </si>
  <si>
    <t>4TXD2060A10N0A</t>
  </si>
  <si>
    <t>OCLT08310</t>
  </si>
  <si>
    <t>OCLT08372</t>
  </si>
  <si>
    <t>OCLT08477</t>
  </si>
  <si>
    <t>OCLT08567</t>
  </si>
  <si>
    <t>moovair</t>
  </si>
  <si>
    <t>DMA18HOS20230E7</t>
  </si>
  <si>
    <t>DMA24HOS20230E7</t>
  </si>
  <si>
    <t>DMA36HOS20230E7</t>
  </si>
  <si>
    <t>OCLT08891</t>
  </si>
  <si>
    <t>OCLT09263</t>
  </si>
  <si>
    <t>OCLT09588</t>
  </si>
  <si>
    <t>OCLT09618</t>
  </si>
  <si>
    <t>lennox</t>
  </si>
  <si>
    <t>ML17</t>
  </si>
  <si>
    <t>OCLT09668</t>
  </si>
  <si>
    <t>OCLT09678</t>
  </si>
  <si>
    <t>WSEH2436</t>
  </si>
  <si>
    <t>WSEH4860</t>
  </si>
  <si>
    <t>OCLT09680</t>
  </si>
  <si>
    <t>DAIKIN</t>
  </si>
  <si>
    <t>DZ6VSA241EAB</t>
  </si>
  <si>
    <t>LENNOX</t>
  </si>
  <si>
    <t>Payne</t>
  </si>
  <si>
    <t>PH5SAN42400A</t>
  </si>
  <si>
    <t>OCLT01982</t>
  </si>
  <si>
    <t>Kinghome</t>
  </si>
  <si>
    <t>Ku36uh0</t>
  </si>
  <si>
    <t>SUZ-KA24NAHZ</t>
  </si>
  <si>
    <t>SUZ-KA36NAHZ</t>
  </si>
  <si>
    <t>KD24UHO</t>
  </si>
  <si>
    <t>KD36UHO</t>
  </si>
  <si>
    <t>OCLT02371</t>
  </si>
  <si>
    <t>Tempstar</t>
  </si>
  <si>
    <t>OCLT03432</t>
  </si>
  <si>
    <t>EL17XP1</t>
  </si>
  <si>
    <t>Pro Air/Midea</t>
  </si>
  <si>
    <t>P15-24REFN1</t>
  </si>
  <si>
    <t>TOSOT</t>
  </si>
  <si>
    <t>omega</t>
  </si>
  <si>
    <t>OMEGA 60 R410 H4.5 Omega</t>
  </si>
  <si>
    <t>Gree</t>
  </si>
  <si>
    <t>Gud24</t>
  </si>
  <si>
    <t>C5H3V</t>
  </si>
  <si>
    <t>OCLT05508</t>
  </si>
  <si>
    <t>MUZ-GS18NAH</t>
  </si>
  <si>
    <t>Kd36uho</t>
  </si>
  <si>
    <t>KEEPRITE</t>
  </si>
  <si>
    <t>N4A4S24AKANBABAA</t>
  </si>
  <si>
    <t>ARMSTRONG</t>
  </si>
  <si>
    <t>4SCU16LE124P-51</t>
  </si>
  <si>
    <t>#4SCU16LE130P-50</t>
  </si>
  <si>
    <t>OCLT07009</t>
  </si>
  <si>
    <t>TEMPSTAR</t>
  </si>
  <si>
    <t>CSH618GKA</t>
  </si>
  <si>
    <t>5TWR4024A1000A</t>
  </si>
  <si>
    <t>OCLT08432</t>
  </si>
  <si>
    <t>Ducane</t>
  </si>
  <si>
    <t>4ac16l</t>
  </si>
  <si>
    <t>ducane</t>
  </si>
  <si>
    <t>4al16l024</t>
  </si>
  <si>
    <t>4ac16l036</t>
  </si>
  <si>
    <t>OCLT08578</t>
  </si>
  <si>
    <t>ML18</t>
  </si>
  <si>
    <t>OCLT03698</t>
  </si>
  <si>
    <t>OCLT03809</t>
  </si>
  <si>
    <t>MOOVAIR</t>
  </si>
  <si>
    <t>tempstar</t>
  </si>
  <si>
    <t>keeprite</t>
  </si>
  <si>
    <t>OCLT09316</t>
  </si>
  <si>
    <t>Cooling capacity at 95F in btu/hr</t>
  </si>
  <si>
    <t>Air Ease</t>
  </si>
  <si>
    <t>4SCU13LB124</t>
  </si>
  <si>
    <t>24SCB424</t>
  </si>
  <si>
    <t>N4A4024</t>
  </si>
  <si>
    <t>ML14XC1</t>
  </si>
  <si>
    <t>5TTR3024A1000A</t>
  </si>
  <si>
    <t>RUUD</t>
  </si>
  <si>
    <t>RA13NZ24AJ1NA</t>
  </si>
  <si>
    <t>Weatherking</t>
  </si>
  <si>
    <t>WA13NZ18AJ1NA</t>
  </si>
  <si>
    <t>Luxaire</t>
  </si>
  <si>
    <t>Xc324e2s11</t>
  </si>
  <si>
    <t>Xc336e2s11</t>
  </si>
  <si>
    <t>YC2D18SB21S</t>
  </si>
  <si>
    <t>YC2D24SB21S</t>
  </si>
  <si>
    <t>MOVA-24CN1-M134G</t>
  </si>
  <si>
    <t>xc3</t>
  </si>
  <si>
    <t>xc4</t>
  </si>
  <si>
    <t>N4A4S</t>
  </si>
  <si>
    <t>T4A6S</t>
  </si>
  <si>
    <t>RAHEEM</t>
  </si>
  <si>
    <t>RA14AZ ENDEDAVOR</t>
  </si>
  <si>
    <t>RA14AZ ENDOVEAR</t>
  </si>
  <si>
    <t>RA14AZ ENDEAVOR</t>
  </si>
  <si>
    <t>Comfortaire</t>
  </si>
  <si>
    <t>CMA1524SA-1</t>
  </si>
  <si>
    <t>YC2D36SB21S</t>
  </si>
  <si>
    <t>OCLT02792</t>
  </si>
  <si>
    <t>PA4SBN42400N</t>
  </si>
  <si>
    <t>GA4SAN42400N</t>
  </si>
  <si>
    <t>NC19-24F-O-B</t>
  </si>
  <si>
    <t>N4A4S18AKANA</t>
  </si>
  <si>
    <t>N4A4S18</t>
  </si>
  <si>
    <t>N4A4S24</t>
  </si>
  <si>
    <t>N4A4S30</t>
  </si>
  <si>
    <t>Lsu18</t>
  </si>
  <si>
    <t>GLXS3BN2410</t>
  </si>
  <si>
    <t>TCF2-24PKG</t>
  </si>
  <si>
    <t>TC3B-24PKG</t>
  </si>
  <si>
    <t>TC3B-18PKG</t>
  </si>
  <si>
    <t>TRA 5TTR3024A1000A</t>
  </si>
  <si>
    <t>N4A4S36</t>
  </si>
  <si>
    <t>GSXH502410</t>
  </si>
  <si>
    <t>GLXS4BA1810</t>
  </si>
  <si>
    <t>RHEEM</t>
  </si>
  <si>
    <t>RA14AZ</t>
  </si>
  <si>
    <t>RA13NZ</t>
  </si>
  <si>
    <t>N4A4S30AKANA</t>
  </si>
  <si>
    <t>Concord</t>
  </si>
  <si>
    <t>7AC14F</t>
  </si>
  <si>
    <t>R4A318</t>
  </si>
  <si>
    <t>Gsx</t>
  </si>
  <si>
    <t>ML13KC1-024</t>
  </si>
  <si>
    <t>ML13KC1-036</t>
  </si>
  <si>
    <t>ML13KC1-048</t>
  </si>
  <si>
    <t>AIRQUEST</t>
  </si>
  <si>
    <t>N4A4S24AKANA</t>
  </si>
  <si>
    <t>CVA936</t>
  </si>
  <si>
    <t>Yc2d024</t>
  </si>
  <si>
    <t>OCLT06447</t>
  </si>
  <si>
    <t>Kerr Comfort Aire</t>
  </si>
  <si>
    <t>KCD36SA-1</t>
  </si>
  <si>
    <t>YC2D30SB21S</t>
  </si>
  <si>
    <t>DUCANE</t>
  </si>
  <si>
    <t>4AC13L18P-11A</t>
  </si>
  <si>
    <t>4AC13L24P-11A</t>
  </si>
  <si>
    <t>4SCU16LE130P-50</t>
  </si>
  <si>
    <t>ML14XC1S024</t>
  </si>
  <si>
    <t>EL16024</t>
  </si>
  <si>
    <t>EL16030</t>
  </si>
  <si>
    <t>EL16036</t>
  </si>
  <si>
    <t>OCLT08331</t>
  </si>
  <si>
    <t>ML14XC1S024-230A11</t>
  </si>
  <si>
    <t>bryant</t>
  </si>
  <si>
    <t>134SAN02400N</t>
  </si>
  <si>
    <t>PA4SAN52400N</t>
  </si>
  <si>
    <t>OCLT08471</t>
  </si>
  <si>
    <t>PA16NA024-A</t>
  </si>
  <si>
    <t>OCLT08479</t>
  </si>
  <si>
    <t>A4SBN4300N</t>
  </si>
  <si>
    <t>A4SBN4360N</t>
  </si>
  <si>
    <t>OCLT08504</t>
  </si>
  <si>
    <t>Amana</t>
  </si>
  <si>
    <t>ASXH3N3010</t>
  </si>
  <si>
    <t>OCLT08591</t>
  </si>
  <si>
    <t>N4A4SA36</t>
  </si>
  <si>
    <t>OCLT09045</t>
  </si>
  <si>
    <t>continental</t>
  </si>
  <si>
    <t>wtacr0024ra1c</t>
  </si>
  <si>
    <t>nortek</t>
  </si>
  <si>
    <t>wsa18</t>
  </si>
  <si>
    <t>24SCA424N003</t>
  </si>
  <si>
    <t>24SCA430N003</t>
  </si>
  <si>
    <t>PAYNE</t>
  </si>
  <si>
    <t>PA4SAN42400N</t>
  </si>
  <si>
    <t>ML14XC1S024-230</t>
  </si>
  <si>
    <t>EL15KC1-024-230</t>
  </si>
  <si>
    <t>24SCB424N</t>
  </si>
  <si>
    <t>WTAC18</t>
  </si>
  <si>
    <t>WTAC24</t>
  </si>
  <si>
    <t>WTAC36</t>
  </si>
  <si>
    <t>DC3SQN3010</t>
  </si>
  <si>
    <t>EL15KC1-024</t>
  </si>
  <si>
    <t>Input rate (btu/hr)</t>
  </si>
  <si>
    <t xml:space="preserve">Model </t>
  </si>
  <si>
    <t>AFUE %</t>
  </si>
  <si>
    <t>G96VTN060</t>
  </si>
  <si>
    <t>ML296XV</t>
  </si>
  <si>
    <t>Tm9v060</t>
  </si>
  <si>
    <t>Tm9v080</t>
  </si>
  <si>
    <t>Tm9v040</t>
  </si>
  <si>
    <t>OCLT02052</t>
  </si>
  <si>
    <t>Ruud</t>
  </si>
  <si>
    <t>R96TA0402317MSA</t>
  </si>
  <si>
    <t>R96TA0602317MSA</t>
  </si>
  <si>
    <t>U96VA0852521MSB</t>
  </si>
  <si>
    <t>F96VTN</t>
  </si>
  <si>
    <t>TM9V</t>
  </si>
  <si>
    <t>N96MSN</t>
  </si>
  <si>
    <t>PG96MSAA48060B</t>
  </si>
  <si>
    <t>GG96VTAB48060B</t>
  </si>
  <si>
    <t>G96VTN040</t>
  </si>
  <si>
    <t>G96VTN080</t>
  </si>
  <si>
    <t>GR9T960804CN</t>
  </si>
  <si>
    <t>DC96VC0403BN</t>
  </si>
  <si>
    <t>EL297UH070XV-36B</t>
  </si>
  <si>
    <t>EL297UH090XV-48C</t>
  </si>
  <si>
    <t>EL297UH045XV-24B</t>
  </si>
  <si>
    <t>G96VTN100</t>
  </si>
  <si>
    <t>59TP6</t>
  </si>
  <si>
    <t>NAVIEN</t>
  </si>
  <si>
    <t>NFTW</t>
  </si>
  <si>
    <t>S9V2B060</t>
  </si>
  <si>
    <t>ML296UH070XV36B</t>
  </si>
  <si>
    <t>926TC48080V17</t>
  </si>
  <si>
    <t>PG95XAT48080BBAA</t>
  </si>
  <si>
    <t>ICP</t>
  </si>
  <si>
    <t>ICPN96MSN0801716A</t>
  </si>
  <si>
    <t>ameristar</t>
  </si>
  <si>
    <t>a951x080bu4sa</t>
  </si>
  <si>
    <t>n96vtn0601716a</t>
  </si>
  <si>
    <t>n96msn0601716a</t>
  </si>
  <si>
    <t>59TPC060V17-14</t>
  </si>
  <si>
    <t>PG96VTAB48060B</t>
  </si>
  <si>
    <t>59TP6C080V17</t>
  </si>
  <si>
    <t>Size (btu/hr)</t>
  </si>
  <si>
    <t>Equipment Cost</t>
  </si>
  <si>
    <t>40MUAAQ48</t>
  </si>
  <si>
    <t>TAMXB0A24V21DA</t>
  </si>
  <si>
    <t>ADP</t>
  </si>
  <si>
    <t>BCRMA7124S001</t>
  </si>
  <si>
    <t>NPFX24A36A</t>
  </si>
  <si>
    <t>IBC</t>
  </si>
  <si>
    <t>AHU800</t>
  </si>
  <si>
    <t>Coleman</t>
  </si>
  <si>
    <t>JHETB24CBAS2N1</t>
  </si>
  <si>
    <t>AMST24</t>
  </si>
  <si>
    <t>AMST30</t>
  </si>
  <si>
    <t>AMST36</t>
  </si>
  <si>
    <t>:G96VTN0801716B</t>
  </si>
  <si>
    <t>BCRMA4124S3P3</t>
  </si>
  <si>
    <t>Gm9</t>
  </si>
  <si>
    <t>B-KCD36SA-1</t>
  </si>
  <si>
    <t>5TAMXB02AV21DA</t>
  </si>
  <si>
    <t>CBA27UHE0241</t>
  </si>
  <si>
    <t>CBA27UHE030</t>
  </si>
  <si>
    <t>CBA27UHE036</t>
  </si>
  <si>
    <t>CBK45UHVT-024-230</t>
  </si>
  <si>
    <t>CBK45UHVT-030-230</t>
  </si>
  <si>
    <t>CBK45UHVT-036-230</t>
  </si>
  <si>
    <t>CBK45UHVT-024-230-01</t>
  </si>
  <si>
    <t>CBK45UHPT-036-230</t>
  </si>
  <si>
    <t>CBK47UHET-048-230</t>
  </si>
  <si>
    <t>kinghome</t>
  </si>
  <si>
    <t>KU36UH2I</t>
  </si>
  <si>
    <t>CBK47UHET-036</t>
  </si>
  <si>
    <t>Type of controller (wired/wifi)</t>
  </si>
  <si>
    <t xml:space="preserve">Thermostat equipment cost </t>
  </si>
  <si>
    <t xml:space="preserve">Thermostat labour cost </t>
  </si>
  <si>
    <t>Wired</t>
  </si>
  <si>
    <t>Wireless</t>
  </si>
  <si>
    <t>Average panel upgrade equipment cost</t>
  </si>
  <si>
    <t xml:space="preserve">Average panel upgrade labour cost </t>
  </si>
  <si>
    <t>No</t>
  </si>
  <si>
    <t>MITS AIR</t>
  </si>
  <si>
    <t>MAC-24HWDN1-MN0</t>
  </si>
  <si>
    <t>MAC-36HWFN1-M</t>
  </si>
  <si>
    <t>New Furnace</t>
  </si>
  <si>
    <t>59TP6C060V17**16</t>
  </si>
  <si>
    <t>CAW**3617AL*</t>
  </si>
  <si>
    <t>H,TG34936+TD</t>
  </si>
  <si>
    <t>RCFZ2417MTANM</t>
  </si>
  <si>
    <t>R802V0504A17UHN</t>
  </si>
  <si>
    <t>TCAT36F/NAA</t>
  </si>
  <si>
    <t>*96VTN0401410A*</t>
  </si>
  <si>
    <t>EA*4X25L17A*</t>
  </si>
  <si>
    <t>BRYANT</t>
  </si>
  <si>
    <t>H,PE20924+TD</t>
  </si>
  <si>
    <t>CDP36A15P+TD</t>
  </si>
  <si>
    <t>GREE</t>
  </si>
  <si>
    <t>CDP36K15P</t>
  </si>
  <si>
    <t>NAPOLEON</t>
  </si>
  <si>
    <t>HG34936</t>
  </si>
  <si>
    <t>GCAT36*/NAA</t>
  </si>
  <si>
    <t>CK40HT-51/61C-**+TDR</t>
  </si>
  <si>
    <t>SL297UH080NV60C*</t>
  </si>
  <si>
    <t>EL19KPV-060-230A**</t>
  </si>
  <si>
    <t>ML296DF070XV48B*</t>
  </si>
  <si>
    <t>ML14KC1-018-230A**</t>
  </si>
  <si>
    <t>EL18KSLV-060-230A**</t>
  </si>
  <si>
    <t>SLP99UH090XV48C*</t>
  </si>
  <si>
    <t>TU36-24WADU</t>
  </si>
  <si>
    <t>ECO-AIR</t>
  </si>
  <si>
    <t>MOD30-24HFN1-MW</t>
  </si>
  <si>
    <t>MOD30U-30HFN1-MR0(X)</t>
  </si>
  <si>
    <t>American Standard</t>
  </si>
  <si>
    <t>4TXD2036A10NU**</t>
  </si>
  <si>
    <t>DIRECT AIR</t>
  </si>
  <si>
    <t>EL18KSLV-024-230A**</t>
  </si>
  <si>
    <t>EL18KSLV-036-230A**</t>
  </si>
  <si>
    <t>EL18XPV-036-230A**</t>
  </si>
  <si>
    <t>SENVILLE</t>
  </si>
  <si>
    <t>SENDC-24HF-OM</t>
  </si>
  <si>
    <t>Bladex</t>
  </si>
  <si>
    <t>BX24-HP15ECO</t>
  </si>
  <si>
    <t>EL17XP1-024-230A**</t>
  </si>
  <si>
    <t>EL17XP1-036-230A**</t>
  </si>
  <si>
    <t>EL16KP1-018-230A**</t>
  </si>
  <si>
    <t>EL297UH045XV36B*</t>
  </si>
  <si>
    <t>EL16KP1-024-230A**</t>
  </si>
  <si>
    <t>EL16KP1-036-230A**</t>
  </si>
  <si>
    <t>EL297UH070XV36B*</t>
  </si>
  <si>
    <t>ML296UH045XV36B*</t>
  </si>
  <si>
    <t>BOSCH</t>
  </si>
  <si>
    <t>BOVC-36HDN1-M20G</t>
  </si>
  <si>
    <t>Correction Action on checks&lt;&gt;0</t>
  </si>
  <si>
    <t>Adjust the equipment cost</t>
  </si>
  <si>
    <t>Adust both labor and equipment cost</t>
  </si>
  <si>
    <t>Adjust the labor cost</t>
  </si>
  <si>
    <t>Remove the equipment and labor cost and only used total cost</t>
  </si>
  <si>
    <t>Adjust both labor and equipment cost</t>
  </si>
  <si>
    <t>Adjust the total cost</t>
  </si>
  <si>
    <t>Incremental cost</t>
  </si>
  <si>
    <t>New A/C cost</t>
  </si>
  <si>
    <t>ccASHP</t>
  </si>
  <si>
    <t>Air Handler</t>
  </si>
  <si>
    <t>Furnace</t>
  </si>
  <si>
    <t xml:space="preserve">Total Cost </t>
  </si>
  <si>
    <t>Baseline cost</t>
  </si>
  <si>
    <t>Total cost</t>
  </si>
  <si>
    <t>Panel Upgrade</t>
  </si>
  <si>
    <r>
      <rPr>
        <b/>
        <sz val="11"/>
        <color rgb="FFC00000"/>
        <rFont val="Aptos Narrow"/>
        <family val="2"/>
        <scheme val="minor"/>
      </rPr>
      <t>Adjusted</t>
    </r>
    <r>
      <rPr>
        <b/>
        <sz val="11"/>
        <color theme="1"/>
        <rFont val="Aptos Narrow"/>
        <family val="2"/>
        <scheme val="minor"/>
      </rPr>
      <t xml:space="preserve"> Total cost (equipment and labour)</t>
    </r>
  </si>
  <si>
    <r>
      <rPr>
        <b/>
        <sz val="11"/>
        <color rgb="FFC00000"/>
        <rFont val="Aptos Narrow"/>
        <family val="2"/>
        <scheme val="minor"/>
      </rPr>
      <t>Adjusted</t>
    </r>
    <r>
      <rPr>
        <b/>
        <sz val="11"/>
        <color theme="1"/>
        <rFont val="Aptos Narrow"/>
        <family val="2"/>
        <scheme val="minor"/>
      </rPr>
      <t xml:space="preserve"> Equipment cost </t>
    </r>
  </si>
  <si>
    <r>
      <rPr>
        <b/>
        <sz val="11"/>
        <color rgb="FFC00000"/>
        <rFont val="Aptos Narrow"/>
        <family val="2"/>
        <scheme val="minor"/>
      </rPr>
      <t>Adjusted</t>
    </r>
    <r>
      <rPr>
        <b/>
        <sz val="11"/>
        <color theme="1"/>
        <rFont val="Aptos Narrow"/>
        <family val="2"/>
        <scheme val="minor"/>
      </rPr>
      <t xml:space="preserve"> Labour Cost </t>
    </r>
  </si>
  <si>
    <t>Grand Total</t>
  </si>
  <si>
    <t>Count of UID</t>
  </si>
  <si>
    <t>Average of Adjusted Total cost (equipment and labour)</t>
  </si>
  <si>
    <t xml:space="preserve">Average of Adjusted Equipment cost </t>
  </si>
  <si>
    <t xml:space="preserve">Average of Adjusted Labour Cost </t>
  </si>
  <si>
    <t xml:space="preserve"> Model line up</t>
  </si>
  <si>
    <t>01_Standard unit</t>
  </si>
  <si>
    <t>02_Midline unit</t>
  </si>
  <si>
    <t>03_Premium unit</t>
  </si>
  <si>
    <r>
      <rPr>
        <b/>
        <sz val="11"/>
        <color rgb="FFC00000"/>
        <rFont val="Aptos Narrow"/>
        <family val="2"/>
        <scheme val="minor"/>
      </rPr>
      <t xml:space="preserve">Adjusted </t>
    </r>
    <r>
      <rPr>
        <b/>
        <sz val="11"/>
        <color theme="1"/>
        <rFont val="Aptos Narrow"/>
        <family val="2"/>
        <scheme val="minor"/>
      </rPr>
      <t>Total cost (equipment and labour)</t>
    </r>
  </si>
  <si>
    <r>
      <rPr>
        <b/>
        <sz val="11"/>
        <color rgb="FFC00000"/>
        <rFont val="Aptos Narrow"/>
        <family val="2"/>
        <scheme val="minor"/>
      </rPr>
      <t xml:space="preserve">Adjusted </t>
    </r>
    <r>
      <rPr>
        <b/>
        <sz val="11"/>
        <color theme="1"/>
        <rFont val="Aptos Narrow"/>
        <family val="2"/>
        <scheme val="minor"/>
      </rPr>
      <t xml:space="preserve">Equipment cost </t>
    </r>
  </si>
  <si>
    <t xml:space="preserve">Average of Thermostat equipment cost </t>
  </si>
  <si>
    <t xml:space="preserve">Average of Thermostat labour cost </t>
  </si>
  <si>
    <t>Control Cost</t>
  </si>
  <si>
    <t>Average of Average panel upgrade equipment cost</t>
  </si>
  <si>
    <t xml:space="preserve">Average of Average panel upgrade labour cost </t>
  </si>
  <si>
    <t xml:space="preserve">Average of Total Cost </t>
  </si>
  <si>
    <t>Average of Total cost</t>
  </si>
  <si>
    <t>Electrical Panel Upgrade</t>
  </si>
  <si>
    <t>HP sizing option</t>
  </si>
  <si>
    <t>Time of Natural Replacement (TNR) of the A/C unit</t>
  </si>
  <si>
    <t>1.	Replace existing A/C unit with New one</t>
  </si>
  <si>
    <t>2.	Add cooling (new A/C).</t>
  </si>
  <si>
    <t>4A</t>
  </si>
  <si>
    <t>Baseline Definition</t>
  </si>
  <si>
    <t>A/C unit</t>
  </si>
  <si>
    <t>Masure Category</t>
  </si>
  <si>
    <t>New A/C</t>
  </si>
  <si>
    <t>Existing</t>
  </si>
  <si>
    <t>Baseline cost defition</t>
  </si>
  <si>
    <t>Eff. case. Cost definition</t>
  </si>
  <si>
    <t>Incremental cost definition</t>
  </si>
  <si>
    <t>HP Tonnage</t>
  </si>
  <si>
    <t>Eff. Case cost</t>
  </si>
  <si>
    <t>ccASH + Installation</t>
  </si>
  <si>
    <t>Control</t>
  </si>
  <si>
    <t>Baseline Total cost</t>
  </si>
  <si>
    <t>Eff. Case Total cost with Panel Upgrade</t>
  </si>
  <si>
    <t>Eff. Case Total cost no Panel Upgrade</t>
  </si>
  <si>
    <t xml:space="preserve">5. Customer is looking to replace heating and cooling </t>
  </si>
  <si>
    <t>4B</t>
  </si>
  <si>
    <t>4C</t>
  </si>
  <si>
    <t>4D</t>
  </si>
  <si>
    <t>Time of Natural Replacement (TNR) of the A/C unit and the space heating system</t>
  </si>
  <si>
    <t>Time of Natural Replacement (TNR) of the space heating system</t>
  </si>
  <si>
    <t>*Panel upgrade if applicable</t>
  </si>
  <si>
    <t>Same incremental cost as 4A</t>
  </si>
  <si>
    <t>3.	Replace heating and it had cooling in place</t>
  </si>
  <si>
    <t>4.	Replace heating and it didn't have cooling in place (add cooling)</t>
  </si>
  <si>
    <t>Existing A/C</t>
  </si>
  <si>
    <t>Didn’t have cooling</t>
  </si>
  <si>
    <t>Incremental cost with Panel Upgrade (CAD $)</t>
  </si>
  <si>
    <t>Incremental cost no Panel Upgrade (CAD $)</t>
  </si>
  <si>
    <t>Incremental cost with Panel Upgrade (CAD $/tonne)</t>
  </si>
  <si>
    <t>Incremental cost no Panel Upgrade (CAD $/tonne)</t>
  </si>
  <si>
    <t>Reference- do not deleted</t>
  </si>
  <si>
    <t>Baseline equipment</t>
  </si>
  <si>
    <t>heat pump</t>
  </si>
  <si>
    <t>ccASHP + New Furnace</t>
  </si>
  <si>
    <t>ccASHP + Elec backup + Air Handler</t>
  </si>
  <si>
    <t>N/A</t>
  </si>
  <si>
    <t>Efficient equipment</t>
  </si>
  <si>
    <t>Notes:</t>
  </si>
  <si>
    <t>ccASHP +         New Furnace</t>
  </si>
  <si>
    <t>Eff. Case Total cost no Panel Upgrade ($/ton)</t>
  </si>
  <si>
    <t>New A/C + Installation</t>
  </si>
  <si>
    <t>New Furnace + Installation</t>
  </si>
  <si>
    <t xml:space="preserve">New A/C +  New Furnace + Control </t>
  </si>
  <si>
    <t xml:space="preserve">New A/C +  Control </t>
  </si>
  <si>
    <t xml:space="preserve">ccASHP  + Control +           Panel Upgrade* </t>
  </si>
  <si>
    <t xml:space="preserve">(ccASHP  + Panel Upgrade*) - New A/C </t>
  </si>
  <si>
    <t xml:space="preserve">New A/C +  New Furnace + Control  </t>
  </si>
  <si>
    <t xml:space="preserve">ccASHP +         New Furnace + Control +              Panel Upgrade* </t>
  </si>
  <si>
    <t xml:space="preserve">New Furnace + Control </t>
  </si>
  <si>
    <t xml:space="preserve">ccASHP +      New Furnace + Control +          Panel Upgrade* </t>
  </si>
  <si>
    <t>ccASHP  +Panel Upgrade*</t>
  </si>
  <si>
    <t>ccASHP  + Control + Air Handler + Panel Upgrade*</t>
  </si>
  <si>
    <t xml:space="preserve">(ccASHP  +Air Handler + Panel Upgrade*) - New A/C </t>
  </si>
  <si>
    <t>New Furnace  + Control</t>
  </si>
  <si>
    <t xml:space="preserve">(ccASHP  +Air Handler + Panel Upgrade*) - New Furnace </t>
  </si>
  <si>
    <t>(ccASHP +Air Handler  + Panel Upgrade*) - (New A/C + New Furnace )</t>
  </si>
  <si>
    <t>The customer is interested in?</t>
  </si>
  <si>
    <t>Baseline Description</t>
  </si>
  <si>
    <t>cooling</t>
  </si>
  <si>
    <t>heating and cooling</t>
  </si>
  <si>
    <t>heating</t>
  </si>
  <si>
    <t>Incremental cost with Panel Upgrade                    (CAD $/ton)</t>
  </si>
  <si>
    <r>
      <t xml:space="preserve">Incremental cost </t>
    </r>
    <r>
      <rPr>
        <b/>
        <sz val="8"/>
        <color rgb="FFC00000"/>
        <rFont val="Arial"/>
        <family val="2"/>
      </rPr>
      <t>no Panel Upgrade</t>
    </r>
    <r>
      <rPr>
        <b/>
        <sz val="8"/>
        <color rgb="FF000000"/>
        <rFont val="Arial"/>
        <family val="2"/>
      </rPr>
      <t xml:space="preserve">                        (CAD $/ton)</t>
    </r>
  </si>
  <si>
    <t>Install cost % over total cost</t>
  </si>
  <si>
    <t>Control + installation</t>
  </si>
  <si>
    <t>Air Handler + installation</t>
  </si>
  <si>
    <t>Panel Upgrade + installation</t>
  </si>
  <si>
    <t>Average incremetnal cost per HP sizing Option</t>
  </si>
  <si>
    <t>Heat pump</t>
  </si>
  <si>
    <t>Baseline
What would the customer have done in absence of the program?</t>
  </si>
  <si>
    <t xml:space="preserve">Efficient tech.
What did the program influence? </t>
  </si>
  <si>
    <t>Incremental cost
(Efficient case cost – Baseline cost)</t>
  </si>
  <si>
    <t>Space Heating NGas savings
(Baseline – Efficient case consumption)</t>
  </si>
  <si>
    <t>Space Heating Electricity impacts
(Baseline – Efficient case consumption)</t>
  </si>
  <si>
    <t>Space Cooling Electricity impacts
(Baseline – Efficient case consumption)</t>
  </si>
  <si>
    <t>The customer wants</t>
  </si>
  <si>
    <t xml:space="preserve">PD business proposal </t>
  </si>
  <si>
    <t>A/C unit measure category</t>
  </si>
  <si>
    <t xml:space="preserve">Furnace measure category </t>
  </si>
  <si>
    <t>A/C</t>
  </si>
  <si>
    <t xml:space="preserve">Heating system </t>
  </si>
  <si>
    <t>Control type</t>
  </si>
  <si>
    <t>Eff. case. cost</t>
  </si>
  <si>
    <t>Baseline NGas consumption</t>
  </si>
  <si>
    <t>Eff. Case NGas consumption</t>
  </si>
  <si>
    <t xml:space="preserve">Baseline heating Elec consumption </t>
  </si>
  <si>
    <t>Eff. Case Elec consumption</t>
  </si>
  <si>
    <t>Baseline cooling Elec consumption</t>
  </si>
  <si>
    <t>Eff. Case cooling Elec consumption</t>
  </si>
  <si>
    <t>Replace A/C unit with HP, keep existing furnace</t>
  </si>
  <si>
    <t>TNR</t>
  </si>
  <si>
    <t xml:space="preserve">Existing </t>
  </si>
  <si>
    <t>ccASHP-central system</t>
  </si>
  <si>
    <t>various</t>
  </si>
  <si>
    <t>Existing Furnace, full load</t>
  </si>
  <si>
    <t>Existing Furnace, reduced load</t>
  </si>
  <si>
    <t xml:space="preserve">New A/C </t>
  </si>
  <si>
    <t>New Furnace, full load</t>
  </si>
  <si>
    <t>New Furnace, reduced load</t>
  </si>
  <si>
    <t>Add HP and keep existing furnace</t>
  </si>
  <si>
    <t>Replace A/C with HP and keep existing furnace</t>
  </si>
  <si>
    <t xml:space="preserve">5.	If customer is looking to replace heating and cooling </t>
  </si>
  <si>
    <t>Replace A/C unit with HP and upgrade furnace</t>
  </si>
  <si>
    <t xml:space="preserve">New A/C +      New Furnace + Control  </t>
  </si>
  <si>
    <t>Replace Furnace with HP and new furnace</t>
  </si>
  <si>
    <t>ER</t>
  </si>
  <si>
    <t>ccASHP + Panel Upgrade*</t>
  </si>
  <si>
    <t xml:space="preserve">Existing A/C </t>
  </si>
  <si>
    <t>ccASHP elect backup + air handler</t>
  </si>
  <si>
    <t>ccASHP  + Control +         Air Handler + Panel Upgrade*</t>
  </si>
  <si>
    <t xml:space="preserve">(ccASHP + Air Handler + Panel Upgrade*) - New A/C </t>
  </si>
  <si>
    <t>no NGas</t>
  </si>
  <si>
    <t>Replace Furnace with HP and Elec backup</t>
  </si>
  <si>
    <t>ccASHP  + Control +            Air Handler + Panel Upgrade*</t>
  </si>
  <si>
    <t xml:space="preserve">(ccASHP + Air Handler + Panel Upgrade*) - New Furnace </t>
  </si>
  <si>
    <t>Replace A/C and Furnace unit with HP (elec backup)</t>
  </si>
  <si>
    <t xml:space="preserve">New A/C +    New Furnace + Control </t>
  </si>
  <si>
    <t>(ccASHP+ Air Handler  + Panel Upgrade*) - (New A/C + New Furnace )</t>
  </si>
  <si>
    <t>Baseline. What would the customer have done in absence of the program?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</si>
</sst>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0.0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i/>
      <sz val="8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name val="Aptos Narrow"/>
      <family val="2"/>
      <scheme val="minor"/>
    </font>
    <font>
      <sz val="8"/>
      <color rgb="FFC00000"/>
      <name val="Aptos Narrow"/>
      <family val="2"/>
      <scheme val="minor"/>
    </font>
    <font>
      <b/>
      <sz val="8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54545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54545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ck">
        <color rgb="FF545454"/>
      </top>
      <bottom/>
      <diagonal/>
    </border>
    <border>
      <left/>
      <right style="thin">
        <color indexed="64"/>
      </right>
      <top/>
      <bottom style="thick">
        <color rgb="FF54545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ck">
        <color rgb="FF545454"/>
      </top>
      <bottom/>
      <diagonal/>
    </border>
    <border>
      <left style="thin">
        <color indexed="64"/>
      </left>
      <right/>
      <top/>
      <bottom style="thick">
        <color rgb="FF54545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ck">
        <color rgb="FF545454"/>
      </top>
      <bottom style="thin">
        <color rgb="FF545454"/>
      </bottom>
      <diagonal/>
    </border>
    <border>
      <left/>
      <right/>
      <top style="thin">
        <color rgb="FF545454"/>
      </top>
      <bottom style="thin">
        <color rgb="FF54545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rgb="FF54545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545454"/>
      </top>
      <bottom style="thin">
        <color indexed="64"/>
      </bottom>
      <diagonal/>
    </border>
    <border>
      <left/>
      <right/>
      <top/>
      <bottom style="thin">
        <color rgb="FF545454"/>
      </bottom>
      <diagonal/>
    </border>
    <border>
      <left/>
      <right/>
      <top style="thin">
        <color rgb="FF545454"/>
      </top>
      <bottom/>
      <diagonal/>
    </border>
    <border>
      <left/>
      <right style="medium">
        <color rgb="FF545454"/>
      </right>
      <top style="thick">
        <color rgb="FF545454"/>
      </top>
      <bottom style="thin">
        <color rgb="FF545454"/>
      </bottom>
      <diagonal/>
    </border>
    <border>
      <left style="medium">
        <color rgb="FF545454"/>
      </left>
      <right/>
      <top style="thick">
        <color rgb="FF545454"/>
      </top>
      <bottom style="thin">
        <color rgb="FF54545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rgb="FF545454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545454"/>
      </right>
      <top style="thin">
        <color rgb="FF545454"/>
      </top>
      <bottom/>
      <diagonal/>
    </border>
    <border>
      <left style="medium">
        <color rgb="FF545454"/>
      </left>
      <right/>
      <top style="thin">
        <color rgb="FF545454"/>
      </top>
      <bottom style="medium">
        <color auto="1"/>
      </bottom>
      <diagonal/>
    </border>
    <border>
      <left/>
      <right/>
      <top style="thin">
        <color rgb="FF545454"/>
      </top>
      <bottom style="medium">
        <color auto="1"/>
      </bottom>
      <diagonal/>
    </border>
    <border>
      <left/>
      <right style="medium">
        <color rgb="FF545454"/>
      </right>
      <top style="thin">
        <color rgb="FF545454"/>
      </top>
      <bottom style="medium">
        <color auto="1"/>
      </bottom>
      <diagonal/>
    </border>
    <border>
      <left/>
      <right style="medium">
        <color rgb="FF54545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545454"/>
      </left>
      <right/>
      <top style="medium">
        <color auto="1"/>
      </top>
      <bottom style="thin">
        <color auto="1"/>
      </bottom>
      <diagonal/>
    </border>
    <border>
      <left style="medium">
        <color rgb="FF545454"/>
      </left>
      <right/>
      <top style="thin">
        <color rgb="FF545454"/>
      </top>
      <bottom style="thin">
        <color rgb="FF545454"/>
      </bottom>
      <diagonal/>
    </border>
    <border>
      <left/>
      <right style="medium">
        <color rgb="FF545454"/>
      </right>
      <top style="thin">
        <color rgb="FF545454"/>
      </top>
      <bottom style="thin">
        <color rgb="FF545454"/>
      </bottom>
      <diagonal/>
    </border>
    <border>
      <left style="medium">
        <color rgb="FF54545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rgb="FF545454"/>
      </right>
      <top style="thin">
        <color auto="1"/>
      </top>
      <bottom style="medium">
        <color auto="1"/>
      </bottom>
      <diagonal/>
    </border>
    <border>
      <left style="medium">
        <color rgb="FF54545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3" borderId="1" xfId="0" applyFill="1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5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wrapText="1"/>
    </xf>
    <xf numFmtId="0" fontId="8" fillId="0" borderId="1" xfId="0" applyFont="1" applyBorder="1"/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9" fillId="9" borderId="0" xfId="0" applyFont="1" applyFill="1"/>
    <xf numFmtId="0" fontId="9" fillId="9" borderId="0" xfId="0" applyFont="1" applyFill="1" applyAlignment="1">
      <alignment wrapText="1"/>
    </xf>
    <xf numFmtId="166" fontId="0" fillId="0" borderId="0" xfId="0" applyNumberFormat="1" applyAlignment="1">
      <alignment horizontal="right" vertical="center"/>
    </xf>
    <xf numFmtId="166" fontId="0" fillId="0" borderId="0" xfId="0" applyNumberFormat="1"/>
    <xf numFmtId="165" fontId="0" fillId="10" borderId="0" xfId="0" applyNumberFormat="1" applyFill="1"/>
    <xf numFmtId="0" fontId="0" fillId="10" borderId="0" xfId="0" applyFill="1"/>
    <xf numFmtId="0" fontId="13" fillId="10" borderId="0" xfId="0" applyFont="1" applyFill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right" vertical="center"/>
    </xf>
    <xf numFmtId="166" fontId="1" fillId="0" borderId="8" xfId="0" applyNumberFormat="1" applyFont="1" applyBorder="1" applyAlignment="1">
      <alignment horizontal="right" vertical="center"/>
    </xf>
    <xf numFmtId="166" fontId="1" fillId="0" borderId="13" xfId="0" applyNumberFormat="1" applyFont="1" applyBorder="1" applyAlignment="1">
      <alignment horizontal="right" vertical="center"/>
    </xf>
    <xf numFmtId="0" fontId="10" fillId="7" borderId="15" xfId="0" applyFont="1" applyFill="1" applyBorder="1" applyAlignment="1">
      <alignment horizontal="center" vertical="center" wrapText="1"/>
    </xf>
    <xf numFmtId="166" fontId="0" fillId="0" borderId="16" xfId="0" applyNumberForma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7" fontId="0" fillId="0" borderId="0" xfId="0" applyNumberFormat="1" applyAlignment="1">
      <alignment horizontal="center" vertical="center"/>
    </xf>
    <xf numFmtId="166" fontId="1" fillId="0" borderId="0" xfId="0" applyNumberFormat="1" applyFont="1"/>
    <xf numFmtId="166" fontId="16" fillId="0" borderId="19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166" fontId="1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9" fontId="0" fillId="0" borderId="0" xfId="2" applyFont="1"/>
    <xf numFmtId="9" fontId="0" fillId="0" borderId="0" xfId="0" applyNumberFormat="1"/>
    <xf numFmtId="0" fontId="0" fillId="11" borderId="0" xfId="0" applyFill="1"/>
    <xf numFmtId="0" fontId="0" fillId="11" borderId="0" xfId="0" applyFill="1" applyAlignment="1">
      <alignment horizontal="left"/>
    </xf>
    <xf numFmtId="0" fontId="15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6" fontId="0" fillId="0" borderId="22" xfId="0" applyNumberFormat="1" applyBorder="1" applyAlignment="1">
      <alignment horizontal="right" vertical="center"/>
    </xf>
    <xf numFmtId="166" fontId="0" fillId="0" borderId="3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0" fontId="10" fillId="7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166" fontId="0" fillId="0" borderId="21" xfId="0" applyNumberFormat="1" applyBorder="1" applyAlignment="1">
      <alignment horizontal="right" vertical="center"/>
    </xf>
    <xf numFmtId="0" fontId="15" fillId="0" borderId="26" xfId="0" applyFont="1" applyBorder="1" applyAlignment="1">
      <alignment horizontal="center" vertical="center" wrapText="1"/>
    </xf>
    <xf numFmtId="166" fontId="16" fillId="0" borderId="26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6" fillId="9" borderId="0" xfId="0" applyFont="1" applyFill="1"/>
    <xf numFmtId="166" fontId="1" fillId="0" borderId="16" xfId="0" applyNumberFormat="1" applyFont="1" applyBorder="1" applyAlignment="1">
      <alignment horizontal="right" vertical="center"/>
    </xf>
    <xf numFmtId="166" fontId="17" fillId="0" borderId="23" xfId="0" applyNumberFormat="1" applyFont="1" applyBorder="1" applyAlignment="1">
      <alignment horizontal="right" vertical="center" wrapText="1"/>
    </xf>
    <xf numFmtId="166" fontId="0" fillId="0" borderId="7" xfId="0" applyNumberFormat="1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9" fontId="0" fillId="0" borderId="0" xfId="2" applyFont="1" applyAlignment="1">
      <alignment horizontal="right" vertical="center"/>
    </xf>
    <xf numFmtId="9" fontId="1" fillId="0" borderId="0" xfId="2" applyFon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12" borderId="2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18" xfId="0" applyBorder="1" applyAlignment="1">
      <alignment horizontal="center" vertical="center"/>
    </xf>
    <xf numFmtId="166" fontId="0" fillId="0" borderId="6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6" fontId="17" fillId="0" borderId="4" xfId="0" applyNumberFormat="1" applyFont="1" applyBorder="1" applyAlignment="1">
      <alignment horizontal="right" vertical="center" wrapText="1"/>
    </xf>
    <xf numFmtId="166" fontId="0" fillId="0" borderId="11" xfId="0" applyNumberFormat="1" applyBorder="1" applyAlignment="1">
      <alignment horizontal="right" vertical="center"/>
    </xf>
    <xf numFmtId="0" fontId="10" fillId="7" borderId="7" xfId="0" applyFont="1" applyFill="1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  <xf numFmtId="0" fontId="11" fillId="12" borderId="19" xfId="0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left" vertical="center" wrapText="1"/>
    </xf>
    <xf numFmtId="0" fontId="11" fillId="12" borderId="28" xfId="0" applyFont="1" applyFill="1" applyBorder="1" applyAlignment="1">
      <alignment horizontal="left" vertical="center" wrapText="1"/>
    </xf>
    <xf numFmtId="0" fontId="11" fillId="12" borderId="29" xfId="0" applyFont="1" applyFill="1" applyBorder="1" applyAlignment="1">
      <alignment horizontal="left" vertical="center" wrapText="1"/>
    </xf>
    <xf numFmtId="0" fontId="11" fillId="12" borderId="28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left" vertical="center" wrapText="1"/>
    </xf>
    <xf numFmtId="0" fontId="11" fillId="12" borderId="33" xfId="0" applyFont="1" applyFill="1" applyBorder="1" applyAlignment="1">
      <alignment horizontal="left" vertical="center" wrapText="1"/>
    </xf>
    <xf numFmtId="0" fontId="11" fillId="12" borderId="34" xfId="0" applyFont="1" applyFill="1" applyBorder="1" applyAlignment="1">
      <alignment horizontal="left" vertical="center" wrapText="1"/>
    </xf>
    <xf numFmtId="0" fontId="11" fillId="12" borderId="35" xfId="0" applyFont="1" applyFill="1" applyBorder="1" applyAlignment="1">
      <alignment horizontal="center" vertical="center" wrapText="1"/>
    </xf>
    <xf numFmtId="0" fontId="11" fillId="12" borderId="36" xfId="0" applyFont="1" applyFill="1" applyBorder="1" applyAlignment="1">
      <alignment horizontal="center" vertical="center" wrapText="1"/>
    </xf>
    <xf numFmtId="0" fontId="11" fillId="12" borderId="33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left" vertical="center" wrapText="1"/>
    </xf>
    <xf numFmtId="0" fontId="11" fillId="13" borderId="31" xfId="0" applyFont="1" applyFill="1" applyBorder="1" applyAlignment="1">
      <alignment horizontal="left" vertical="center" wrapText="1"/>
    </xf>
    <xf numFmtId="0" fontId="11" fillId="13" borderId="29" xfId="0" applyFont="1" applyFill="1" applyBorder="1" applyAlignment="1">
      <alignment horizontal="left" vertical="center" wrapText="1"/>
    </xf>
    <xf numFmtId="0" fontId="11" fillId="13" borderId="19" xfId="0" applyFont="1" applyFill="1" applyBorder="1" applyAlignment="1">
      <alignment horizontal="center" vertical="center" wrapText="1"/>
    </xf>
    <xf numFmtId="0" fontId="11" fillId="13" borderId="28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center" vertical="center" wrapText="1"/>
    </xf>
    <xf numFmtId="0" fontId="11" fillId="13" borderId="39" xfId="0" applyFont="1" applyFill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left" vertical="center" wrapText="1"/>
    </xf>
    <xf numFmtId="0" fontId="11" fillId="13" borderId="37" xfId="0" applyFont="1" applyFill="1" applyBorder="1" applyAlignment="1">
      <alignment horizontal="left" vertical="center" wrapText="1"/>
    </xf>
    <xf numFmtId="0" fontId="11" fillId="13" borderId="40" xfId="0" applyFont="1" applyFill="1" applyBorder="1" applyAlignment="1">
      <alignment horizontal="left" vertical="center" wrapText="1"/>
    </xf>
    <xf numFmtId="0" fontId="11" fillId="13" borderId="20" xfId="0" applyFont="1" applyFill="1" applyBorder="1" applyAlignment="1">
      <alignment horizontal="center" vertical="center" wrapText="1"/>
    </xf>
    <xf numFmtId="0" fontId="11" fillId="13" borderId="41" xfId="0" applyFont="1" applyFill="1" applyBorder="1" applyAlignment="1">
      <alignment horizontal="center" vertical="center" wrapText="1"/>
    </xf>
    <xf numFmtId="0" fontId="11" fillId="13" borderId="37" xfId="0" applyFont="1" applyFill="1" applyBorder="1" applyAlignment="1">
      <alignment horizontal="center" vertical="center" wrapText="1"/>
    </xf>
    <xf numFmtId="0" fontId="11" fillId="13" borderId="42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left" vertical="center" wrapText="1"/>
    </xf>
    <xf numFmtId="0" fontId="11" fillId="13" borderId="44" xfId="0" applyFont="1" applyFill="1" applyBorder="1" applyAlignment="1">
      <alignment horizontal="left" vertical="center" wrapText="1"/>
    </xf>
    <xf numFmtId="0" fontId="11" fillId="13" borderId="34" xfId="0" applyFont="1" applyFill="1" applyBorder="1" applyAlignment="1">
      <alignment horizontal="left" vertical="center" wrapText="1"/>
    </xf>
    <xf numFmtId="0" fontId="11" fillId="13" borderId="35" xfId="0" applyFont="1" applyFill="1" applyBorder="1" applyAlignment="1">
      <alignment horizontal="center" vertical="center" wrapText="1"/>
    </xf>
    <xf numFmtId="0" fontId="11" fillId="13" borderId="36" xfId="0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0" fontId="11" fillId="12" borderId="30" xfId="0" applyFont="1" applyFill="1" applyBorder="1" applyAlignment="1">
      <alignment horizontal="center" vertical="center" wrapText="1"/>
    </xf>
    <xf numFmtId="0" fontId="11" fillId="12" borderId="30" xfId="0" applyFont="1" applyFill="1" applyBorder="1" applyAlignment="1">
      <alignment horizontal="left" vertical="center" wrapText="1"/>
    </xf>
    <xf numFmtId="0" fontId="11" fillId="12" borderId="31" xfId="0" applyFont="1" applyFill="1" applyBorder="1" applyAlignment="1">
      <alignment horizontal="left" vertical="center" wrapText="1"/>
    </xf>
    <xf numFmtId="0" fontId="11" fillId="12" borderId="31" xfId="0" applyFont="1" applyFill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left" vertical="center" wrapText="1"/>
    </xf>
    <xf numFmtId="0" fontId="11" fillId="12" borderId="37" xfId="0" applyFont="1" applyFill="1" applyBorder="1" applyAlignment="1">
      <alignment horizontal="left" vertical="center" wrapText="1"/>
    </xf>
    <xf numFmtId="0" fontId="11" fillId="12" borderId="40" xfId="0" applyFont="1" applyFill="1" applyBorder="1" applyAlignment="1">
      <alignment horizontal="left" vertical="center" wrapText="1"/>
    </xf>
    <xf numFmtId="0" fontId="11" fillId="12" borderId="20" xfId="0" applyFont="1" applyFill="1" applyBorder="1" applyAlignment="1">
      <alignment horizontal="center" vertical="center" wrapText="1"/>
    </xf>
    <xf numFmtId="0" fontId="11" fillId="12" borderId="41" xfId="0" applyFont="1" applyFill="1" applyBorder="1" applyAlignment="1">
      <alignment horizontal="center" vertical="center" wrapText="1"/>
    </xf>
    <xf numFmtId="0" fontId="11" fillId="12" borderId="37" xfId="0" applyFont="1" applyFill="1" applyBorder="1" applyAlignment="1">
      <alignment horizontal="center" vertical="center" wrapText="1"/>
    </xf>
    <xf numFmtId="0" fontId="11" fillId="12" borderId="43" xfId="0" applyFont="1" applyFill="1" applyBorder="1" applyAlignment="1">
      <alignment horizontal="center" vertical="center" wrapText="1"/>
    </xf>
    <xf numFmtId="0" fontId="11" fillId="12" borderId="43" xfId="0" applyFont="1" applyFill="1" applyBorder="1" applyAlignment="1">
      <alignment horizontal="left" vertical="center" wrapText="1"/>
    </xf>
    <xf numFmtId="0" fontId="11" fillId="12" borderId="44" xfId="0" applyFont="1" applyFill="1" applyBorder="1" applyAlignment="1">
      <alignment horizontal="left" vertical="center" wrapText="1"/>
    </xf>
    <xf numFmtId="0" fontId="11" fillId="12" borderId="44" xfId="0" applyFont="1" applyFill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horizontal="center" vertical="center"/>
    </xf>
    <xf numFmtId="0" fontId="11" fillId="13" borderId="38" xfId="0" applyFont="1" applyFill="1" applyBorder="1" applyAlignment="1">
      <alignment horizontal="center" vertical="center" wrapText="1"/>
    </xf>
    <xf numFmtId="0" fontId="11" fillId="13" borderId="8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vertical="center" wrapText="1"/>
    </xf>
    <xf numFmtId="0" fontId="11" fillId="12" borderId="38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166" fontId="17" fillId="0" borderId="21" xfId="0" applyNumberFormat="1" applyFont="1" applyBorder="1" applyAlignment="1">
      <alignment horizontal="right" vertical="center" wrapText="1"/>
    </xf>
    <xf numFmtId="0" fontId="17" fillId="0" borderId="17" xfId="0" applyFont="1" applyBorder="1" applyAlignment="1">
      <alignment horizontal="right" vertical="center" wrapText="1"/>
    </xf>
    <xf numFmtId="166" fontId="17" fillId="0" borderId="10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</cellXfs>
  <cellStyles count="3">
    <cellStyle name="Comma 2" xfId="1" xr:uid="{99B263FA-B229-4653-9C75-23474CD0C8FB}"/>
    <cellStyle name="Normal" xfId="0" builtinId="0"/>
    <cellStyle name="Percent" xfId="2" builtinId="5"/>
  </cellStyles>
  <dxfs count="68">
    <dxf>
      <numFmt numFmtId="166" formatCode="&quot;$&quot;#,##0"/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numFmt numFmtId="165" formatCode="&quot;$&quot;#,##0.00"/>
      <alignment horizontal="general" vertical="bottom" textRotation="0" wrapText="0" indent="0" justifyLastLine="0" shrinkToFit="0" readingOrder="0"/>
    </dxf>
    <dxf>
      <alignment horizontal="center" wrapText="1"/>
    </dxf>
    <dxf>
      <alignment horizontal="center" wrapText="1"/>
    </dxf>
    <dxf>
      <numFmt numFmtId="0" formatCode="General"/>
      <alignment horizontal="center" wrapText="1"/>
    </dxf>
    <dxf>
      <numFmt numFmtId="165" formatCode="&quot;$&quot;#,##0.00"/>
    </dxf>
    <dxf>
      <numFmt numFmtId="166" formatCode="&quot;$&quot;#,##0"/>
    </dxf>
    <dxf>
      <alignment wrapText="1"/>
    </dxf>
    <dxf>
      <font>
        <color theme="0"/>
      </font>
      <fill>
        <patternFill patternType="solid">
          <fgColor indexed="64"/>
          <bgColor theme="6" tint="-0.499984740745262"/>
        </patternFill>
      </fill>
      <alignment horizontal="general" vertical="bottom" textRotation="0" wrapText="0" indent="0" justifyLastLine="0" shrinkToFit="0" readingOrder="0"/>
    </dxf>
    <dxf>
      <alignment wrapText="1"/>
    </dxf>
    <dxf>
      <alignment horizontal="center"/>
    </dxf>
    <dxf>
      <numFmt numFmtId="166" formatCode="&quot;$&quot;#,##0"/>
    </dxf>
    <dxf>
      <font>
        <color theme="0"/>
      </font>
    </dxf>
    <dxf>
      <fill>
        <patternFill patternType="solid">
          <bgColor theme="6" tint="-0.499984740745262"/>
        </patternFill>
      </fill>
    </dxf>
    <dxf>
      <alignment wrapText="1"/>
    </dxf>
    <dxf>
      <alignment horizontal="center"/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numFmt numFmtId="166" formatCode="&quot;$&quot;#,##0"/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alignment wrapText="1"/>
    </dxf>
    <dxf>
      <alignment horizontal="center"/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font>
        <b/>
      </font>
    </dxf>
    <dxf>
      <numFmt numFmtId="166" formatCode="&quot;$&quot;#,##0"/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alignment wrapText="1"/>
    </dxf>
    <dxf>
      <alignment horizontal="center"/>
    </dxf>
    <dxf>
      <alignment wrapText="1"/>
    </dxf>
    <dxf>
      <numFmt numFmtId="166" formatCode="&quot;$&quot;#,##0"/>
    </dxf>
    <dxf>
      <alignment vertical="center"/>
    </dxf>
    <dxf>
      <alignment horizontal="right"/>
    </dxf>
    <dxf>
      <alignment horizontal="center" wrapText="1"/>
    </dxf>
    <dxf>
      <font>
        <b/>
        <color theme="0"/>
      </font>
      <fill>
        <patternFill patternType="solid">
          <fgColor indexed="64"/>
          <bgColor theme="6" tint="-0.499984740745262"/>
        </patternFill>
      </fill>
    </dxf>
    <dxf>
      <numFmt numFmtId="166" formatCode="&quot;$&quot;#,##0"/>
    </dxf>
    <dxf>
      <font>
        <color theme="0"/>
      </font>
    </dxf>
    <dxf>
      <fill>
        <patternFill patternType="solid">
          <bgColor theme="6" tint="-0.499984740745262"/>
        </patternFill>
      </fill>
    </dxf>
    <dxf>
      <alignment wrapText="1"/>
    </dxf>
    <dxf>
      <alignment horizontal="center"/>
    </dxf>
    <dxf>
      <numFmt numFmtId="166" formatCode="&quot;$&quot;#,##0"/>
    </dxf>
    <dxf>
      <alignment wrapText="1"/>
    </dxf>
    <dxf>
      <font>
        <color theme="0"/>
      </font>
      <fill>
        <patternFill patternType="solid">
          <fgColor indexed="64"/>
          <bgColor theme="6" tint="-0.499984740745262"/>
        </patternFill>
      </fill>
      <alignment horizontal="general" vertical="bottom" textRotation="0" wrapText="0" indent="0" justifyLastLine="0" shrinkToFit="0" readingOrder="0"/>
    </dxf>
    <dxf>
      <alignment wrapText="1"/>
    </dxf>
    <dxf>
      <alignment horizontal="center"/>
    </dxf>
    <dxf>
      <numFmt numFmtId="166" formatCode="&quot;$&quot;#,##0"/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numFmt numFmtId="165" formatCode="&quot;$&quot;#,##0.00"/>
      <alignment horizontal="general" vertical="bottom" textRotation="0" wrapText="0" indent="0" justifyLastLine="0" shrinkToFit="0" readingOrder="0"/>
    </dxf>
    <dxf>
      <alignment horizontal="center" wrapText="1"/>
    </dxf>
    <dxf>
      <alignment horizontal="center" wrapText="1"/>
    </dxf>
    <dxf>
      <numFmt numFmtId="0" formatCode="General"/>
      <alignment horizontal="center" wrapText="1"/>
    </dxf>
    <dxf>
      <numFmt numFmtId="165" formatCode="&quot;$&quot;#,##0.00"/>
    </dxf>
    <dxf>
      <alignment wrapText="1"/>
    </dxf>
    <dxf>
      <numFmt numFmtId="166" formatCode="&quot;$&quot;#,##0"/>
    </dxf>
    <dxf>
      <alignment vertical="center"/>
    </dxf>
    <dxf>
      <alignment horizontal="right"/>
    </dxf>
    <dxf>
      <alignment horizontal="center" wrapText="1"/>
    </dxf>
    <dxf>
      <font>
        <b/>
        <color theme="0"/>
      </font>
      <fill>
        <patternFill patternType="solid">
          <fgColor indexed="64"/>
          <bgColor theme="6" tint="-0.499984740745262"/>
        </patternFill>
      </fill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font>
        <b/>
      </font>
    </dxf>
    <dxf>
      <numFmt numFmtId="166" formatCode="&quot;$&quot;#,##0"/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alignment wrapText="1"/>
    </dxf>
    <dxf>
      <alignment horizontal="center"/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numFmt numFmtId="166" formatCode="&quot;$&quot;#,##0"/>
    </dxf>
    <dxf>
      <font>
        <color theme="0"/>
      </font>
      <fill>
        <patternFill patternType="solid">
          <fgColor indexed="64"/>
          <bgColor theme="6" tint="-0.499984740745262"/>
        </patternFill>
      </fill>
    </dxf>
    <dxf>
      <alignment wrapText="1"/>
    </dxf>
    <dxf>
      <alignment horizontal="center"/>
    </dxf>
  </dxfs>
  <tableStyles count="0" defaultTableStyle="TableStyleMedium2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calcChain" Target="calcChain.xml"/><Relationship Id="rId27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44449</xdr:colOff>
      <xdr:row>22</xdr:row>
      <xdr:rowOff>158748</xdr:rowOff>
    </xdr:from>
    <xdr:to>
      <xdr:col>8</xdr:col>
      <xdr:colOff>150812</xdr:colOff>
      <xdr:row>23</xdr:row>
      <xdr:rowOff>253999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EB9B89B7-5766-4FEE-B516-E69135D075CD}"/>
            </a:ext>
          </a:extLst>
        </xdr:cNvPr>
        <xdr:cNvSpPr/>
      </xdr:nvSpPr>
      <xdr:spPr>
        <a:xfrm>
          <a:off x="6102349" y="11788773"/>
          <a:ext cx="106363" cy="476251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161924</xdr:colOff>
      <xdr:row>22</xdr:row>
      <xdr:rowOff>166688</xdr:rowOff>
    </xdr:from>
    <xdr:ext cx="6762750" cy="4367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1EA9D3-9228-432D-BA3E-E9C9AB162222}"/>
            </a:ext>
          </a:extLst>
        </xdr:cNvPr>
        <xdr:cNvSpPr txBox="1"/>
      </xdr:nvSpPr>
      <xdr:spPr>
        <a:xfrm>
          <a:off x="6219824" y="11796713"/>
          <a:ext cx="6762750" cy="43678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Rational</a:t>
          </a:r>
          <a:r>
            <a:rPr lang="en-US" sz="1100" baseline="0"/>
            <a:t> for these baselines present in all sizing options: customer looking for cooling, the business proposal is to install a HP instead of an A/C that can be sized to cooling (4A), heating &amp; cooling (4B), or heating (4C or 4D)</a:t>
          </a:r>
          <a:endParaRPr lang="en-US" sz="1100"/>
        </a:p>
      </xdr:txBody>
    </xdr:sp>
    <xdr:clientData/>
  </xdr:oneCellAnchor>
  <xdr:oneCellAnchor>
    <xdr:from>
      <xdr:col>8</xdr:col>
      <xdr:colOff>233361</xdr:colOff>
      <xdr:row>24</xdr:row>
      <xdr:rowOff>301625</xdr:rowOff>
    </xdr:from>
    <xdr:ext cx="6762750" cy="781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D3A73B2-540D-4BA3-964D-BA28E15AF8EF}"/>
            </a:ext>
          </a:extLst>
        </xdr:cNvPr>
        <xdr:cNvSpPr txBox="1"/>
      </xdr:nvSpPr>
      <xdr:spPr>
        <a:xfrm>
          <a:off x="6291261" y="12693650"/>
          <a:ext cx="6762750" cy="78124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Rational</a:t>
          </a:r>
          <a:r>
            <a:rPr lang="en-US" sz="1100" baseline="0"/>
            <a:t> for these baselines present in 4C &amp; 4D sizing options: customer looking for heating, the business proposal is to install a HP-instead of an Furnace alone- that can be sized to heating options  4C or 4D, less likely to be sized to 4A or 4B if the customer is is insterested in heating, but it is a possibilty of adoption of HP over a furnace-alone replacement option. Note: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sizing to 4A or 4B from these baselines is not covered by the sub doc</a:t>
          </a:r>
          <a:endParaRPr lang="en-US" sz="1100"/>
        </a:p>
      </xdr:txBody>
    </xdr:sp>
    <xdr:clientData/>
  </xdr:oneCellAnchor>
  <xdr:twoCellAnchor>
    <xdr:from>
      <xdr:col>8</xdr:col>
      <xdr:colOff>42862</xdr:colOff>
      <xdr:row>24</xdr:row>
      <xdr:rowOff>301624</xdr:rowOff>
    </xdr:from>
    <xdr:to>
      <xdr:col>8</xdr:col>
      <xdr:colOff>222250</xdr:colOff>
      <xdr:row>25</xdr:row>
      <xdr:rowOff>412749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5DDBDCA7-6346-45CF-B8E6-2193DAA1F427}"/>
            </a:ext>
          </a:extLst>
        </xdr:cNvPr>
        <xdr:cNvSpPr/>
      </xdr:nvSpPr>
      <xdr:spPr>
        <a:xfrm>
          <a:off x="6100762" y="12693649"/>
          <a:ext cx="179388" cy="682625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249236</xdr:colOff>
      <xdr:row>25</xdr:row>
      <xdr:rowOff>652462</xdr:rowOff>
    </xdr:from>
    <xdr:ext cx="6762750" cy="78124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26CC8AF-934F-4725-80E6-1AEB0810A5B5}"/>
            </a:ext>
          </a:extLst>
        </xdr:cNvPr>
        <xdr:cNvSpPr txBox="1"/>
      </xdr:nvSpPr>
      <xdr:spPr>
        <a:xfrm>
          <a:off x="6307136" y="13615987"/>
          <a:ext cx="6762750" cy="7812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Rational</a:t>
          </a:r>
          <a:r>
            <a:rPr lang="en-US" sz="1100" baseline="0"/>
            <a:t> for this baseline present in 4B, 4C, &amp; 4D sizing options: customer looking for heating &amp; cooling, the business proposal is to install a HP instead of a Furnace &amp; New A/C that can be sized to heating options  4B, 4C or 4D, less likely to be sized to 4A if they are insterested in heating and cooling, but it is a possibilty of adoption of HP over a furnace&amp; A/C replacement option. Note: sizing to 4A from this baseline is not covered by the sub doc.</a:t>
          </a:r>
          <a:endParaRPr lang="en-US" sz="1100"/>
        </a:p>
      </xdr:txBody>
    </xdr:sp>
    <xdr:clientData/>
  </xdr:oneCellAnchor>
  <xdr:twoCellAnchor>
    <xdr:from>
      <xdr:col>8</xdr:col>
      <xdr:colOff>31750</xdr:colOff>
      <xdr:row>26</xdr:row>
      <xdr:rowOff>269875</xdr:rowOff>
    </xdr:from>
    <xdr:to>
      <xdr:col>8</xdr:col>
      <xdr:colOff>249236</xdr:colOff>
      <xdr:row>26</xdr:row>
      <xdr:rowOff>281082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2D4291E-8981-4448-9776-B56EBA21D22B}"/>
            </a:ext>
          </a:extLst>
        </xdr:cNvPr>
        <xdr:cNvCxnSpPr>
          <a:endCxn id="6" idx="1"/>
        </xdr:cNvCxnSpPr>
      </xdr:nvCxnSpPr>
      <xdr:spPr>
        <a:xfrm>
          <a:off x="6089650" y="13995400"/>
          <a:ext cx="217486" cy="1120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90.691062384256" createdVersion="8" refreshedVersion="8" minRefreshableVersion="3" recordCount="17" xr:uid="{01817DBC-D4C4-43CD-A020-9918AE5745EF}">
  <cacheSource type="worksheet">
    <worksheetSource ref="A1:D18" sheet="Panel Upgrade"/>
  </cacheSource>
  <cacheFields count="4">
    <cacheField name="UID" numFmtId="0">
      <sharedItems/>
    </cacheField>
    <cacheField name="Average panel upgrade equipment cost" numFmtId="0">
      <sharedItems containsSemiMixedTypes="0" containsString="0" containsNumber="1" containsInteger="1" minValue="300" maxValue="5000"/>
    </cacheField>
    <cacheField name="Average panel upgrade labour cost " numFmtId="0">
      <sharedItems containsSemiMixedTypes="0" containsString="0" containsNumber="1" containsInteger="1" minValue="175" maxValue="2000"/>
    </cacheField>
    <cacheField name="Total Cost " numFmtId="0">
      <sharedItems containsSemiMixedTypes="0" containsString="0" containsNumber="1" containsInteger="1" minValue="600" maxValue="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90.691062847225" createdVersion="8" refreshedVersion="8" minRefreshableVersion="3" recordCount="60" xr:uid="{422D4D5C-E08C-42CB-88F6-0EADA1DB8C60}">
  <cacheSource type="worksheet">
    <worksheetSource ref="A1:E61" sheet="HP Controls"/>
  </cacheSource>
  <cacheFields count="5">
    <cacheField name="UID" numFmtId="0">
      <sharedItems/>
    </cacheField>
    <cacheField name="Type of controller (wired/wifi)" numFmtId="0">
      <sharedItems count="2">
        <s v="Wired"/>
        <s v="Wireless"/>
      </sharedItems>
    </cacheField>
    <cacheField name="Thermostat equipment cost " numFmtId="0">
      <sharedItems containsString="0" containsBlank="1" containsNumber="1" containsInteger="1" minValue="100" maxValue="1200"/>
    </cacheField>
    <cacheField name="Thermostat labour cost " numFmtId="0">
      <sharedItems containsString="0" containsBlank="1" containsNumber="1" containsInteger="1" minValue="50" maxValue="1000"/>
    </cacheField>
    <cacheField name="Total cost" numFmtId="0">
      <sharedItems containsSemiMixedTypes="0" containsString="0" containsNumber="1" containsInteger="1" minValue="0" maxValue="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90.691062962964" createdVersion="8" refreshedVersion="8" minRefreshableVersion="3" recordCount="76" xr:uid="{0CD88F65-B636-4AD4-96F2-2CEC18F4F538}">
  <cacheSource type="worksheet">
    <worksheetSource ref="A1:P77" sheet="Central System ccASHP"/>
  </cacheSource>
  <cacheFields count="16">
    <cacheField name="UID" numFmtId="0">
      <sharedItems/>
    </cacheField>
    <cacheField name="Tonnage" numFmtId="0">
      <sharedItems containsSemiMixedTypes="0" containsString="0" containsNumber="1" minValue="1.5" maxValue="5" count="7">
        <n v="2"/>
        <n v="2.5"/>
        <n v="3"/>
        <n v="1.5"/>
        <n v="5"/>
        <n v="3.5" u="1"/>
        <n v="4" u="1"/>
      </sharedItems>
    </cacheField>
    <cacheField name="AHRI Number " numFmtId="0">
      <sharedItems containsString="0" containsBlank="1" containsNumber="1" containsInteger="1" minValue="206414273" maxValue="217551305"/>
    </cacheField>
    <cacheField name="Make" numFmtId="0">
      <sharedItems/>
    </cacheField>
    <cacheField name="Model" numFmtId="0">
      <sharedItems/>
    </cacheField>
    <cacheField name="New Furnace" numFmtId="0">
      <sharedItems containsBlank="1"/>
    </cacheField>
    <cacheField name="Rated heating capacity at 8.3C (47F) in btu/hr" numFmtId="0">
      <sharedItems containsSemiMixedTypes="0" containsString="0" containsNumber="1" containsInteger="1" minValue="18000" maxValue="90000"/>
    </cacheField>
    <cacheField name="Total cost (equipment and labour)" numFmtId="0">
      <sharedItems containsSemiMixedTypes="0" containsString="0" containsNumber="1" containsInteger="1" minValue="4500" maxValue="14500"/>
    </cacheField>
    <cacheField name="Equipment cost " numFmtId="0">
      <sharedItems containsSemiMixedTypes="0" containsString="0" containsNumber="1" containsInteger="1" minValue="100" maxValue="11500"/>
    </cacheField>
    <cacheField name="Labour Cost " numFmtId="0">
      <sharedItems containsSemiMixedTypes="0" containsString="0" containsNumber="1" containsInteger="1" minValue="1000" maxValue="10000"/>
    </cacheField>
    <cacheField name=" Model line up" numFmtId="0">
      <sharedItems/>
    </cacheField>
    <cacheField name="check_x000a_  (total - (equipment + labour))" numFmtId="0">
      <sharedItems containsSemiMixedTypes="0" containsString="0" containsNumber="1" containsInteger="1" minValue="-8000" maxValue="7150"/>
    </cacheField>
    <cacheField name="Correction Action on checks&lt;&gt;0" numFmtId="0">
      <sharedItems containsBlank="1"/>
    </cacheField>
    <cacheField name="Adjusted Total cost (equipment and labour)" numFmtId="0">
      <sharedItems containsSemiMixedTypes="0" containsString="0" containsNumber="1" containsInteger="1" minValue="4500" maxValue="14500"/>
    </cacheField>
    <cacheField name="Adjusted Equipment cost " numFmtId="0">
      <sharedItems containsSemiMixedTypes="0" containsString="0" containsNumber="1" containsInteger="1" minValue="2000" maxValue="12750"/>
    </cacheField>
    <cacheField name="Adjusted Labour Cost " numFmtId="0">
      <sharedItems containsSemiMixedTypes="0" containsString="0" containsNumber="1" containsInteger="1" minValue="1000" maxValue="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90.691063194441" createdVersion="8" refreshedVersion="8" minRefreshableVersion="3" recordCount="42" xr:uid="{ECA8DC39-0930-4DEF-960A-F4208424857D}">
  <cacheSource type="worksheet">
    <worksheetSource ref="A1:N43" sheet="Furnace"/>
  </cacheSource>
  <cacheFields count="14">
    <cacheField name="UID" numFmtId="0">
      <sharedItems/>
    </cacheField>
    <cacheField name="Input rate (btu/hr)" numFmtId="0">
      <sharedItems containsSemiMixedTypes="0" containsString="0" containsNumber="1" containsInteger="1" minValue="18000" maxValue="100000"/>
    </cacheField>
    <cacheField name="Make" numFmtId="0">
      <sharedItems/>
    </cacheField>
    <cacheField name="Model " numFmtId="0">
      <sharedItems/>
    </cacheField>
    <cacheField name="AFUE %" numFmtId="0">
      <sharedItems containsSemiMixedTypes="0" containsString="0" containsNumber="1" minValue="95" maxValue="97"/>
    </cacheField>
    <cacheField name="Total cost (equipment and labour)" numFmtId="0">
      <sharedItems containsSemiMixedTypes="0" containsString="0" containsNumber="1" containsInteger="1" minValue="3800" maxValue="50000"/>
    </cacheField>
    <cacheField name="Equipment cost " numFmtId="0">
      <sharedItems containsSemiMixedTypes="0" containsString="0" containsNumber="1" containsInteger="1" minValue="500" maxValue="8500"/>
    </cacheField>
    <cacheField name="Labour Cost " numFmtId="0">
      <sharedItems containsSemiMixedTypes="0" containsString="0" containsNumber="1" containsInteger="1" minValue="1000" maxValue="8500"/>
    </cacheField>
    <cacheField name=" Model line up" numFmtId="0">
      <sharedItems count="3">
        <s v="02_Midline unit"/>
        <s v="01_Standard unit"/>
        <s v="03_Premium unit"/>
      </sharedItems>
    </cacheField>
    <cacheField name="check_x000a_  (total - (equipment + labour))" numFmtId="0">
      <sharedItems containsSemiMixedTypes="0" containsString="0" containsNumber="1" containsInteger="1" minValue="-8500" maxValue="45000"/>
    </cacheField>
    <cacheField name="Correction Action on checks&lt;&gt;0" numFmtId="0">
      <sharedItems containsBlank="1"/>
    </cacheField>
    <cacheField name="Adjusted Total cost (equipment and labour)" numFmtId="0">
      <sharedItems containsSemiMixedTypes="0" containsString="0" containsNumber="1" containsInteger="1" minValue="3800" maxValue="9800"/>
    </cacheField>
    <cacheField name="Adjusted Equipment cost " numFmtId="0">
      <sharedItems containsString="0" containsBlank="1" containsNumber="1" containsInteger="1" minValue="2400" maxValue="8300"/>
    </cacheField>
    <cacheField name="Adjusted Labour Cost " numFmtId="0">
      <sharedItems containsString="0" containsBlank="1" containsNumber="1" containsInteger="1" minValue="1000" maxValue="3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90.691063541664" createdVersion="8" refreshedVersion="8" minRefreshableVersion="3" recordCount="111" xr:uid="{5A59A64A-23DC-4784-B71D-A09963786651}">
  <cacheSource type="worksheet">
    <worksheetSource ref="A1:O112" sheet="Central system AC"/>
  </cacheSource>
  <cacheFields count="15">
    <cacheField name="UID" numFmtId="0">
      <sharedItems/>
    </cacheField>
    <cacheField name="Tonnage" numFmtId="0">
      <sharedItems containsSemiMixedTypes="0" containsString="0" containsNumber="1" minValue="1.5" maxValue="24000" count="7">
        <n v="2"/>
        <n v="2.5"/>
        <n v="3"/>
        <n v="1.5"/>
        <n v="3.5"/>
        <n v="4"/>
        <n v="24000" u="1"/>
      </sharedItems>
    </cacheField>
    <cacheField name="AHRI Number " numFmtId="0">
      <sharedItems containsString="0" containsBlank="1" containsNumber="1" containsInteger="1" minValue="202841626" maxValue="217442200"/>
    </cacheField>
    <cacheField name="Make" numFmtId="0">
      <sharedItems containsBlank="1"/>
    </cacheField>
    <cacheField name="Model" numFmtId="0">
      <sharedItems containsBlank="1"/>
    </cacheField>
    <cacheField name="Cooling capacity at 95F in btu/hr" numFmtId="0">
      <sharedItems containsSemiMixedTypes="0" containsString="0" containsNumber="1" containsInteger="1" minValue="18000" maxValue="55500"/>
    </cacheField>
    <cacheField name="Total cost (equipment and labour)" numFmtId="0">
      <sharedItems containsSemiMixedTypes="0" containsString="0" containsNumber="1" minValue="3500" maxValue="13000"/>
    </cacheField>
    <cacheField name="Equipment cost " numFmtId="0">
      <sharedItems containsSemiMixedTypes="0" containsString="0" containsNumber="1" containsInteger="1" minValue="900" maxValue="41200"/>
    </cacheField>
    <cacheField name="Labour Cost " numFmtId="0">
      <sharedItems containsSemiMixedTypes="0" containsString="0" containsNumber="1" containsInteger="1" minValue="600" maxValue="6800"/>
    </cacheField>
    <cacheField name=" Model line up" numFmtId="0">
      <sharedItems/>
    </cacheField>
    <cacheField name="check_x000a_  (total - (equipment + labour))" numFmtId="0">
      <sharedItems containsSemiMixedTypes="0" containsString="0" containsNumber="1" minValue="-37700" maxValue="2520"/>
    </cacheField>
    <cacheField name="Correction Action on checks&lt;&gt;0" numFmtId="0">
      <sharedItems containsBlank="1"/>
    </cacheField>
    <cacheField name="Adjusted Total cost (equipment and labour)" numFmtId="0">
      <sharedItems containsSemiMixedTypes="0" containsString="0" containsNumber="1" minValue="3500" maxValue="13000"/>
    </cacheField>
    <cacheField name="Adjusted Equipment cost " numFmtId="0">
      <sharedItems containsString="0" containsBlank="1" containsNumber="1" minValue="900" maxValue="8800"/>
    </cacheField>
    <cacheField name="Adjusted Labour Cost " numFmtId="0">
      <sharedItems containsString="0" containsBlank="1" containsNumber="1" containsInteger="1" minValue="600" maxValue="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90.691064004626" createdVersion="8" refreshedVersion="8" minRefreshableVersion="3" recordCount="27" xr:uid="{40284CEE-2704-4418-A348-2F5CED90494A}">
  <cacheSource type="worksheet">
    <worksheetSource ref="A1:N28" sheet="Air Handler"/>
  </cacheSource>
  <cacheFields count="14">
    <cacheField name="UID" numFmtId="0">
      <sharedItems/>
    </cacheField>
    <cacheField name="Size (btu/hr)" numFmtId="0">
      <sharedItems containsSemiMixedTypes="0" containsString="0" containsNumber="1" containsInteger="1" minValue="3000" maxValue="60000"/>
    </cacheField>
    <cacheField name="Make" numFmtId="0">
      <sharedItems/>
    </cacheField>
    <cacheField name="Model" numFmtId="0">
      <sharedItems containsMixedTypes="1" containsNumber="1" containsInteger="1" minValue="215381165" maxValue="215381165"/>
    </cacheField>
    <cacheField name="Total cost (equipment and labour)" numFmtId="0">
      <sharedItems containsSemiMixedTypes="0" containsString="0" containsNumber="1" containsInteger="1" minValue="2000" maxValue="11000"/>
    </cacheField>
    <cacheField name="Equipment Cost" numFmtId="0">
      <sharedItems containsSemiMixedTypes="0" containsString="0" containsNumber="1" containsInteger="1" minValue="800" maxValue="7800"/>
    </cacheField>
    <cacheField name="Labour Cost " numFmtId="0">
      <sharedItems containsSemiMixedTypes="0" containsString="0" containsNumber="1" containsInteger="1" minValue="600" maxValue="6000"/>
    </cacheField>
    <cacheField name=" Model line up" numFmtId="0">
      <sharedItems count="3">
        <s v="01_Standard unit"/>
        <s v="03_Premium unit"/>
        <s v="02_Midline unit"/>
      </sharedItems>
    </cacheField>
    <cacheField name="check_x000a_  (total - (equipment + labour))" numFmtId="0">
      <sharedItems containsSemiMixedTypes="0" containsString="0" containsNumber="1" containsInteger="1" minValue="-30" maxValue="2600"/>
    </cacheField>
    <cacheField name="Correction Action on checks&lt;&gt;0" numFmtId="0">
      <sharedItems containsBlank="1"/>
    </cacheField>
    <cacheField name="No" numFmtId="0">
      <sharedItems containsSemiMixedTypes="0" containsString="0" containsNumber="1" containsInteger="1" minValue="1" maxValue="27"/>
    </cacheField>
    <cacheField name="Adjusted Total cost (equipment and labour)" numFmtId="0">
      <sharedItems containsSemiMixedTypes="0" containsString="0" containsNumber="1" containsInteger="1" minValue="2000" maxValue="11000"/>
    </cacheField>
    <cacheField name="Adjusted Equipment cost " numFmtId="0">
      <sharedItems containsSemiMixedTypes="0" containsString="0" containsNumber="1" containsInteger="1" minValue="1400" maxValue="7800"/>
    </cacheField>
    <cacheField name="Adjusted Labour Cost " numFmtId="0">
      <sharedItems containsSemiMixedTypes="0" containsString="0" containsNumber="1" containsInteger="1" minValue="600" maxValue="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90.691064236111" createdVersion="8" refreshedVersion="8" minRefreshableVersion="3" recordCount="40" xr:uid="{BA5D0EC0-8FFB-409A-B8BC-C68454F2ED27}">
  <cacheSource type="worksheet">
    <worksheetSource ref="A1:P41" sheet="Central System ASHP"/>
  </cacheSource>
  <cacheFields count="16">
    <cacheField name="UID" numFmtId="0">
      <sharedItems/>
    </cacheField>
    <cacheField name="Tonnage" numFmtId="0">
      <sharedItems containsSemiMixedTypes="0" containsString="0" containsNumber="1" minValue="1.5" maxValue="3" count="4">
        <n v="2"/>
        <n v="3"/>
        <n v="2.5"/>
        <n v="1.5"/>
      </sharedItems>
    </cacheField>
    <cacheField name="AHRI Number " numFmtId="0">
      <sharedItems containsString="0" containsBlank="1" containsNumber="1" containsInteger="1" minValue="160585" maxValue="215744792"/>
    </cacheField>
    <cacheField name="Make" numFmtId="0">
      <sharedItems containsBlank="1"/>
    </cacheField>
    <cacheField name="Model" numFmtId="0">
      <sharedItems containsBlank="1"/>
    </cacheField>
    <cacheField name="New Furnace" numFmtId="0">
      <sharedItems containsBlank="1"/>
    </cacheField>
    <cacheField name="Rated heating capacity at 8.3C (47F) in btu/hr" numFmtId="0">
      <sharedItems containsString="0" containsBlank="1" containsNumber="1" containsInteger="1" minValue="17700" maxValue="60000"/>
    </cacheField>
    <cacheField name="Total cost (equipment and labour)" numFmtId="0">
      <sharedItems containsSemiMixedTypes="0" containsString="0" containsNumber="1" containsInteger="1" minValue="3800" maxValue="21000"/>
    </cacheField>
    <cacheField name="Equipment cost " numFmtId="0">
      <sharedItems containsSemiMixedTypes="0" containsString="0" containsNumber="1" minValue="1712.4" maxValue="15288"/>
    </cacheField>
    <cacheField name="Labour Cost " numFmtId="0">
      <sharedItems containsSemiMixedTypes="0" containsString="0" containsNumber="1" minValue="1000" maxValue="12000"/>
    </cacheField>
    <cacheField name=" Model line up" numFmtId="0">
      <sharedItems/>
    </cacheField>
    <cacheField name="check_x000a_  (total - (equipment + labour))" numFmtId="0">
      <sharedItems containsSemiMixedTypes="0" containsString="0" containsNumber="1" containsInteger="1" minValue="-12000" maxValue="9000"/>
    </cacheField>
    <cacheField name="Correction Action on checks&lt;&gt;0" numFmtId="0">
      <sharedItems containsBlank="1"/>
    </cacheField>
    <cacheField name="Adjusted Total cost (equipment and labour)" numFmtId="0">
      <sharedItems containsSemiMixedTypes="0" containsString="0" containsNumber="1" containsInteger="1" minValue="3800" maxValue="21000"/>
    </cacheField>
    <cacheField name="Adjusted Equipment cost " numFmtId="0">
      <sharedItems containsString="0" containsBlank="1" containsNumber="1" minValue="1712.4" maxValue="15288"/>
    </cacheField>
    <cacheField name="Adjusted Labour Cost " numFmtId="0">
      <sharedItems containsString="0" containsBlank="1" containsNumber="1" minValue="1000" maxValue="1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OCLT00409"/>
    <n v="2000"/>
    <n v="1000"/>
    <n v="3000"/>
  </r>
  <r>
    <s v="OCLT02246"/>
    <n v="3500"/>
    <n v="2000"/>
    <n v="5500"/>
  </r>
  <r>
    <s v="OCLT02499"/>
    <n v="450"/>
    <n v="500"/>
    <n v="950"/>
  </r>
  <r>
    <s v="OCLT02518"/>
    <n v="1000"/>
    <n v="500"/>
    <n v="1500"/>
  </r>
  <r>
    <s v="OCLT02550"/>
    <n v="1200"/>
    <n v="1200"/>
    <n v="2400"/>
  </r>
  <r>
    <s v="OCLT04874"/>
    <n v="3000"/>
    <n v="1500"/>
    <n v="4500"/>
  </r>
  <r>
    <s v="OCLT05021"/>
    <n v="2250"/>
    <n v="2000"/>
    <n v="4250"/>
  </r>
  <r>
    <s v="OCLT05051"/>
    <n v="300"/>
    <n v="500"/>
    <n v="800"/>
  </r>
  <r>
    <s v="OCLT05160"/>
    <n v="1000"/>
    <n v="500"/>
    <n v="1500"/>
  </r>
  <r>
    <s v="OCLT06625"/>
    <n v="1500"/>
    <n v="1500"/>
    <n v="3000"/>
  </r>
  <r>
    <s v="OCLT06747"/>
    <n v="1500"/>
    <n v="1000"/>
    <n v="2500"/>
  </r>
  <r>
    <s v="OCLT08310"/>
    <n v="2300"/>
    <n v="1500"/>
    <n v="3800"/>
  </r>
  <r>
    <s v="OCLT08372"/>
    <n v="5000"/>
    <n v="2000"/>
    <n v="7000"/>
  </r>
  <r>
    <s v="OCLT08479"/>
    <n v="425"/>
    <n v="175"/>
    <n v="600"/>
  </r>
  <r>
    <s v="OCLT08891"/>
    <n v="3000"/>
    <n v="600"/>
    <n v="3600"/>
  </r>
  <r>
    <s v="OCLT09316"/>
    <n v="500"/>
    <n v="1350"/>
    <n v="1850"/>
  </r>
  <r>
    <s v="OCLT09588"/>
    <n v="1500"/>
    <n v="2000"/>
    <n v="35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OCLT00083"/>
    <x v="0"/>
    <n v="900"/>
    <n v="300"/>
    <n v="1200"/>
  </r>
  <r>
    <s v="OCLT00302"/>
    <x v="0"/>
    <n v="550"/>
    <n v="125"/>
    <n v="675"/>
  </r>
  <r>
    <s v="OCLT00409"/>
    <x v="0"/>
    <n v="350"/>
    <n v="150"/>
    <n v="500"/>
  </r>
  <r>
    <s v="OCLT00715"/>
    <x v="0"/>
    <m/>
    <m/>
    <n v="0"/>
  </r>
  <r>
    <s v="OCLT00868"/>
    <x v="0"/>
    <n v="550"/>
    <n v="150"/>
    <n v="700"/>
  </r>
  <r>
    <s v="OCLT01251"/>
    <x v="0"/>
    <n v="300"/>
    <n v="200"/>
    <n v="500"/>
  </r>
  <r>
    <s v="OCLT01982"/>
    <x v="0"/>
    <n v="250"/>
    <n v="70"/>
    <n v="320"/>
  </r>
  <r>
    <s v="OCLT02052"/>
    <x v="0"/>
    <n v="180"/>
    <n v="130"/>
    <n v="310"/>
  </r>
  <r>
    <s v="OCLT02096"/>
    <x v="0"/>
    <n v="430"/>
    <n v="100"/>
    <n v="530"/>
  </r>
  <r>
    <s v="OCLT02246"/>
    <x v="0"/>
    <n v="300"/>
    <n v="100"/>
    <n v="400"/>
  </r>
  <r>
    <s v="OCLT02371"/>
    <x v="0"/>
    <n v="180"/>
    <n v="130"/>
    <n v="310"/>
  </r>
  <r>
    <s v="OCLT02518"/>
    <x v="0"/>
    <n v="150"/>
    <n v="150"/>
    <n v="300"/>
  </r>
  <r>
    <s v="OCLT02550"/>
    <x v="0"/>
    <n v="400"/>
    <n v="95"/>
    <n v="495"/>
  </r>
  <r>
    <s v="OCLT02942"/>
    <x v="0"/>
    <n v="399"/>
    <n v="155"/>
    <n v="554"/>
  </r>
  <r>
    <s v="OCLT03044"/>
    <x v="0"/>
    <n v="200"/>
    <n v="100"/>
    <n v="300"/>
  </r>
  <r>
    <s v="OCLT03220"/>
    <x v="0"/>
    <n v="150"/>
    <n v="78"/>
    <n v="228"/>
  </r>
  <r>
    <s v="OCLT03262"/>
    <x v="0"/>
    <n v="150"/>
    <n v="200"/>
    <n v="350"/>
  </r>
  <r>
    <s v="OCLT03698"/>
    <x v="0"/>
    <n v="300"/>
    <n v="160"/>
    <n v="460"/>
  </r>
  <r>
    <s v="OCLT03809"/>
    <x v="0"/>
    <m/>
    <n v="120"/>
    <n v="120"/>
  </r>
  <r>
    <s v="OCLT03977"/>
    <x v="0"/>
    <n v="150"/>
    <n v="135"/>
    <n v="285"/>
  </r>
  <r>
    <s v="OCLT04187"/>
    <x v="0"/>
    <n v="275"/>
    <n v="175"/>
    <n v="450"/>
  </r>
  <r>
    <s v="OCLT04561"/>
    <x v="0"/>
    <n v="300"/>
    <n v="125"/>
    <n v="425"/>
  </r>
  <r>
    <s v="OCLT04604"/>
    <x v="0"/>
    <n v="250"/>
    <n v="50"/>
    <n v="300"/>
  </r>
  <r>
    <s v="OCLT04874"/>
    <x v="0"/>
    <n v="300"/>
    <n v="110"/>
    <n v="410"/>
  </r>
  <r>
    <s v="OCLT05021"/>
    <x v="0"/>
    <n v="250"/>
    <n v="125"/>
    <n v="375"/>
  </r>
  <r>
    <s v="OCLT05051"/>
    <x v="0"/>
    <n v="100"/>
    <n v="300"/>
    <n v="400"/>
  </r>
  <r>
    <s v="OCLT05076"/>
    <x v="0"/>
    <n v="175"/>
    <n v="125"/>
    <n v="300"/>
  </r>
  <r>
    <s v="OCLT05160"/>
    <x v="0"/>
    <n v="250"/>
    <m/>
    <n v="250"/>
  </r>
  <r>
    <s v="OCLT05508"/>
    <x v="0"/>
    <n v="200"/>
    <n v="150"/>
    <n v="350"/>
  </r>
  <r>
    <s v="OCLT06447"/>
    <x v="0"/>
    <n v="330"/>
    <n v="130"/>
    <n v="460"/>
  </r>
  <r>
    <s v="OCLT06625"/>
    <x v="0"/>
    <n v="200"/>
    <n v="200"/>
    <n v="400"/>
  </r>
  <r>
    <s v="OCLT06747"/>
    <x v="0"/>
    <n v="350"/>
    <n v="125"/>
    <n v="475"/>
  </r>
  <r>
    <s v="OCLT06984"/>
    <x v="0"/>
    <n v="349"/>
    <n v="210"/>
    <n v="559"/>
  </r>
  <r>
    <s v="OCLT08057"/>
    <x v="0"/>
    <n v="300"/>
    <n v="75"/>
    <n v="375"/>
  </r>
  <r>
    <s v="OCLT08098"/>
    <x v="0"/>
    <n v="250"/>
    <n v="150"/>
    <n v="400"/>
  </r>
  <r>
    <s v="OCLT08310"/>
    <x v="0"/>
    <n v="550"/>
    <n v="200"/>
    <n v="750"/>
  </r>
  <r>
    <s v="OCLT08331"/>
    <x v="0"/>
    <n v="140"/>
    <n v="220"/>
    <n v="360"/>
  </r>
  <r>
    <s v="OCLT08372"/>
    <x v="0"/>
    <n v="600"/>
    <n v="300"/>
    <n v="900"/>
  </r>
  <r>
    <s v="OCLT08471"/>
    <x v="0"/>
    <n v="550"/>
    <n v="250"/>
    <n v="800"/>
  </r>
  <r>
    <s v="OCLT08477"/>
    <x v="0"/>
    <n v="672"/>
    <n v="140"/>
    <n v="812"/>
  </r>
  <r>
    <s v="OCLT08479"/>
    <x v="0"/>
    <n v="375"/>
    <n v="175"/>
    <n v="550"/>
  </r>
  <r>
    <s v="OCLT08504"/>
    <x v="0"/>
    <n v="250"/>
    <m/>
    <n v="250"/>
  </r>
  <r>
    <s v="OCLT08567"/>
    <x v="0"/>
    <n v="200"/>
    <n v="50"/>
    <n v="250"/>
  </r>
  <r>
    <s v="OCLT08891"/>
    <x v="0"/>
    <n v="600"/>
    <n v="1000"/>
    <n v="1600"/>
  </r>
  <r>
    <s v="OCLT09263"/>
    <x v="0"/>
    <n v="250"/>
    <n v="150"/>
    <n v="400"/>
  </r>
  <r>
    <s v="OCLT09316"/>
    <x v="0"/>
    <n v="350"/>
    <n v="100"/>
    <n v="450"/>
  </r>
  <r>
    <s v="OCLT09588"/>
    <x v="0"/>
    <n v="250"/>
    <n v="250"/>
    <n v="500"/>
  </r>
  <r>
    <s v="OCLT09668"/>
    <x v="0"/>
    <n v="350"/>
    <n v="100"/>
    <n v="450"/>
  </r>
  <r>
    <s v="OCLT09678"/>
    <x v="0"/>
    <n v="380"/>
    <n v="150"/>
    <n v="530"/>
  </r>
  <r>
    <s v="OCLT09680"/>
    <x v="0"/>
    <n v="325"/>
    <n v="500"/>
    <n v="825"/>
  </r>
  <r>
    <s v="OCLT00083"/>
    <x v="1"/>
    <n v="1200"/>
    <n v="200"/>
    <n v="1400"/>
  </r>
  <r>
    <s v="OCLT03787"/>
    <x v="1"/>
    <n v="350"/>
    <n v="95"/>
    <n v="445"/>
  </r>
  <r>
    <s v="OCLT03977"/>
    <x v="1"/>
    <n v="300"/>
    <n v="135"/>
    <n v="435"/>
  </r>
  <r>
    <s v="OCLT05058"/>
    <x v="1"/>
    <n v="200"/>
    <n v="100"/>
    <n v="300"/>
  </r>
  <r>
    <s v="OCLT06747"/>
    <x v="1"/>
    <n v="550"/>
    <m/>
    <n v="550"/>
  </r>
  <r>
    <s v="OCLT08217"/>
    <x v="1"/>
    <n v="250"/>
    <n v="150"/>
    <n v="400"/>
  </r>
  <r>
    <s v="OCLT08891"/>
    <x v="1"/>
    <n v="600"/>
    <n v="1000"/>
    <n v="1600"/>
  </r>
  <r>
    <s v="OCLT09045"/>
    <x v="1"/>
    <m/>
    <m/>
    <n v="0"/>
  </r>
  <r>
    <s v="OCLT09263"/>
    <x v="1"/>
    <n v="500"/>
    <n v="300"/>
    <n v="800"/>
  </r>
  <r>
    <s v="OCLT09316"/>
    <x v="1"/>
    <m/>
    <m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s v="OCLT00083"/>
    <x v="0"/>
    <n v="207691814"/>
    <s v="Kerr"/>
    <s v="KCD24SA-1"/>
    <m/>
    <n v="24000"/>
    <n v="8900"/>
    <n v="4450"/>
    <n v="4450"/>
    <s v="02_Midline unit"/>
    <n v="0"/>
    <m/>
    <n v="8900"/>
    <n v="4450"/>
    <n v="4450"/>
  </r>
  <r>
    <s v="OCLT00301"/>
    <x v="0"/>
    <n v="211911381"/>
    <s v="MITS AIR"/>
    <s v="MAC-24HWDN1-MN0"/>
    <m/>
    <n v="25000"/>
    <n v="7179"/>
    <n v="4385"/>
    <n v="2794"/>
    <s v="02_Midline unit"/>
    <n v="0"/>
    <m/>
    <n v="7179"/>
    <n v="4385"/>
    <n v="2794"/>
  </r>
  <r>
    <s v="OCLT00301"/>
    <x v="1"/>
    <n v="211911385"/>
    <s v="MITS AIR"/>
    <s v="MAC-36HWFN1-M"/>
    <m/>
    <n v="33000"/>
    <n v="7679"/>
    <n v="4985"/>
    <n v="2694"/>
    <s v="01_Standard unit"/>
    <n v="0"/>
    <m/>
    <n v="7679"/>
    <n v="4985"/>
    <n v="2694"/>
  </r>
  <r>
    <s v="OCLT00301"/>
    <x v="2"/>
    <n v="211911386"/>
    <s v="MITS AIR"/>
    <s v="MAC-36HWFN1-M"/>
    <m/>
    <n v="39000"/>
    <n v="8279"/>
    <n v="5744"/>
    <n v="2535"/>
    <s v="02_Midline unit"/>
    <n v="0"/>
    <m/>
    <n v="8279"/>
    <n v="5744"/>
    <n v="2535"/>
  </r>
  <r>
    <s v="OCLT00302"/>
    <x v="2"/>
    <n v="217315165"/>
    <s v="CARRIER"/>
    <s v="CAW**3617AL*"/>
    <s v="59TP6C060V17**16"/>
    <n v="38500"/>
    <n v="14500"/>
    <n v="5600"/>
    <n v="1750"/>
    <s v="02_Midline unit"/>
    <n v="7150"/>
    <s v="Adjust the equipment cost"/>
    <n v="14500"/>
    <n v="12750"/>
    <n v="1750"/>
  </r>
  <r>
    <s v="OCLT00409"/>
    <x v="0"/>
    <m/>
    <s v="Keeprite"/>
    <s v="DLCURA24HH"/>
    <m/>
    <n v="26000"/>
    <n v="6000"/>
    <n v="4000"/>
    <n v="2000"/>
    <s v="01_Standard unit"/>
    <n v="0"/>
    <m/>
    <n v="6000"/>
    <n v="4000"/>
    <n v="2000"/>
  </r>
  <r>
    <s v="OCLT00868"/>
    <x v="0"/>
    <n v="212396763"/>
    <s v="Trane"/>
    <s v="H,TG34936+TD"/>
    <m/>
    <n v="32400"/>
    <n v="9000"/>
    <n v="6500"/>
    <n v="2500"/>
    <s v="02_Midline unit"/>
    <n v="0"/>
    <m/>
    <n v="9000"/>
    <n v="6500"/>
    <n v="2500"/>
  </r>
  <r>
    <s v="OCLT00868"/>
    <x v="0"/>
    <n v="214075408"/>
    <s v="RUUD"/>
    <s v="RCFZ2417MTANM"/>
    <s v="R802V0504A17UHN"/>
    <n v="22600"/>
    <n v="8500"/>
    <n v="6000"/>
    <n v="2500"/>
    <s v="02_Midline unit"/>
    <n v="0"/>
    <m/>
    <n v="8500"/>
    <n v="6000"/>
    <n v="2500"/>
  </r>
  <r>
    <s v="OCLT00918"/>
    <x v="2"/>
    <m/>
    <s v="York"/>
    <s v="Hmh"/>
    <m/>
    <n v="36000"/>
    <n v="9500"/>
    <n v="11500"/>
    <n v="1500"/>
    <s v="02_Midline unit"/>
    <n v="-3500"/>
    <s v="Adjust the equipment cost"/>
    <n v="9500"/>
    <n v="8000"/>
    <n v="1500"/>
  </r>
  <r>
    <s v="OCLT00918"/>
    <x v="2"/>
    <m/>
    <s v="Moovair"/>
    <s v="Dma36"/>
    <m/>
    <n v="40000"/>
    <n v="9500"/>
    <n v="11500"/>
    <n v="1500"/>
    <s v="02_Midline unit"/>
    <n v="-3500"/>
    <s v="Adjust the equipment cost"/>
    <n v="9500"/>
    <n v="8000"/>
    <n v="1500"/>
  </r>
  <r>
    <s v="OCLT00918"/>
    <x v="1"/>
    <m/>
    <s v="Moovair"/>
    <s v="Dma30"/>
    <m/>
    <n v="33000"/>
    <n v="8500"/>
    <n v="10500"/>
    <n v="1500"/>
    <s v="02_Midline unit"/>
    <n v="-3500"/>
    <s v="Adjust the equipment cost"/>
    <n v="8500"/>
    <n v="7000"/>
    <n v="1500"/>
  </r>
  <r>
    <s v="OCLT00924"/>
    <x v="2"/>
    <n v="212361366"/>
    <s v="TOSOT"/>
    <s v="TCAT36F/NAA"/>
    <m/>
    <n v="36000"/>
    <n v="9000"/>
    <n v="7000"/>
    <n v="2000"/>
    <s v="02_Midline unit"/>
    <n v="0"/>
    <m/>
    <n v="9000"/>
    <n v="7000"/>
    <n v="2000"/>
  </r>
  <r>
    <s v="OCLT00924"/>
    <x v="3"/>
    <n v="207203056"/>
    <s v="Keeprite"/>
    <s v="EA*4X25L17A*"/>
    <s v="*96VTN0401410A*"/>
    <n v="18000"/>
    <n v="11000"/>
    <n v="9000"/>
    <n v="2000"/>
    <s v="02_Midline unit"/>
    <n v="0"/>
    <m/>
    <n v="11000"/>
    <n v="9000"/>
    <n v="2000"/>
  </r>
  <r>
    <s v="OCLT01251"/>
    <x v="0"/>
    <m/>
    <s v="KINGHOME"/>
    <s v="KU36UHO"/>
    <m/>
    <n v="24000"/>
    <n v="8000"/>
    <n v="5000"/>
    <n v="2000"/>
    <s v="02_Midline unit"/>
    <n v="1000"/>
    <s v="Adjust the equipment cost"/>
    <n v="8000"/>
    <n v="6000"/>
    <n v="2000"/>
  </r>
  <r>
    <s v="OCLT01251"/>
    <x v="2"/>
    <m/>
    <s v="KINGHOME"/>
    <s v="KU36UHO"/>
    <m/>
    <n v="36000"/>
    <n v="10000"/>
    <n v="5500"/>
    <n v="2500"/>
    <s v="02_Midline unit"/>
    <n v="2000"/>
    <s v="Adjust the equipment cost"/>
    <n v="10000"/>
    <n v="7500"/>
    <n v="2500"/>
  </r>
  <r>
    <s v="OCLT02096"/>
    <x v="0"/>
    <m/>
    <s v="Direct Air"/>
    <s v="DIRM-24MAGICPRO20-OU"/>
    <m/>
    <n v="25000"/>
    <n v="9500"/>
    <n v="6500"/>
    <n v="3000"/>
    <s v="02_Midline unit"/>
    <n v="0"/>
    <m/>
    <n v="9500"/>
    <n v="6500"/>
    <n v="3000"/>
  </r>
  <r>
    <s v="OCLT02096"/>
    <x v="1"/>
    <m/>
    <s v="Direct Air"/>
    <s v="DIRM-30MAGICPRO20-OU"/>
    <m/>
    <n v="33000"/>
    <n v="11000"/>
    <n v="8000"/>
    <n v="3000"/>
    <s v="01_Standard unit"/>
    <n v="0"/>
    <m/>
    <n v="11000"/>
    <n v="8000"/>
    <n v="3000"/>
  </r>
  <r>
    <s v="OCLT02246"/>
    <x v="2"/>
    <m/>
    <s v="kingsmen"/>
    <s v="KU36UHO"/>
    <m/>
    <n v="35000"/>
    <n v="7800"/>
    <n v="4500"/>
    <n v="3300"/>
    <s v="02_Midline unit"/>
    <n v="0"/>
    <m/>
    <n v="7800"/>
    <n v="4500"/>
    <n v="3300"/>
  </r>
  <r>
    <s v="OCLT02246"/>
    <x v="4"/>
    <m/>
    <s v="kingsmen"/>
    <s v="KU60UHO"/>
    <m/>
    <n v="58000"/>
    <n v="8900"/>
    <n v="5600"/>
    <n v="3300"/>
    <s v="02_Midline unit"/>
    <n v="0"/>
    <m/>
    <n v="8900"/>
    <n v="5600"/>
    <n v="3300"/>
  </r>
  <r>
    <s v="OCLT02297"/>
    <x v="0"/>
    <n v="213608446"/>
    <s v="BRYANT"/>
    <s v="H,PE20924+TD"/>
    <m/>
    <n v="23000"/>
    <n v="9000"/>
    <n v="7500"/>
    <n v="1500"/>
    <s v="02_Midline unit"/>
    <n v="0"/>
    <m/>
    <n v="9000"/>
    <n v="7500"/>
    <n v="1500"/>
  </r>
  <r>
    <s v="OCLT02297"/>
    <x v="2"/>
    <n v="213613860"/>
    <s v="BRYANT"/>
    <s v="CDP36A15P+TD"/>
    <m/>
    <n v="36200"/>
    <n v="10000"/>
    <n v="8500"/>
    <n v="1500"/>
    <s v="02_Midline unit"/>
    <n v="0"/>
    <m/>
    <n v="10000"/>
    <n v="8500"/>
    <n v="1500"/>
  </r>
  <r>
    <s v="OCLT02297"/>
    <x v="2"/>
    <n v="212633393"/>
    <s v="GREE"/>
    <s v="CDP36K15P"/>
    <m/>
    <n v="32400"/>
    <n v="9250"/>
    <n v="7750"/>
    <n v="1500"/>
    <s v="01_Standard unit"/>
    <n v="0"/>
    <m/>
    <n v="9250"/>
    <n v="7750"/>
    <n v="1500"/>
  </r>
  <r>
    <s v="OCLT02499"/>
    <x v="0"/>
    <m/>
    <s v="Raheem"/>
    <s v="R98MV ENDEAVOR"/>
    <m/>
    <n v="55000"/>
    <n v="8000"/>
    <n v="5600"/>
    <n v="2400"/>
    <s v="02_Midline unit"/>
    <n v="0"/>
    <m/>
    <n v="8000"/>
    <n v="5600"/>
    <n v="2400"/>
  </r>
  <r>
    <s v="OCLT02499"/>
    <x v="2"/>
    <m/>
    <s v="Whether King"/>
    <s v="W962W VERSUS"/>
    <m/>
    <n v="90000"/>
    <n v="6980"/>
    <n v="3530"/>
    <n v="3500"/>
    <s v="02_Midline unit"/>
    <n v="-50"/>
    <s v="Adjust the equipment cost"/>
    <n v="6980"/>
    <n v="3480"/>
    <n v="3500"/>
  </r>
  <r>
    <s v="OCLT02518"/>
    <x v="1"/>
    <m/>
    <s v="Mitsair"/>
    <s v="MOD30U-30HRN1-MR0"/>
    <m/>
    <n v="36000"/>
    <n v="7200"/>
    <n v="5700"/>
    <n v="1500"/>
    <s v="01_Standard unit"/>
    <n v="0"/>
    <m/>
    <n v="7200"/>
    <n v="5700"/>
    <n v="1500"/>
  </r>
  <r>
    <s v="OCLT02666"/>
    <x v="2"/>
    <m/>
    <s v="York"/>
    <s v="Hmc"/>
    <m/>
    <n v="40000"/>
    <n v="10000"/>
    <n v="100"/>
    <n v="10000"/>
    <s v="02_Midline unit"/>
    <n v="-100"/>
    <s v="Adust both labor and equipment cost"/>
    <n v="10000"/>
    <n v="9000"/>
    <n v="1000"/>
  </r>
  <r>
    <s v="OCLT02666"/>
    <x v="2"/>
    <m/>
    <s v="Napoleon"/>
    <s v="NTc"/>
    <m/>
    <n v="35000"/>
    <n v="10000"/>
    <n v="100"/>
    <n v="10000"/>
    <s v="02_Midline unit"/>
    <n v="-100"/>
    <s v="Adust both labor and equipment cost"/>
    <n v="10000"/>
    <n v="9000"/>
    <n v="1000"/>
  </r>
  <r>
    <s v="OCLT02942"/>
    <x v="2"/>
    <n v="213153602"/>
    <s v="Napoleon"/>
    <s v="HG34936"/>
    <m/>
    <n v="32400"/>
    <n v="9800"/>
    <n v="7800"/>
    <n v="2000"/>
    <s v="02_Midline unit"/>
    <n v="0"/>
    <m/>
    <n v="9800"/>
    <n v="7800"/>
    <n v="2000"/>
  </r>
  <r>
    <s v="OCLT03044"/>
    <x v="2"/>
    <n v="214053821"/>
    <s v="BOSCH"/>
    <s v="BOVC-36HDN1-M20G"/>
    <m/>
    <n v="34200"/>
    <n v="7000"/>
    <n v="5200"/>
    <n v="1800"/>
    <s v="02_Midline unit"/>
    <n v="0"/>
    <m/>
    <n v="7000"/>
    <n v="5200"/>
    <n v="1800"/>
  </r>
  <r>
    <s v="OCLT03220"/>
    <x v="0"/>
    <m/>
    <s v="Keeprite"/>
    <s v="DLCURAH24ABK"/>
    <m/>
    <n v="26000"/>
    <n v="5500"/>
    <n v="4200"/>
    <n v="1300"/>
    <s v="01_Standard unit"/>
    <n v="0"/>
    <m/>
    <n v="5500"/>
    <n v="4200"/>
    <n v="1300"/>
  </r>
  <r>
    <s v="OCLT03443"/>
    <x v="0"/>
    <m/>
    <s v="Lg"/>
    <s v="DLCSRBH24AAK"/>
    <m/>
    <n v="22800"/>
    <n v="7500"/>
    <n v="5000"/>
    <n v="2500"/>
    <s v="02_Midline unit"/>
    <n v="0"/>
    <m/>
    <n v="7500"/>
    <n v="5000"/>
    <n v="2500"/>
  </r>
  <r>
    <s v="OCLT03443"/>
    <x v="0"/>
    <m/>
    <s v="Keeprite"/>
    <s v="CSH624GKA"/>
    <m/>
    <n v="24000"/>
    <n v="8000"/>
    <n v="5500"/>
    <n v="2500"/>
    <s v="02_Midline unit"/>
    <n v="0"/>
    <m/>
    <n v="8000"/>
    <n v="5500"/>
    <n v="2500"/>
  </r>
  <r>
    <s v="OCLT03755"/>
    <x v="0"/>
    <m/>
    <s v="Proair /Midea"/>
    <s v="P30-24HFN1"/>
    <m/>
    <n v="25000"/>
    <n v="4500"/>
    <n v="3500"/>
    <n v="1000"/>
    <s v="01_Standard unit"/>
    <n v="0"/>
    <m/>
    <n v="4500"/>
    <n v="3500"/>
    <n v="1000"/>
  </r>
  <r>
    <s v="OCLT03755"/>
    <x v="0"/>
    <m/>
    <s v="Daikin"/>
    <s v="RZR24TBVJUA"/>
    <m/>
    <n v="24000"/>
    <n v="6500"/>
    <n v="5000"/>
    <n v="1500"/>
    <s v="01_Standard unit"/>
    <n v="0"/>
    <m/>
    <n v="6500"/>
    <n v="5000"/>
    <n v="1500"/>
  </r>
  <r>
    <s v="OCLT03755"/>
    <x v="0"/>
    <m/>
    <s v="Directair"/>
    <s v="DIRM-24"/>
    <m/>
    <n v="25000"/>
    <n v="4500"/>
    <n v="3500"/>
    <n v="1000"/>
    <s v="01_Standard unit"/>
    <n v="0"/>
    <m/>
    <n v="4500"/>
    <n v="3500"/>
    <n v="1000"/>
  </r>
  <r>
    <s v="OCLT03787"/>
    <x v="1"/>
    <m/>
    <s v="Trane"/>
    <s v="4TXD2036A10NUA"/>
    <m/>
    <n v="32400"/>
    <n v="8500"/>
    <n v="6500"/>
    <n v="2000"/>
    <s v="02_Midline unit"/>
    <n v="0"/>
    <m/>
    <n v="8500"/>
    <n v="6500"/>
    <n v="2000"/>
  </r>
  <r>
    <s v="OCLT03977"/>
    <x v="1"/>
    <m/>
    <s v="Daikin"/>
    <s v="DZ6VSA361E"/>
    <m/>
    <n v="34200"/>
    <n v="9000"/>
    <n v="7000"/>
    <n v="2000"/>
    <s v="02_Midline unit"/>
    <n v="0"/>
    <m/>
    <n v="9000"/>
    <n v="7000"/>
    <n v="2000"/>
  </r>
  <r>
    <s v="OCLT03977"/>
    <x v="0"/>
    <m/>
    <s v="Goodman"/>
    <s v="GSZB402410"/>
    <m/>
    <n v="22000"/>
    <n v="7000"/>
    <n v="5500"/>
    <n v="1500"/>
    <s v="02_Midline unit"/>
    <n v="0"/>
    <m/>
    <n v="7000"/>
    <n v="5500"/>
    <n v="1500"/>
  </r>
  <r>
    <s v="OCLT04604"/>
    <x v="2"/>
    <n v="211644151"/>
    <s v="GREE"/>
    <s v="GCAT36*/NAA"/>
    <m/>
    <n v="36000"/>
    <n v="7000"/>
    <n v="5000"/>
    <n v="2000"/>
    <s v="01_Standard unit"/>
    <n v="0"/>
    <m/>
    <n v="7000"/>
    <n v="5000"/>
    <n v="2000"/>
  </r>
  <r>
    <s v="OCLT04874"/>
    <x v="0"/>
    <m/>
    <s v="GE"/>
    <s v="AUH2436ZGDA"/>
    <m/>
    <n v="24000"/>
    <n v="7600"/>
    <n v="5400"/>
    <n v="2200"/>
    <s v="02_Midline unit"/>
    <n v="0"/>
    <m/>
    <n v="7600"/>
    <n v="5400"/>
    <n v="2200"/>
  </r>
  <r>
    <s v="OCLT05058"/>
    <x v="0"/>
    <n v="217551305"/>
    <s v="LENNOX"/>
    <s v="CK40HT-51/61C-**+TDR"/>
    <s v="SL297UH080NV60C*"/>
    <n v="45000"/>
    <n v="8500"/>
    <n v="7500"/>
    <n v="1000"/>
    <s v="02_Midline unit"/>
    <n v="0"/>
    <m/>
    <n v="8500"/>
    <n v="7500"/>
    <n v="1000"/>
  </r>
  <r>
    <s v="OCLT05058"/>
    <x v="2"/>
    <n v="217507700"/>
    <s v="LENNOX"/>
    <s v="EL19KPV-060-230A**"/>
    <s v="ML296DF070XV48B*"/>
    <n v="59500"/>
    <n v="6500"/>
    <n v="5500"/>
    <n v="1000"/>
    <s v="02_Midline unit"/>
    <n v="0"/>
    <m/>
    <n v="6500"/>
    <n v="5500"/>
    <n v="1000"/>
  </r>
  <r>
    <s v="OCLT05076"/>
    <x v="2"/>
    <n v="215579817"/>
    <s v="LENNOX"/>
    <s v="ML14KC1-018-230A**"/>
    <m/>
    <n v="47500"/>
    <n v="10750"/>
    <n v="9250"/>
    <n v="1500"/>
    <s v="02_Midline unit"/>
    <n v="0"/>
    <m/>
    <n v="10750"/>
    <n v="9250"/>
    <n v="1500"/>
  </r>
  <r>
    <s v="OCLT05076"/>
    <x v="4"/>
    <n v="216618944"/>
    <s v="LENNOX"/>
    <s v="EL18KSLV-060-230A**"/>
    <m/>
    <n v="47500"/>
    <n v="11750"/>
    <n v="9750"/>
    <n v="2000"/>
    <s v="02_Midline unit"/>
    <n v="0"/>
    <m/>
    <n v="11750"/>
    <n v="9750"/>
    <n v="2000"/>
  </r>
  <r>
    <s v="OCLT05160"/>
    <x v="2"/>
    <m/>
    <s v="BOSCH"/>
    <s v="BOVC 36HDN1-M20G"/>
    <m/>
    <n v="35400"/>
    <n v="9999"/>
    <n v="7999"/>
    <n v="2000"/>
    <s v="02_Midline unit"/>
    <n v="0"/>
    <m/>
    <n v="9999"/>
    <n v="7999"/>
    <n v="2000"/>
  </r>
  <r>
    <s v="OCLT05160"/>
    <x v="0"/>
    <m/>
    <s v="Panasonic"/>
    <s v="CU-HE24YAHK6"/>
    <m/>
    <n v="31000"/>
    <n v="8999"/>
    <n v="6999"/>
    <n v="2000"/>
    <s v="02_Midline unit"/>
    <n v="0"/>
    <m/>
    <n v="8999"/>
    <n v="6999"/>
    <n v="2000"/>
  </r>
  <r>
    <s v="OCLT05160"/>
    <x v="0"/>
    <m/>
    <s v="LENNOX"/>
    <s v="EL22XPV-024-230A"/>
    <m/>
    <n v="23600"/>
    <n v="9999"/>
    <n v="7999"/>
    <n v="2000"/>
    <s v="02_Midline unit"/>
    <n v="0"/>
    <m/>
    <n v="9999"/>
    <n v="7999"/>
    <n v="2000"/>
  </r>
  <r>
    <s v="OCLT05250"/>
    <x v="2"/>
    <m/>
    <s v="Keeprite"/>
    <s v="DLCURAH36ABK"/>
    <m/>
    <n v="40000"/>
    <n v="6000"/>
    <n v="3000"/>
    <n v="1200"/>
    <s v="01_Standard unit"/>
    <n v="1800"/>
    <s v="Adjust the equipment cost"/>
    <n v="6000"/>
    <n v="4800"/>
    <n v="1200"/>
  </r>
  <r>
    <s v="OCLT05566"/>
    <x v="2"/>
    <n v="212361362"/>
    <s v="KINGHOME"/>
    <s v="KU36UHO"/>
    <m/>
    <n v="36000"/>
    <n v="9488"/>
    <n v="8288"/>
    <n v="1200"/>
    <s v="01_Standard unit"/>
    <n v="0"/>
    <m/>
    <n v="9488"/>
    <n v="8288"/>
    <n v="1200"/>
  </r>
  <r>
    <s v="OCLT05699"/>
    <x v="2"/>
    <n v="206414273"/>
    <s v="TOSOT"/>
    <s v="TU36-24WADU"/>
    <m/>
    <n v="35000"/>
    <n v="12000"/>
    <n v="6000"/>
    <n v="2000"/>
    <s v="02_Midline unit"/>
    <n v="4000"/>
    <s v="Adjust the equipment cost"/>
    <n v="12000"/>
    <n v="10000"/>
    <n v="2000"/>
  </r>
  <r>
    <s v="OCLT05737"/>
    <x v="3"/>
    <m/>
    <s v="Kepler"/>
    <s v="AZPN-18wd"/>
    <m/>
    <n v="19000"/>
    <n v="6500"/>
    <n v="2500"/>
    <n v="3500"/>
    <s v="02_Midline unit"/>
    <n v="500"/>
    <s v="Adjust the equipment cost"/>
    <n v="6500"/>
    <n v="3000"/>
    <n v="3500"/>
  </r>
  <r>
    <s v="OCLT06158"/>
    <x v="2"/>
    <m/>
    <s v="King home"/>
    <s v="Ku24uho"/>
    <m/>
    <n v="34000"/>
    <n v="6533"/>
    <n v="2500"/>
    <n v="1000"/>
    <s v="01_Standard unit"/>
    <n v="3033"/>
    <s v="Adjust the equipment cost"/>
    <n v="6533"/>
    <n v="5533"/>
    <n v="1000"/>
  </r>
  <r>
    <s v="OCLT06158"/>
    <x v="0"/>
    <m/>
    <s v="King home"/>
    <s v="Kd24uho"/>
    <m/>
    <n v="23000"/>
    <n v="4588"/>
    <n v="2000"/>
    <n v="1000"/>
    <s v="01_Standard unit"/>
    <n v="1588"/>
    <s v="Adjust the equipment cost"/>
    <n v="4588"/>
    <n v="3588"/>
    <n v="1000"/>
  </r>
  <r>
    <s v="OCLT06625"/>
    <x v="0"/>
    <n v="209270320"/>
    <s v="ECO-AIR"/>
    <s v="MOD30-24HFN1-MW"/>
    <m/>
    <n v="25000"/>
    <n v="6500"/>
    <n v="2500"/>
    <n v="4000"/>
    <s v="02_Midline unit"/>
    <n v="0"/>
    <m/>
    <n v="6500"/>
    <n v="2500"/>
    <n v="4000"/>
  </r>
  <r>
    <s v="OCLT06625"/>
    <x v="1"/>
    <n v="211911385"/>
    <s v="MITS AIR"/>
    <s v="MOD30U-30HFN1-MR0(X)"/>
    <m/>
    <n v="33000"/>
    <n v="7000"/>
    <n v="3000"/>
    <n v="4000"/>
    <s v="01_Standard unit"/>
    <n v="0"/>
    <m/>
    <n v="7000"/>
    <n v="3000"/>
    <n v="4000"/>
  </r>
  <r>
    <s v="OCLT06984"/>
    <x v="0"/>
    <m/>
    <s v="CARRIER"/>
    <s v="38MURA"/>
    <m/>
    <n v="26800"/>
    <n v="7400"/>
    <n v="7400"/>
    <n v="7400"/>
    <s v="02_Midline unit"/>
    <n v="-7400"/>
    <s v="Adjust both labor and equipment cost"/>
    <n v="7400"/>
    <n v="5000"/>
    <n v="2400"/>
  </r>
  <r>
    <s v="OCLT06984"/>
    <x v="0"/>
    <m/>
    <s v="FUJITSU"/>
    <s v="AOUH"/>
    <m/>
    <n v="25200"/>
    <n v="8000"/>
    <n v="8000"/>
    <n v="8000"/>
    <s v="02_Midline unit"/>
    <n v="-8000"/>
    <s v="Adjust both labor and equipment cost"/>
    <n v="8000"/>
    <n v="5600"/>
    <n v="2400"/>
  </r>
  <r>
    <s v="OCLT08057"/>
    <x v="2"/>
    <n v="212396767"/>
    <s v="American Standard"/>
    <s v="4TXD2036A10NU**"/>
    <m/>
    <n v="32400"/>
    <n v="10000"/>
    <n v="8000"/>
    <n v="2000"/>
    <s v="02_Midline unit"/>
    <n v="0"/>
    <m/>
    <n v="10000"/>
    <n v="8000"/>
    <n v="2000"/>
  </r>
  <r>
    <s v="OCLT08217"/>
    <x v="2"/>
    <m/>
    <s v="TRANE"/>
    <s v="4TX2036A10N0A"/>
    <m/>
    <n v="26000"/>
    <n v="7500"/>
    <n v="5000"/>
    <n v="3000"/>
    <s v="02_Midline unit"/>
    <n v="-500"/>
    <s v="Adjust the equipment cost"/>
    <n v="7500"/>
    <n v="4500"/>
    <n v="3000"/>
  </r>
  <r>
    <s v="OCLT08217"/>
    <x v="4"/>
    <m/>
    <s v="TRANE"/>
    <s v="4TXD2060A10N0A"/>
    <m/>
    <n v="50000"/>
    <n v="9000"/>
    <n v="6000"/>
    <n v="4000"/>
    <s v="02_Midline unit"/>
    <n v="-1000"/>
    <s v="Adjust the equipment cost"/>
    <n v="9000"/>
    <n v="5000"/>
    <n v="4000"/>
  </r>
  <r>
    <s v="OCLT08310"/>
    <x v="0"/>
    <n v="212101619"/>
    <s v="DIRECT AIR"/>
    <s v="DIRM-24MAGICPRO20-OU"/>
    <m/>
    <n v="25000"/>
    <n v="6500"/>
    <n v="4000"/>
    <n v="2500"/>
    <s v="01_Standard unit"/>
    <n v="0"/>
    <m/>
    <n v="6500"/>
    <n v="4000"/>
    <n v="2500"/>
  </r>
  <r>
    <s v="OCLT08310"/>
    <x v="0"/>
    <n v="216618924"/>
    <s v="LENNOX"/>
    <s v="EL18KSLV-024-230A**"/>
    <m/>
    <n v="24000"/>
    <n v="7800"/>
    <n v="5300"/>
    <n v="2500"/>
    <s v="02_Midline unit"/>
    <n v="0"/>
    <m/>
    <n v="7800"/>
    <n v="5300"/>
    <n v="2500"/>
  </r>
  <r>
    <s v="OCLT08310"/>
    <x v="2"/>
    <n v="216618935"/>
    <s v="LENNOX"/>
    <s v="EL18KSLV-036-230A**"/>
    <m/>
    <n v="34000"/>
    <n v="8800"/>
    <n v="6100"/>
    <n v="2700"/>
    <s v="02_Midline unit"/>
    <n v="0"/>
    <m/>
    <n v="8800"/>
    <n v="6100"/>
    <n v="2700"/>
  </r>
  <r>
    <s v="OCLT08477"/>
    <x v="2"/>
    <n v="216618934"/>
    <s v="LENNOX"/>
    <s v="EL18KSLV-036-230A**"/>
    <m/>
    <n v="34000"/>
    <n v="7900"/>
    <n v="6625"/>
    <n v="1275"/>
    <s v="02_Midline unit"/>
    <n v="0"/>
    <m/>
    <n v="7900"/>
    <n v="6625"/>
    <n v="1275"/>
  </r>
  <r>
    <s v="OCLT08477"/>
    <x v="0"/>
    <n v="216618925"/>
    <s v="LENNOX"/>
    <s v="EL18KSLV-024-230A**"/>
    <m/>
    <n v="24000"/>
    <n v="9000"/>
    <n v="7725"/>
    <n v="1275"/>
    <s v="02_Midline unit"/>
    <n v="0"/>
    <m/>
    <n v="9000"/>
    <n v="7725"/>
    <n v="1275"/>
  </r>
  <r>
    <s v="OCLT08567"/>
    <x v="3"/>
    <m/>
    <s v="moovair"/>
    <s v="DMA18HOS20230E7"/>
    <m/>
    <n v="19000"/>
    <n v="4850"/>
    <n v="2850"/>
    <n v="2000"/>
    <s v="01_Standard unit"/>
    <n v="0"/>
    <m/>
    <n v="4850"/>
    <n v="2850"/>
    <n v="2000"/>
  </r>
  <r>
    <s v="OCLT08567"/>
    <x v="0"/>
    <n v="207706559"/>
    <s v="moovair"/>
    <s v="DMA24HOS20230E7"/>
    <m/>
    <n v="24000"/>
    <n v="5240"/>
    <n v="3240"/>
    <n v="2000"/>
    <s v="01_Standard unit"/>
    <n v="0"/>
    <m/>
    <n v="5240"/>
    <n v="3240"/>
    <n v="2000"/>
  </r>
  <r>
    <s v="OCLT08567"/>
    <x v="2"/>
    <m/>
    <s v="moovair"/>
    <s v="DMA36HOS20230E7"/>
    <m/>
    <n v="40000"/>
    <n v="6170"/>
    <n v="4170"/>
    <n v="2000"/>
    <s v="01_Standard unit"/>
    <n v="0"/>
    <m/>
    <n v="6170"/>
    <n v="4170"/>
    <n v="2000"/>
  </r>
  <r>
    <s v="OCLT09588"/>
    <x v="0"/>
    <n v="213386472"/>
    <s v="SENVILLE"/>
    <s v="SENDC-24HF-OM"/>
    <m/>
    <n v="24000"/>
    <n v="9000"/>
    <n v="5000"/>
    <n v="4000"/>
    <s v="02_Midline unit"/>
    <n v="0"/>
    <m/>
    <n v="9000"/>
    <n v="5000"/>
    <n v="4000"/>
  </r>
  <r>
    <s v="OCLT09618"/>
    <x v="0"/>
    <m/>
    <s v="lennox"/>
    <s v="ML17"/>
    <m/>
    <n v="24000"/>
    <n v="6200"/>
    <n v="3100"/>
    <n v="3100"/>
    <s v="01_Standard unit"/>
    <n v="0"/>
    <m/>
    <n v="6200"/>
    <n v="3100"/>
    <n v="3100"/>
  </r>
  <r>
    <s v="OCLT09668"/>
    <x v="0"/>
    <n v="216618925"/>
    <s v="LENNOX"/>
    <s v="EL18KSLV-024-230A**"/>
    <m/>
    <n v="24000"/>
    <n v="7000"/>
    <n v="5500"/>
    <n v="1500"/>
    <s v="02_Midline unit"/>
    <n v="0"/>
    <m/>
    <n v="7000"/>
    <n v="5500"/>
    <n v="1500"/>
  </r>
  <r>
    <s v="OCLT09668"/>
    <x v="2"/>
    <n v="216618934"/>
    <s v="LENNOX"/>
    <s v="EL18KSLV-036-230A**"/>
    <m/>
    <n v="34000"/>
    <n v="8000"/>
    <n v="6500"/>
    <n v="1500"/>
    <s v="02_Midline unit"/>
    <n v="0"/>
    <m/>
    <n v="8000"/>
    <n v="6500"/>
    <n v="1500"/>
  </r>
  <r>
    <s v="OCLT09678"/>
    <x v="2"/>
    <m/>
    <s v="Napoleon"/>
    <s v="WSEH2436"/>
    <m/>
    <n v="28000"/>
    <n v="7500"/>
    <n v="5000"/>
    <n v="1800"/>
    <s v="02_Midline unit"/>
    <n v="700"/>
    <s v="Adjust the equipment cost"/>
    <n v="7500"/>
    <n v="5700"/>
    <n v="1800"/>
  </r>
  <r>
    <s v="OCLT09678"/>
    <x v="4"/>
    <m/>
    <s v="Napoleon"/>
    <s v="WSEH4860"/>
    <m/>
    <n v="55000"/>
    <n v="10000"/>
    <n v="6500"/>
    <n v="1800"/>
    <s v="02_Midline unit"/>
    <n v="1700"/>
    <s v="Adjust the equipment cost"/>
    <n v="10000"/>
    <n v="8200"/>
    <n v="1800"/>
  </r>
  <r>
    <s v="OCLT09680"/>
    <x v="0"/>
    <m/>
    <s v="DAIKIN"/>
    <s v="DZ6VSA241EAB"/>
    <m/>
    <n v="23000"/>
    <n v="9000"/>
    <n v="3000"/>
    <n v="6000"/>
    <s v="02_Midline unit"/>
    <n v="0"/>
    <m/>
    <n v="9000"/>
    <n v="3000"/>
    <n v="6000"/>
  </r>
  <r>
    <s v="OCLT09680"/>
    <x v="2"/>
    <m/>
    <s v="KINGHOME"/>
    <s v="KU36UHO"/>
    <m/>
    <n v="36000"/>
    <n v="6000"/>
    <n v="2000"/>
    <n v="4000"/>
    <s v="01_Standard unit"/>
    <n v="0"/>
    <m/>
    <n v="6000"/>
    <n v="2000"/>
    <n v="4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s v="OCLT00409"/>
    <n v="60000"/>
    <s v="Keeprite"/>
    <s v="G96VTN060"/>
    <n v="96"/>
    <n v="4400"/>
    <n v="2400"/>
    <n v="2000"/>
    <x v="0"/>
    <n v="0"/>
    <m/>
    <n v="4400"/>
    <n v="2400"/>
    <n v="2000"/>
  </r>
  <r>
    <s v="OCLT01251"/>
    <n v="66000"/>
    <s v="LENNOX"/>
    <s v="ML296XV"/>
    <n v="96"/>
    <n v="3800"/>
    <n v="2000"/>
    <n v="1000"/>
    <x v="1"/>
    <n v="800"/>
    <s v="Adjust the equipment cost"/>
    <n v="3800"/>
    <n v="2800"/>
    <n v="1000"/>
  </r>
  <r>
    <s v="OCLT01251"/>
    <n v="88000"/>
    <s v="LENNOX"/>
    <s v="ML296XV"/>
    <n v="96"/>
    <n v="4500"/>
    <n v="2500"/>
    <n v="1000"/>
    <x v="1"/>
    <n v="1000"/>
    <s v="Adjust the equipment cost"/>
    <n v="4500"/>
    <n v="3500"/>
    <n v="1000"/>
  </r>
  <r>
    <s v="OCLT01982"/>
    <n v="60000"/>
    <s v="Luxaire"/>
    <s v="Tm9v060"/>
    <n v="96"/>
    <n v="4000"/>
    <n v="3000"/>
    <n v="1000"/>
    <x v="0"/>
    <n v="0"/>
    <m/>
    <n v="4000"/>
    <n v="3000"/>
    <n v="1000"/>
  </r>
  <r>
    <s v="OCLT01982"/>
    <n v="80000"/>
    <s v="Luxaire"/>
    <s v="Tm9v080"/>
    <n v="96"/>
    <n v="4200"/>
    <n v="2200"/>
    <n v="1000"/>
    <x v="0"/>
    <n v="1000"/>
    <s v="Adjust the equipment cost"/>
    <n v="4200"/>
    <n v="3200"/>
    <n v="1000"/>
  </r>
  <r>
    <s v="OCLT01982"/>
    <n v="40000"/>
    <s v="Luxaire"/>
    <s v="Tm9v040"/>
    <n v="96"/>
    <n v="4000"/>
    <n v="3000"/>
    <n v="1000"/>
    <x v="0"/>
    <n v="0"/>
    <m/>
    <n v="4000"/>
    <n v="3000"/>
    <n v="1000"/>
  </r>
  <r>
    <s v="OCLT02052"/>
    <n v="40000"/>
    <s v="Ruud"/>
    <s v="R96TA0402317MSA"/>
    <n v="96"/>
    <n v="5000"/>
    <n v="2400"/>
    <n v="2600"/>
    <x v="1"/>
    <n v="0"/>
    <m/>
    <n v="5000"/>
    <n v="2400"/>
    <n v="2600"/>
  </r>
  <r>
    <s v="OCLT02052"/>
    <n v="60000"/>
    <s v="Ruud"/>
    <s v="R96TA0602317MSA"/>
    <n v="96"/>
    <n v="5400"/>
    <n v="2600"/>
    <n v="2800"/>
    <x v="1"/>
    <n v="0"/>
    <m/>
    <n v="5400"/>
    <n v="2600"/>
    <n v="2800"/>
  </r>
  <r>
    <s v="OCLT02052"/>
    <n v="85000"/>
    <s v="Ruud"/>
    <s v="U96VA0852521MSB"/>
    <n v="96"/>
    <n v="5800"/>
    <n v="2800"/>
    <n v="3000"/>
    <x v="0"/>
    <n v="0"/>
    <m/>
    <n v="5800"/>
    <n v="2800"/>
    <n v="3000"/>
  </r>
  <r>
    <s v="OCLT02371"/>
    <n v="60000"/>
    <s v="Tempstar"/>
    <s v="F96VTN"/>
    <n v="96"/>
    <n v="4500"/>
    <n v="3500"/>
    <n v="1000"/>
    <x v="0"/>
    <n v="0"/>
    <m/>
    <n v="4500"/>
    <n v="3500"/>
    <n v="1000"/>
  </r>
  <r>
    <s v="OCLT02371"/>
    <n v="60000"/>
    <s v="York"/>
    <s v="TM9V"/>
    <n v="96"/>
    <n v="4400"/>
    <n v="3400"/>
    <n v="1000"/>
    <x v="0"/>
    <n v="0"/>
    <m/>
    <n v="4400"/>
    <n v="3400"/>
    <n v="1000"/>
  </r>
  <r>
    <s v="OCLT02371"/>
    <n v="80000"/>
    <s v="Tempstar"/>
    <s v="N96MSN"/>
    <n v="95"/>
    <n v="4000"/>
    <n v="3000"/>
    <n v="1000"/>
    <x v="1"/>
    <n v="0"/>
    <m/>
    <n v="4000"/>
    <n v="3000"/>
    <n v="1000"/>
  </r>
  <r>
    <s v="OCLT02792"/>
    <n v="60000"/>
    <s v="Payne"/>
    <s v="PG96MSAA48060B"/>
    <n v="96"/>
    <n v="5250"/>
    <n v="4000"/>
    <n v="1250"/>
    <x v="1"/>
    <n v="0"/>
    <m/>
    <n v="5250"/>
    <n v="4000"/>
    <n v="1250"/>
  </r>
  <r>
    <s v="OCLT02792"/>
    <n v="60000"/>
    <s v="Carrier"/>
    <s v="GG96VTAB48060B"/>
    <n v="96"/>
    <n v="9800"/>
    <n v="8300"/>
    <n v="1500"/>
    <x v="2"/>
    <n v="0"/>
    <m/>
    <n v="9800"/>
    <n v="8300"/>
    <n v="1500"/>
  </r>
  <r>
    <s v="OCLT03262"/>
    <n v="40000"/>
    <s v="Keeprite"/>
    <s v="G96VTN040"/>
    <n v="96.7"/>
    <n v="5000"/>
    <n v="3000"/>
    <n v="2000"/>
    <x v="0"/>
    <n v="0"/>
    <m/>
    <n v="5000"/>
    <n v="3000"/>
    <n v="2000"/>
  </r>
  <r>
    <s v="OCLT03262"/>
    <n v="60000"/>
    <s v="Keeprite"/>
    <s v="G96VTN060"/>
    <n v="96.7"/>
    <n v="5500"/>
    <n v="3500"/>
    <n v="2000"/>
    <x v="0"/>
    <n v="0"/>
    <m/>
    <n v="5500"/>
    <n v="3500"/>
    <n v="2000"/>
  </r>
  <r>
    <s v="OCLT03262"/>
    <n v="80000"/>
    <s v="Keeprite"/>
    <s v="G96VTN080"/>
    <n v="96.7"/>
    <n v="6000"/>
    <n v="4000"/>
    <n v="2000"/>
    <x v="0"/>
    <n v="0"/>
    <m/>
    <n v="6000"/>
    <n v="4000"/>
    <n v="2000"/>
  </r>
  <r>
    <s v="OCLT03977"/>
    <n v="30000"/>
    <s v="Goodman"/>
    <s v="GR9T960804CN"/>
    <n v="96"/>
    <n v="5500"/>
    <n v="4000"/>
    <n v="1500"/>
    <x v="0"/>
    <n v="0"/>
    <m/>
    <n v="5500"/>
    <n v="4000"/>
    <n v="1500"/>
  </r>
  <r>
    <s v="OCLT03977"/>
    <n v="18000"/>
    <s v="Daikin"/>
    <s v="DC96VC0403BN"/>
    <n v="96"/>
    <n v="5000"/>
    <n v="3500"/>
    <n v="1500"/>
    <x v="1"/>
    <n v="0"/>
    <m/>
    <n v="5000"/>
    <n v="3500"/>
    <n v="1500"/>
  </r>
  <r>
    <s v="OCLT05076"/>
    <n v="70000"/>
    <s v="LENNOX"/>
    <s v="EL297UH070XV-36B"/>
    <n v="97"/>
    <n v="5000"/>
    <n v="4000"/>
    <n v="1000"/>
    <x v="0"/>
    <n v="0"/>
    <m/>
    <n v="5000"/>
    <n v="4000"/>
    <n v="1000"/>
  </r>
  <r>
    <s v="OCLT05076"/>
    <n v="90000"/>
    <s v="LENNOX"/>
    <s v="EL297UH090XV-48C"/>
    <n v="97"/>
    <n v="5500"/>
    <n v="4500"/>
    <n v="1000"/>
    <x v="0"/>
    <n v="0"/>
    <m/>
    <n v="5500"/>
    <n v="4500"/>
    <n v="1000"/>
  </r>
  <r>
    <s v="OCLT05076"/>
    <n v="45000"/>
    <s v="LENNOX"/>
    <s v="EL297UH045XV-24B"/>
    <n v="97"/>
    <n v="4800"/>
    <n v="3800"/>
    <n v="1000"/>
    <x v="0"/>
    <n v="0"/>
    <m/>
    <n v="4800"/>
    <n v="3800"/>
    <n v="1000"/>
  </r>
  <r>
    <s v="OCLT05508"/>
    <n v="100000"/>
    <s v="Keeprite"/>
    <s v="G96VTN100"/>
    <n v="96"/>
    <n v="5000"/>
    <n v="3600"/>
    <n v="1400"/>
    <x v="0"/>
    <n v="0"/>
    <m/>
    <n v="5000"/>
    <n v="3600"/>
    <n v="1400"/>
  </r>
  <r>
    <s v="OCLT06984"/>
    <n v="60000"/>
    <s v="Carrier"/>
    <s v="59TP6"/>
    <n v="96"/>
    <n v="6400"/>
    <n v="6400"/>
    <n v="6400"/>
    <x v="0"/>
    <n v="-6400"/>
    <s v="Remove the equipment and labor cost and only used total cost"/>
    <n v="6400"/>
    <m/>
    <m/>
  </r>
  <r>
    <s v="OCLT06984"/>
    <n v="80000"/>
    <s v="Carrier"/>
    <s v="59TP6"/>
    <n v="96"/>
    <n v="6900"/>
    <n v="6900"/>
    <n v="6900"/>
    <x v="0"/>
    <n v="-6900"/>
    <s v="Remove the equipment and labor cost and only used total cost"/>
    <n v="6900"/>
    <m/>
    <m/>
  </r>
  <r>
    <s v="OCLT06984"/>
    <n v="60000"/>
    <s v="NAVIEN"/>
    <s v="NFTW"/>
    <n v="96"/>
    <n v="8500"/>
    <n v="8500"/>
    <n v="8500"/>
    <x v="2"/>
    <n v="-8500"/>
    <s v="Remove the equipment and labor cost and only used total cost"/>
    <n v="8500"/>
    <m/>
    <m/>
  </r>
  <r>
    <s v="OCLT08217"/>
    <n v="60000"/>
    <s v="TRANE"/>
    <s v="S9V2B060"/>
    <n v="96"/>
    <n v="5500"/>
    <n v="3000"/>
    <n v="1500"/>
    <x v="1"/>
    <n v="1000"/>
    <s v="Adjust the equipment cost"/>
    <n v="5500"/>
    <n v="4000"/>
    <n v="1500"/>
  </r>
  <r>
    <s v="OCLT08331"/>
    <n v="70000"/>
    <s v="LENNOX"/>
    <s v="ML296UH070XV36B"/>
    <n v="96"/>
    <n v="4200"/>
    <n v="500"/>
    <n v="1000"/>
    <x v="1"/>
    <n v="2700"/>
    <s v="Adjust the equipment cost"/>
    <n v="4200"/>
    <n v="3200"/>
    <n v="1000"/>
  </r>
  <r>
    <s v="OCLT08331"/>
    <n v="80000"/>
    <s v="bryant"/>
    <s v="926TC48080V17"/>
    <n v="96"/>
    <n v="5000"/>
    <n v="500"/>
    <n v="1000"/>
    <x v="1"/>
    <n v="3500"/>
    <s v="Adjust the equipment cost"/>
    <n v="5000"/>
    <n v="4000"/>
    <n v="1000"/>
  </r>
  <r>
    <s v="OCLT08471"/>
    <n v="80000"/>
    <s v="Payne"/>
    <s v="PG95XAT48080BBAA"/>
    <n v="96.5"/>
    <n v="4800"/>
    <n v="4800"/>
    <n v="4800"/>
    <x v="2"/>
    <n v="-4800"/>
    <s v="Remove the equipment and labor cost and only used total cost"/>
    <n v="4800"/>
    <m/>
    <m/>
  </r>
  <r>
    <s v="OCLT08479"/>
    <n v="60000"/>
    <s v="Keeprite"/>
    <s v="G96VTN060"/>
    <n v="96"/>
    <n v="5200"/>
    <n v="3000"/>
    <n v="2200"/>
    <x v="0"/>
    <n v="0"/>
    <m/>
    <n v="5200"/>
    <n v="3000"/>
    <n v="2200"/>
  </r>
  <r>
    <s v="OCLT08479"/>
    <n v="80000"/>
    <s v="Keeprite"/>
    <s v="G96VTN080"/>
    <n v="96"/>
    <n v="5500"/>
    <n v="3300"/>
    <n v="2200"/>
    <x v="0"/>
    <n v="0"/>
    <m/>
    <n v="5500"/>
    <n v="3300"/>
    <n v="2200"/>
  </r>
  <r>
    <s v="OCLT08479"/>
    <n v="100000"/>
    <s v="Keeprite"/>
    <s v="G96VTN100"/>
    <n v="96"/>
    <n v="5800"/>
    <n v="3600"/>
    <n v="2200"/>
    <x v="0"/>
    <n v="0"/>
    <m/>
    <n v="5800"/>
    <n v="3600"/>
    <n v="2200"/>
  </r>
  <r>
    <s v="OCLT08504"/>
    <n v="80000"/>
    <s v="ICP"/>
    <s v="ICPN96MSN0801716A"/>
    <n v="96"/>
    <n v="4800"/>
    <n v="3901"/>
    <n v="1040"/>
    <x v="1"/>
    <n v="-141"/>
    <s v="Adjust the equipment cost"/>
    <n v="4800"/>
    <n v="3760"/>
    <n v="1040"/>
  </r>
  <r>
    <s v="OCLT08591"/>
    <n v="60000"/>
    <s v="Keeprite"/>
    <s v="G96VTN060"/>
    <n v="96"/>
    <n v="4500"/>
    <n v="2500"/>
    <n v="2000"/>
    <x v="0"/>
    <n v="0"/>
    <m/>
    <n v="4500"/>
    <n v="2500"/>
    <n v="2000"/>
  </r>
  <r>
    <s v="OCLT08591"/>
    <n v="80000"/>
    <s v="Keeprite"/>
    <s v="G96VTN080"/>
    <n v="96"/>
    <n v="4900"/>
    <n v="3000"/>
    <n v="1900"/>
    <x v="0"/>
    <n v="0"/>
    <m/>
    <n v="4900"/>
    <n v="3000"/>
    <n v="1900"/>
  </r>
  <r>
    <s v="OCLT09045"/>
    <n v="80000"/>
    <s v="ameristar"/>
    <s v="a951x080bu4sa"/>
    <n v="95"/>
    <n v="5000"/>
    <n v="4000"/>
    <n v="1000"/>
    <x v="1"/>
    <n v="0"/>
    <m/>
    <n v="5000"/>
    <n v="4000"/>
    <n v="1000"/>
  </r>
  <r>
    <s v="OCLT09263"/>
    <n v="60000"/>
    <s v="Tempstar"/>
    <s v="n96vtn0601716a"/>
    <n v="96"/>
    <n v="50000"/>
    <n v="3000"/>
    <n v="2000"/>
    <x v="2"/>
    <n v="45000"/>
    <s v="Adjust the total cost"/>
    <n v="5000"/>
    <n v="3000"/>
    <n v="2000"/>
  </r>
  <r>
    <s v="OCLT09263"/>
    <n v="60000"/>
    <s v="Keeprite"/>
    <s v="n96msn0601716a"/>
    <n v="96"/>
    <n v="4500"/>
    <n v="2500"/>
    <n v="2000"/>
    <x v="0"/>
    <n v="0"/>
    <m/>
    <n v="4500"/>
    <n v="2500"/>
    <n v="2000"/>
  </r>
  <r>
    <s v="OCLT09316"/>
    <n v="60000"/>
    <s v="Carrier"/>
    <s v="59TPC060V17-14"/>
    <n v="96"/>
    <n v="6125"/>
    <n v="4890"/>
    <n v="1235"/>
    <x v="0"/>
    <n v="0"/>
    <m/>
    <n v="6125"/>
    <n v="4890"/>
    <n v="1235"/>
  </r>
  <r>
    <s v="OCLT09316"/>
    <n v="60000"/>
    <s v="Payne"/>
    <s v="PG96VTAB48060B"/>
    <n v="96"/>
    <n v="5900"/>
    <n v="4665"/>
    <n v="1235"/>
    <x v="0"/>
    <n v="0"/>
    <m/>
    <n v="5900"/>
    <n v="4665"/>
    <n v="1235"/>
  </r>
  <r>
    <s v="OCLT09316"/>
    <n v="80000"/>
    <s v="Carrier"/>
    <s v="59TP6C080V17"/>
    <n v="96"/>
    <n v="6350"/>
    <n v="5115"/>
    <n v="1235"/>
    <x v="0"/>
    <n v="0"/>
    <m/>
    <n v="6350"/>
    <n v="5115"/>
    <n v="123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s v="OCLT00083"/>
    <x v="0"/>
    <m/>
    <s v="Air Ease"/>
    <s v="4SCU13LB124"/>
    <n v="24000"/>
    <n v="6500"/>
    <n v="3250"/>
    <n v="3250"/>
    <s v="02_Midline unit"/>
    <n v="0"/>
    <m/>
    <n v="6500"/>
    <n v="3250"/>
    <n v="3250"/>
  </r>
  <r>
    <s v="OCLT00302"/>
    <x v="0"/>
    <m/>
    <s v="CARRIER"/>
    <s v="24SCB424"/>
    <n v="24000"/>
    <n v="4800"/>
    <n v="2100"/>
    <n v="1350"/>
    <s v="01_Standard unit"/>
    <n v="1350"/>
    <s v="Adjust the equipment cost"/>
    <n v="4800"/>
    <n v="3450"/>
    <n v="1350"/>
  </r>
  <r>
    <s v="OCLT00409"/>
    <x v="0"/>
    <m/>
    <s v="Keeprite"/>
    <s v="N4A4024"/>
    <n v="24000"/>
    <n v="4000"/>
    <n v="2000"/>
    <n v="2000"/>
    <s v="01_Standard unit"/>
    <n v="0"/>
    <m/>
    <n v="4000"/>
    <n v="2000"/>
    <n v="2000"/>
  </r>
  <r>
    <s v="OCLT00715"/>
    <x v="0"/>
    <m/>
    <s v="Lennox"/>
    <s v="ML14XC1"/>
    <n v="24000"/>
    <n v="4800"/>
    <n v="3200"/>
    <n v="1600"/>
    <s v="01_Standard unit"/>
    <n v="0"/>
    <m/>
    <n v="4800"/>
    <n v="3200"/>
    <n v="1600"/>
  </r>
  <r>
    <s v="OCLT00868"/>
    <x v="0"/>
    <m/>
    <s v="Trane"/>
    <s v="5TTR3024A1000A"/>
    <n v="24000"/>
    <n v="5100"/>
    <n v="3600"/>
    <n v="1500"/>
    <s v="03_Premium unit"/>
    <n v="0"/>
    <m/>
    <n v="5100"/>
    <n v="3600"/>
    <n v="1500"/>
  </r>
  <r>
    <s v="OCLT00868"/>
    <x v="0"/>
    <m/>
    <s v="RUUD"/>
    <s v="RA13NZ24AJ1NA"/>
    <n v="24000"/>
    <n v="4500"/>
    <n v="3000"/>
    <n v="1500"/>
    <s v="02_Midline unit"/>
    <n v="0"/>
    <m/>
    <n v="4500"/>
    <n v="3000"/>
    <n v="1500"/>
  </r>
  <r>
    <s v="OCLT00868"/>
    <x v="0"/>
    <m/>
    <s v="Weatherking"/>
    <s v="WA13NZ18AJ1NA"/>
    <n v="24000"/>
    <n v="3800"/>
    <n v="2300"/>
    <n v="1500"/>
    <s v="01_Standard unit"/>
    <n v="0"/>
    <m/>
    <n v="3800"/>
    <n v="2300"/>
    <n v="1500"/>
  </r>
  <r>
    <s v="OCLT01251"/>
    <x v="0"/>
    <m/>
    <s v="Lennox"/>
    <s v="ML14XC1"/>
    <n v="24000"/>
    <n v="3800"/>
    <n v="2000"/>
    <n v="1000"/>
    <s v="01_Standard unit"/>
    <n v="800"/>
    <s v="Adjust the equipment cost"/>
    <n v="3800"/>
    <n v="2800"/>
    <n v="1000"/>
  </r>
  <r>
    <s v="OCLT01251"/>
    <x v="1"/>
    <m/>
    <s v="Lennox"/>
    <s v="ML14XC1"/>
    <n v="30000"/>
    <n v="4000"/>
    <n v="2200"/>
    <n v="1000"/>
    <s v="01_Standard unit"/>
    <n v="800"/>
    <s v="Adjust the equipment cost"/>
    <n v="4000"/>
    <n v="3000"/>
    <n v="1000"/>
  </r>
  <r>
    <s v="OCLT01251"/>
    <x v="2"/>
    <m/>
    <s v="Lennox"/>
    <s v="ML14XC1"/>
    <n v="36000"/>
    <n v="4500"/>
    <n v="2500"/>
    <n v="1200"/>
    <s v="01_Standard unit"/>
    <n v="800"/>
    <s v="Adjust the equipment cost"/>
    <n v="4500"/>
    <n v="3300"/>
    <n v="1200"/>
  </r>
  <r>
    <s v="OCLT01982"/>
    <x v="0"/>
    <m/>
    <s v="Luxaire"/>
    <s v="Xc324e2s11"/>
    <n v="24000"/>
    <n v="4100"/>
    <n v="3100"/>
    <n v="1000"/>
    <s v="02_Midline unit"/>
    <n v="0"/>
    <m/>
    <n v="4100"/>
    <n v="3100"/>
    <n v="1000"/>
  </r>
  <r>
    <s v="OCLT01982"/>
    <x v="2"/>
    <m/>
    <s v="Luxaire"/>
    <s v="Xc336e2s11"/>
    <n v="36000"/>
    <n v="4300"/>
    <n v="3300"/>
    <n v="1000"/>
    <s v="02_Midline unit"/>
    <n v="0"/>
    <m/>
    <n v="4300"/>
    <n v="3300"/>
    <n v="1000"/>
  </r>
  <r>
    <s v="OCLT02096"/>
    <x v="3"/>
    <m/>
    <s v="York"/>
    <s v="YC2D18SB21S"/>
    <n v="18000"/>
    <n v="4700"/>
    <n v="3700"/>
    <n v="1000"/>
    <s v="01_Standard unit"/>
    <n v="0"/>
    <m/>
    <n v="4700"/>
    <n v="3700"/>
    <n v="1000"/>
  </r>
  <r>
    <s v="OCLT02096"/>
    <x v="0"/>
    <m/>
    <s v="York"/>
    <s v="YC2D24SB21S"/>
    <n v="24000"/>
    <n v="5000"/>
    <n v="4000"/>
    <n v="1000"/>
    <s v="01_Standard unit"/>
    <n v="0"/>
    <m/>
    <n v="5000"/>
    <n v="4000"/>
    <n v="1000"/>
  </r>
  <r>
    <s v="OCLT02096"/>
    <x v="0"/>
    <m/>
    <s v="Direct Air"/>
    <s v="MOVA-24CN1-M134G"/>
    <n v="24000"/>
    <n v="4600"/>
    <n v="3600"/>
    <n v="1000"/>
    <s v="01_Standard unit"/>
    <n v="0"/>
    <m/>
    <n v="4600"/>
    <n v="3600"/>
    <n v="1000"/>
  </r>
  <r>
    <s v="OCLT02246"/>
    <x v="0"/>
    <m/>
    <s v="Luxaire"/>
    <s v="xc3"/>
    <n v="24000"/>
    <n v="4400"/>
    <n v="2400"/>
    <n v="2000"/>
    <s v="01_Standard unit"/>
    <n v="0"/>
    <m/>
    <n v="4400"/>
    <n v="2400"/>
    <n v="2000"/>
  </r>
  <r>
    <s v="OCLT02246"/>
    <x v="0"/>
    <m/>
    <s v="Luxaire"/>
    <s v="xc4"/>
    <n v="24000"/>
    <n v="5500"/>
    <n v="3200"/>
    <n v="2300"/>
    <s v="02_Midline unit"/>
    <n v="0"/>
    <m/>
    <n v="5500"/>
    <n v="3200"/>
    <n v="2300"/>
  </r>
  <r>
    <s v="OCLT02371"/>
    <x v="0"/>
    <m/>
    <s v="Tempstar"/>
    <s v="N4A4S"/>
    <n v="24000"/>
    <n v="5050"/>
    <n v="4000"/>
    <n v="1050"/>
    <s v="01_Standard unit"/>
    <n v="0"/>
    <m/>
    <n v="5050"/>
    <n v="4000"/>
    <n v="1050"/>
  </r>
  <r>
    <s v="OCLT02371"/>
    <x v="0"/>
    <m/>
    <s v="Tempstar"/>
    <s v="T4A6S"/>
    <n v="24000"/>
    <n v="6100"/>
    <n v="5000"/>
    <n v="1100"/>
    <s v="03_Premium unit"/>
    <n v="0"/>
    <m/>
    <n v="6100"/>
    <n v="5000"/>
    <n v="1100"/>
  </r>
  <r>
    <s v="OCLT02499"/>
    <x v="1"/>
    <m/>
    <s v="RAHEEM"/>
    <s v="RA14AZ ENDEDAVOR"/>
    <n v="33800"/>
    <n v="4900"/>
    <n v="3100"/>
    <n v="1800"/>
    <s v="03_Premium unit"/>
    <n v="0"/>
    <m/>
    <n v="4900"/>
    <n v="3100"/>
    <n v="1800"/>
  </r>
  <r>
    <s v="OCLT02499"/>
    <x v="2"/>
    <m/>
    <s v="RAHEEM"/>
    <s v="RA14AZ ENDOVEAR"/>
    <n v="45000"/>
    <n v="4750"/>
    <n v="3400"/>
    <n v="1950"/>
    <s v="03_Premium unit"/>
    <n v="-600"/>
    <s v="Adjust the equipment cost"/>
    <n v="4750"/>
    <n v="2800"/>
    <n v="1950"/>
  </r>
  <r>
    <s v="OCLT02499"/>
    <x v="4"/>
    <m/>
    <s v="RAHEEM"/>
    <s v="RA14AZ ENDEAVOR"/>
    <n v="55500"/>
    <n v="5800"/>
    <n v="41200"/>
    <n v="2300"/>
    <s v="03_Premium unit"/>
    <n v="-37700"/>
    <s v="Adjust the equipment cost"/>
    <n v="5800"/>
    <n v="3500"/>
    <n v="2300"/>
  </r>
  <r>
    <s v="OCLT02518"/>
    <x v="0"/>
    <m/>
    <s v="Comfortaire"/>
    <s v="CMA1524SA-1"/>
    <n v="24000"/>
    <n v="4800"/>
    <n v="2400"/>
    <n v="2400"/>
    <s v="01_Standard unit"/>
    <n v="0"/>
    <m/>
    <n v="4800"/>
    <n v="2400"/>
    <n v="2400"/>
  </r>
  <r>
    <s v="OCLT02550"/>
    <x v="3"/>
    <m/>
    <s v="York"/>
    <s v="YC2D18SB21S"/>
    <n v="18000"/>
    <n v="3900"/>
    <n v="2700"/>
    <n v="1200"/>
    <s v="02_Midline unit"/>
    <n v="0"/>
    <m/>
    <n v="3900"/>
    <n v="2700"/>
    <n v="1200"/>
  </r>
  <r>
    <s v="OCLT02550"/>
    <x v="0"/>
    <m/>
    <s v="York"/>
    <s v="YC2D24SB21S"/>
    <n v="24000"/>
    <n v="4100"/>
    <n v="2900"/>
    <n v="1200"/>
    <s v="02_Midline unit"/>
    <n v="0"/>
    <m/>
    <n v="4100"/>
    <n v="2900"/>
    <n v="1200"/>
  </r>
  <r>
    <s v="OCLT02550"/>
    <x v="2"/>
    <m/>
    <s v="York"/>
    <s v="YC2D36SB21S"/>
    <n v="36000"/>
    <n v="4400"/>
    <n v="3200"/>
    <n v="1200"/>
    <s v="02_Midline unit"/>
    <n v="0"/>
    <m/>
    <n v="4400"/>
    <n v="3200"/>
    <n v="1200"/>
  </r>
  <r>
    <s v="OCLT02792"/>
    <x v="0"/>
    <m/>
    <s v="Payne"/>
    <s v="PA4SBN42400N"/>
    <n v="24000"/>
    <n v="5500"/>
    <n v="4500"/>
    <n v="1000"/>
    <s v="01_Standard unit"/>
    <n v="0"/>
    <m/>
    <n v="5500"/>
    <n v="4500"/>
    <n v="1000"/>
  </r>
  <r>
    <s v="OCLT02792"/>
    <x v="0"/>
    <m/>
    <s v="CARRIER"/>
    <s v="GA4SAN42400N"/>
    <n v="24000"/>
    <n v="9000"/>
    <n v="7800"/>
    <n v="1200"/>
    <s v="03_Premium unit"/>
    <n v="0"/>
    <m/>
    <n v="9000"/>
    <n v="7800"/>
    <n v="1200"/>
  </r>
  <r>
    <s v="OCLT02942"/>
    <x v="0"/>
    <m/>
    <s v="Napoleon"/>
    <s v="NC19-24F-O-B"/>
    <n v="24000"/>
    <n v="5800"/>
    <n v="3800"/>
    <n v="2000"/>
    <s v="03_Premium unit"/>
    <n v="0"/>
    <m/>
    <n v="5800"/>
    <n v="3800"/>
    <n v="2000"/>
  </r>
  <r>
    <s v="OCLT03044"/>
    <x v="2"/>
    <n v="207600127"/>
    <m/>
    <m/>
    <n v="36000"/>
    <n v="3900"/>
    <n v="2300"/>
    <n v="1600"/>
    <s v="03_Premium unit"/>
    <n v="0"/>
    <m/>
    <n v="3900"/>
    <n v="2300"/>
    <n v="1600"/>
  </r>
  <r>
    <s v="OCLT03220"/>
    <x v="3"/>
    <m/>
    <s v="Keeprite"/>
    <s v="N4A4S18AKANA"/>
    <n v="18000"/>
    <n v="4000"/>
    <n v="3000"/>
    <n v="1000"/>
    <s v="01_Standard unit"/>
    <n v="0"/>
    <m/>
    <n v="4000"/>
    <n v="3000"/>
    <n v="1000"/>
  </r>
  <r>
    <s v="OCLT03262"/>
    <x v="3"/>
    <m/>
    <s v="Keeprite"/>
    <s v="N4A4S18"/>
    <n v="18000"/>
    <n v="5000"/>
    <n v="3000"/>
    <n v="2000"/>
    <s v="01_Standard unit"/>
    <n v="0"/>
    <m/>
    <n v="5000"/>
    <n v="3000"/>
    <n v="2000"/>
  </r>
  <r>
    <s v="OCLT03262"/>
    <x v="0"/>
    <m/>
    <s v="Keeprite"/>
    <s v="N4A4S24"/>
    <n v="24000"/>
    <n v="5500"/>
    <n v="3500"/>
    <n v="2000"/>
    <s v="01_Standard unit"/>
    <n v="0"/>
    <m/>
    <n v="5500"/>
    <n v="3500"/>
    <n v="2000"/>
  </r>
  <r>
    <s v="OCLT03262"/>
    <x v="1"/>
    <m/>
    <s v="Keeprite"/>
    <s v="N4A4S30"/>
    <n v="30000"/>
    <n v="6000"/>
    <n v="4000"/>
    <n v="2000"/>
    <s v="01_Standard unit"/>
    <n v="0"/>
    <m/>
    <n v="6000"/>
    <n v="4000"/>
    <n v="2000"/>
  </r>
  <r>
    <s v="OCLT03443"/>
    <x v="0"/>
    <m/>
    <s v="Keeprite"/>
    <s v="N4A4S24"/>
    <n v="24000"/>
    <n v="5200"/>
    <n v="3700"/>
    <n v="1500"/>
    <s v="01_Standard unit"/>
    <n v="0"/>
    <m/>
    <n v="5200"/>
    <n v="3700"/>
    <n v="1500"/>
  </r>
  <r>
    <s v="OCLT03443"/>
    <x v="0"/>
    <m/>
    <s v="Lg"/>
    <s v="Lsu18"/>
    <n v="18000"/>
    <n v="5000"/>
    <n v="3500"/>
    <n v="1500"/>
    <s v="01_Standard unit"/>
    <n v="0"/>
    <m/>
    <n v="5000"/>
    <n v="3500"/>
    <n v="1500"/>
  </r>
  <r>
    <s v="OCLT03443"/>
    <x v="0"/>
    <m/>
    <s v="Goodman"/>
    <s v="GLXS3BN2410"/>
    <n v="24000"/>
    <n v="5500"/>
    <n v="4000"/>
    <n v="1500"/>
    <s v="01_Standard unit"/>
    <n v="0"/>
    <m/>
    <n v="5500"/>
    <n v="4000"/>
    <n v="1500"/>
  </r>
  <r>
    <s v="OCLT03698"/>
    <x v="0"/>
    <m/>
    <s v="Luxaire"/>
    <s v="TCF2-24PKG"/>
    <n v="24000"/>
    <n v="5180"/>
    <n v="4180"/>
    <n v="1000"/>
    <s v="02_Midline unit"/>
    <n v="0"/>
    <m/>
    <n v="5180"/>
    <n v="4180"/>
    <n v="1000"/>
  </r>
  <r>
    <s v="OCLT03698"/>
    <x v="0"/>
    <m/>
    <s v="Luxaire"/>
    <s v="TC3B-24PKG"/>
    <n v="24000"/>
    <n v="4380"/>
    <n v="3380"/>
    <n v="1000"/>
    <s v="01_Standard unit"/>
    <n v="0"/>
    <m/>
    <n v="4380"/>
    <n v="3380"/>
    <n v="1000"/>
  </r>
  <r>
    <s v="OCLT03698"/>
    <x v="3"/>
    <m/>
    <s v="Luxaire"/>
    <s v="TC3B-18PKG"/>
    <n v="18000"/>
    <n v="4295"/>
    <n v="3295"/>
    <n v="1000"/>
    <s v="01_Standard unit"/>
    <n v="0"/>
    <m/>
    <n v="4295"/>
    <n v="3295"/>
    <n v="1000"/>
  </r>
  <r>
    <s v="OCLT03787"/>
    <x v="0"/>
    <m/>
    <s v="Trane"/>
    <s v="TRA 5TTR3024A1000A"/>
    <n v="24000"/>
    <n v="5500"/>
    <n v="3500"/>
    <n v="2000"/>
    <s v="03_Premium unit"/>
    <n v="0"/>
    <m/>
    <n v="5500"/>
    <n v="3500"/>
    <n v="2000"/>
  </r>
  <r>
    <s v="OCLT03809"/>
    <x v="0"/>
    <m/>
    <s v="Keeprite"/>
    <s v="N4A4S24"/>
    <n v="24000"/>
    <n v="3800"/>
    <n v="2600"/>
    <n v="600"/>
    <s v="01_Standard unit"/>
    <n v="600"/>
    <s v="Adjust the equipment cost"/>
    <n v="3800"/>
    <n v="3200"/>
    <n v="600"/>
  </r>
  <r>
    <s v="OCLT03809"/>
    <x v="1"/>
    <m/>
    <s v="Keeprite"/>
    <s v="N4A4S30"/>
    <n v="30000"/>
    <n v="4300"/>
    <n v="3000"/>
    <n v="600"/>
    <s v="01_Standard unit"/>
    <n v="700"/>
    <s v="Adjust the equipment cost"/>
    <n v="4300"/>
    <n v="3700"/>
    <n v="600"/>
  </r>
  <r>
    <s v="OCLT03809"/>
    <x v="2"/>
    <m/>
    <s v="Keeprite"/>
    <s v="N4A4S36"/>
    <n v="36000"/>
    <n v="4600"/>
    <n v="3200"/>
    <n v="6000"/>
    <s v="01_Standard unit"/>
    <n v="-4600"/>
    <s v="Adjust the labor cost"/>
    <n v="4600"/>
    <n v="3200"/>
    <n v="1400"/>
  </r>
  <r>
    <s v="OCLT03977"/>
    <x v="0"/>
    <m/>
    <s v="Goodman"/>
    <s v="GSXH502410"/>
    <n v="24000"/>
    <n v="4500"/>
    <n v="3500"/>
    <n v="1000"/>
    <s v="01_Standard unit"/>
    <n v="0"/>
    <m/>
    <n v="4500"/>
    <n v="3500"/>
    <n v="1000"/>
  </r>
  <r>
    <s v="OCLT03977"/>
    <x v="3"/>
    <m/>
    <s v="Goodman"/>
    <s v="GLXS4BA1810"/>
    <n v="18000"/>
    <n v="4000"/>
    <n v="3000"/>
    <n v="1000"/>
    <s v="01_Standard unit"/>
    <n v="0"/>
    <m/>
    <n v="4000"/>
    <n v="3000"/>
    <n v="1000"/>
  </r>
  <r>
    <s v="OCLT04187"/>
    <x v="0"/>
    <m/>
    <s v="RHEEM"/>
    <s v="RA14AZ"/>
    <n v="22800"/>
    <n v="4500"/>
    <n v="3600"/>
    <n v="900"/>
    <s v="02_Midline unit"/>
    <n v="0"/>
    <m/>
    <n v="4500"/>
    <n v="3600"/>
    <n v="900"/>
  </r>
  <r>
    <s v="OCLT04187"/>
    <x v="1"/>
    <m/>
    <s v="RHEEM"/>
    <s v="RA14AZ"/>
    <n v="28400"/>
    <n v="4850"/>
    <n v="3950"/>
    <n v="900"/>
    <s v="02_Midline unit"/>
    <n v="0"/>
    <m/>
    <n v="4850"/>
    <n v="3950"/>
    <n v="900"/>
  </r>
  <r>
    <s v="OCLT04187"/>
    <x v="0"/>
    <m/>
    <s v="RHEEM"/>
    <s v="RA13NZ"/>
    <n v="22800"/>
    <n v="4150"/>
    <n v="3250"/>
    <n v="900"/>
    <s v="01_Standard unit"/>
    <n v="0"/>
    <m/>
    <n v="4150"/>
    <n v="3250"/>
    <n v="900"/>
  </r>
  <r>
    <s v="OCLT04561"/>
    <x v="1"/>
    <m/>
    <s v="Keeprite"/>
    <s v="N4A4S30AKANA"/>
    <n v="30000"/>
    <n v="5500"/>
    <n v="4500"/>
    <n v="1500"/>
    <s v="01_Standard unit"/>
    <n v="-500"/>
    <s v="Adjust the equipment cost"/>
    <n v="5500"/>
    <n v="4000"/>
    <n v="1500"/>
  </r>
  <r>
    <s v="OCLT04604"/>
    <x v="0"/>
    <m/>
    <s v="Lennox"/>
    <s v="ML14XC1"/>
    <n v="24000"/>
    <n v="3500"/>
    <n v="2000"/>
    <n v="1500"/>
    <s v="01_Standard unit"/>
    <n v="0"/>
    <m/>
    <n v="3500"/>
    <n v="2000"/>
    <n v="1500"/>
  </r>
  <r>
    <s v="OCLT04874"/>
    <x v="0"/>
    <m/>
    <s v="Concord"/>
    <s v="7AC14F"/>
    <n v="24000"/>
    <n v="5999.99"/>
    <n v="4799"/>
    <n v="2200"/>
    <s v="03_Premium unit"/>
    <n v="-999.01000000000022"/>
    <s v="Adjust the equipment cost"/>
    <n v="5999.99"/>
    <n v="3799.99"/>
    <n v="2200"/>
  </r>
  <r>
    <s v="OCLT05021"/>
    <x v="3"/>
    <m/>
    <s v="Keeprite"/>
    <s v="R4A318"/>
    <n v="18000"/>
    <n v="6050"/>
    <n v="4200"/>
    <n v="1850"/>
    <s v="02_Midline unit"/>
    <n v="0"/>
    <m/>
    <n v="6050"/>
    <n v="4200"/>
    <n v="1850"/>
  </r>
  <r>
    <s v="OCLT05051"/>
    <x v="0"/>
    <m/>
    <s v="Goodman"/>
    <s v="Gsx"/>
    <n v="24000"/>
    <n v="6500"/>
    <n v="4500"/>
    <n v="2000"/>
    <s v="01_Standard unit"/>
    <n v="0"/>
    <m/>
    <n v="6500"/>
    <n v="4500"/>
    <n v="2000"/>
  </r>
  <r>
    <s v="OCLT05058"/>
    <x v="2"/>
    <n v="217442200"/>
    <m/>
    <m/>
    <n v="36000"/>
    <n v="8500"/>
    <n v="7300"/>
    <n v="1200"/>
    <s v="03_Premium unit"/>
    <n v="0"/>
    <m/>
    <n v="8500"/>
    <n v="7300"/>
    <n v="1200"/>
  </r>
  <r>
    <s v="OCLT05076"/>
    <x v="0"/>
    <m/>
    <s v="Lennox"/>
    <s v="ML13KC1-024"/>
    <n v="24000"/>
    <n v="4550"/>
    <n v="900"/>
    <n v="3650"/>
    <s v="01_Standard unit"/>
    <n v="0"/>
    <m/>
    <n v="4550"/>
    <n v="900"/>
    <n v="3650"/>
  </r>
  <r>
    <s v="OCLT05076"/>
    <x v="2"/>
    <m/>
    <s v="Lennox"/>
    <s v="ML13KC1-036"/>
    <n v="36000"/>
    <n v="5300"/>
    <n v="900"/>
    <n v="4400"/>
    <s v="01_Standard unit"/>
    <n v="0"/>
    <m/>
    <n v="5300"/>
    <n v="900"/>
    <n v="4400"/>
  </r>
  <r>
    <s v="OCLT05076"/>
    <x v="5"/>
    <m/>
    <s v="Lennox"/>
    <s v="ML13KC1-048"/>
    <n v="48000"/>
    <n v="6000"/>
    <n v="900"/>
    <n v="5100"/>
    <s v="01_Standard unit"/>
    <n v="0"/>
    <m/>
    <n v="6000"/>
    <n v="900"/>
    <n v="5100"/>
  </r>
  <r>
    <s v="OCLT05160"/>
    <x v="0"/>
    <m/>
    <s v="AIRQUEST"/>
    <s v="N4A4S24AKANA"/>
    <n v="24000"/>
    <n v="3999"/>
    <n v="2999"/>
    <n v="1000"/>
    <s v="01_Standard unit"/>
    <n v="0"/>
    <m/>
    <n v="3999"/>
    <n v="2999"/>
    <n v="1000"/>
  </r>
  <r>
    <s v="OCLT05508"/>
    <x v="2"/>
    <m/>
    <s v="Keeprite"/>
    <s v="CVA936"/>
    <n v="33800"/>
    <n v="12000"/>
    <n v="8800"/>
    <n v="3200"/>
    <s v="03_Premium unit"/>
    <n v="0"/>
    <m/>
    <n v="12000"/>
    <n v="8800"/>
    <n v="3200"/>
  </r>
  <r>
    <s v="OCLT06158"/>
    <x v="0"/>
    <m/>
    <s v="King home"/>
    <s v="Kd24uho"/>
    <n v="23000"/>
    <n v="4853"/>
    <n v="2000"/>
    <n v="1000"/>
    <s v="01_Standard unit"/>
    <n v="1853"/>
    <s v="Adjust the equipment cost"/>
    <n v="4853"/>
    <n v="3853"/>
    <n v="1000"/>
  </r>
  <r>
    <s v="OCLT06158"/>
    <x v="0"/>
    <m/>
    <s v="York"/>
    <s v="Yc2d024"/>
    <n v="23000"/>
    <n v="5720"/>
    <n v="2200"/>
    <n v="1000"/>
    <s v="02_Midline unit"/>
    <n v="2520"/>
    <s v="Adjust the equipment cost"/>
    <n v="5720"/>
    <n v="4720"/>
    <n v="1000"/>
  </r>
  <r>
    <s v="OCLT06447"/>
    <x v="2"/>
    <m/>
    <s v="Kerr Comfort Aire"/>
    <s v="KCD36SA-1"/>
    <n v="36000"/>
    <n v="5014"/>
    <n v="3844"/>
    <n v="1170"/>
    <s v="01_Standard unit"/>
    <n v="0"/>
    <m/>
    <n v="5014"/>
    <n v="3844"/>
    <n v="1170"/>
  </r>
  <r>
    <s v="OCLT06625"/>
    <x v="0"/>
    <m/>
    <s v="York"/>
    <s v="YC2D24SB21S"/>
    <n v="24000"/>
    <n v="4500"/>
    <n v="2000"/>
    <n v="2500"/>
    <s v="01_Standard unit"/>
    <n v="0"/>
    <m/>
    <n v="4500"/>
    <n v="2000"/>
    <n v="2500"/>
  </r>
  <r>
    <s v="OCLT06625"/>
    <x v="1"/>
    <m/>
    <s v="York"/>
    <s v="YC2D30SB21S"/>
    <n v="30000"/>
    <n v="5000"/>
    <n v="2500"/>
    <n v="2500"/>
    <s v="01_Standard unit"/>
    <n v="0"/>
    <m/>
    <n v="5000"/>
    <n v="2500"/>
    <n v="2500"/>
  </r>
  <r>
    <s v="OCLT06625"/>
    <x v="2"/>
    <m/>
    <s v="York"/>
    <s v="YC2D36SB21S"/>
    <n v="36000"/>
    <n v="6000"/>
    <n v="3000"/>
    <n v="3000"/>
    <s v="01_Standard unit"/>
    <n v="0"/>
    <m/>
    <n v="6000"/>
    <n v="3000"/>
    <n v="3000"/>
  </r>
  <r>
    <s v="OCLT06747"/>
    <x v="3"/>
    <m/>
    <s v="DUCANE"/>
    <s v="4AC13L18P-11A"/>
    <n v="18000"/>
    <n v="3500"/>
    <n v="2500"/>
    <n v="1000"/>
    <s v="02_Midline unit"/>
    <n v="0"/>
    <m/>
    <n v="3500"/>
    <n v="2500"/>
    <n v="1000"/>
  </r>
  <r>
    <s v="OCLT06747"/>
    <x v="0"/>
    <m/>
    <s v="DUCANE"/>
    <s v="4AC13L24P-11A"/>
    <n v="24000"/>
    <n v="3795"/>
    <n v="2795"/>
    <n v="1000"/>
    <s v="02_Midline unit"/>
    <n v="0"/>
    <m/>
    <n v="3795"/>
    <n v="2795"/>
    <n v="1000"/>
  </r>
  <r>
    <s v="OCLT06747"/>
    <x v="1"/>
    <m/>
    <s v="ARMSTRONG"/>
    <s v="4SCU16LE130P-50"/>
    <n v="30000"/>
    <n v="4000"/>
    <n v="3000"/>
    <n v="1000"/>
    <s v="02_Midline unit"/>
    <n v="0"/>
    <m/>
    <n v="4000"/>
    <n v="3000"/>
    <n v="1000"/>
  </r>
  <r>
    <s v="OCLT06984"/>
    <x v="3"/>
    <m/>
    <s v="CARRIER"/>
    <s v="24SCB"/>
    <n v="18000"/>
    <n v="5900"/>
    <n v="5900"/>
    <n v="5900"/>
    <s v="01_Standard unit"/>
    <n v="-5900"/>
    <s v="Remove the equipment and labor cost and only used total cost"/>
    <n v="5900"/>
    <m/>
    <m/>
  </r>
  <r>
    <s v="OCLT06984"/>
    <x v="0"/>
    <m/>
    <s v="CARRIER"/>
    <s v="24SCB"/>
    <n v="24000"/>
    <n v="6400"/>
    <n v="6400"/>
    <n v="6400"/>
    <s v="01_Standard unit"/>
    <n v="-6400"/>
    <s v="Remove the equipment and labor cost and only used total cost"/>
    <n v="6400"/>
    <m/>
    <m/>
  </r>
  <r>
    <s v="OCLT06984"/>
    <x v="1"/>
    <m/>
    <s v="CARRIER"/>
    <s v="24SCB"/>
    <n v="30000"/>
    <n v="6800"/>
    <n v="6800"/>
    <n v="6800"/>
    <s v="01_Standard unit"/>
    <n v="-6800"/>
    <s v="Remove the equipment and labor cost and only used total cost"/>
    <n v="6800"/>
    <m/>
    <m/>
  </r>
  <r>
    <s v="OCLT08057"/>
    <x v="0"/>
    <m/>
    <s v="Lennox"/>
    <s v="ML14XC1S024"/>
    <n v="24000"/>
    <n v="5700"/>
    <n v="3200"/>
    <n v="1500"/>
    <s v="01_Standard unit"/>
    <n v="1000"/>
    <m/>
    <n v="5700"/>
    <n v="4200"/>
    <n v="1500"/>
  </r>
  <r>
    <s v="OCLT08098"/>
    <x v="0"/>
    <m/>
    <s v="Trane"/>
    <s v="5TTR3024A1000A"/>
    <n v="24000"/>
    <n v="6000"/>
    <n v="4920"/>
    <n v="1080"/>
    <s v="02_Midline unit"/>
    <n v="0"/>
    <m/>
    <n v="6000"/>
    <n v="4920"/>
    <n v="1080"/>
  </r>
  <r>
    <s v="OCLT08310"/>
    <x v="0"/>
    <m/>
    <s v="Lennox"/>
    <s v="EL16024"/>
    <n v="24000"/>
    <n v="5450"/>
    <n v="3450"/>
    <n v="2000"/>
    <s v="03_Premium unit"/>
    <n v="0"/>
    <m/>
    <n v="5450"/>
    <n v="3450"/>
    <n v="2000"/>
  </r>
  <r>
    <s v="OCLT08310"/>
    <x v="1"/>
    <m/>
    <s v="Lennox"/>
    <s v="EL16030"/>
    <n v="30000"/>
    <n v="5750"/>
    <n v="3750"/>
    <n v="2000"/>
    <s v="03_Premium unit"/>
    <n v="0"/>
    <m/>
    <n v="5750"/>
    <n v="3750"/>
    <n v="2000"/>
  </r>
  <r>
    <s v="OCLT08310"/>
    <x v="2"/>
    <m/>
    <s v="Lennox"/>
    <s v="EL16036"/>
    <n v="36000"/>
    <n v="6150"/>
    <n v="4150"/>
    <n v="2000"/>
    <s v="03_Premium unit"/>
    <n v="0"/>
    <m/>
    <n v="6150"/>
    <n v="4150"/>
    <n v="2000"/>
  </r>
  <r>
    <s v="OCLT08331"/>
    <x v="0"/>
    <m/>
    <s v="Lennox"/>
    <s v="ML14XC1S024-230A11"/>
    <n v="24000"/>
    <n v="3900"/>
    <n v="4500"/>
    <n v="1000"/>
    <s v="01_Standard unit"/>
    <n v="-1600"/>
    <s v="Adjust the equipment cost"/>
    <n v="3900"/>
    <n v="2900"/>
    <n v="1000"/>
  </r>
  <r>
    <s v="OCLT08331"/>
    <x v="0"/>
    <m/>
    <s v="bryant"/>
    <s v="134SAN02400N"/>
    <n v="24000"/>
    <n v="4700"/>
    <n v="5200"/>
    <n v="1000"/>
    <s v="01_Standard unit"/>
    <n v="-1500"/>
    <s v="Adjust the equipment cost"/>
    <n v="4700"/>
    <n v="3700"/>
    <n v="1000"/>
  </r>
  <r>
    <s v="OCLT08331"/>
    <x v="0"/>
    <m/>
    <s v="Payne"/>
    <s v="PA4SAN52400N"/>
    <n v="24000"/>
    <n v="4200"/>
    <n v="4800"/>
    <n v="1000"/>
    <s v="01_Standard unit"/>
    <n v="-1600"/>
    <s v="Adjust the equipment cost"/>
    <n v="4200"/>
    <n v="3200"/>
    <n v="1000"/>
  </r>
  <r>
    <s v="OCLT08471"/>
    <x v="0"/>
    <m/>
    <s v="Payne"/>
    <s v="PA16NA024-A"/>
    <n v="24000"/>
    <n v="4800"/>
    <n v="2500"/>
    <n v="2000"/>
    <s v="02_Midline unit"/>
    <n v="300"/>
    <s v="Adjust the equipment cost"/>
    <n v="4800"/>
    <n v="2800"/>
    <n v="2000"/>
  </r>
  <r>
    <s v="OCLT08477"/>
    <x v="3"/>
    <n v="215584473"/>
    <m/>
    <m/>
    <n v="18000"/>
    <n v="4820"/>
    <n v="3805"/>
    <n v="1015"/>
    <s v="01_Standard unit"/>
    <n v="0"/>
    <m/>
    <n v="4820"/>
    <n v="3805"/>
    <n v="1015"/>
  </r>
  <r>
    <s v="OCLT08477"/>
    <x v="0"/>
    <n v="215584447"/>
    <m/>
    <m/>
    <n v="24000"/>
    <n v="5025"/>
    <n v="4010"/>
    <n v="1015"/>
    <s v="01_Standard unit"/>
    <n v="0"/>
    <m/>
    <n v="5025"/>
    <n v="4010"/>
    <n v="1015"/>
  </r>
  <r>
    <s v="OCLT08477"/>
    <x v="1"/>
    <n v="215586432"/>
    <m/>
    <m/>
    <n v="30000"/>
    <n v="5535"/>
    <n v="4520"/>
    <n v="1015"/>
    <s v="01_Standard unit"/>
    <n v="0"/>
    <m/>
    <n v="5535"/>
    <n v="4520"/>
    <n v="1015"/>
  </r>
  <r>
    <s v="OCLT08479"/>
    <x v="0"/>
    <m/>
    <s v="Payne"/>
    <s v="PA4SBN42400N"/>
    <n v="24000"/>
    <n v="4800"/>
    <n v="3300"/>
    <n v="1500"/>
    <s v="01_Standard unit"/>
    <n v="0"/>
    <m/>
    <n v="4800"/>
    <n v="3300"/>
    <n v="1500"/>
  </r>
  <r>
    <s v="OCLT08479"/>
    <x v="1"/>
    <m/>
    <s v="Payne"/>
    <s v="A4SBN4300N"/>
    <n v="30000"/>
    <n v="5200"/>
    <n v="3400"/>
    <n v="1800"/>
    <s v="01_Standard unit"/>
    <n v="0"/>
    <m/>
    <n v="5200"/>
    <n v="3400"/>
    <n v="1800"/>
  </r>
  <r>
    <s v="OCLT08479"/>
    <x v="2"/>
    <m/>
    <s v="Payne"/>
    <s v="A4SBN4360N"/>
    <n v="36000"/>
    <n v="5600"/>
    <n v="3400"/>
    <n v="2200"/>
    <s v="01_Standard unit"/>
    <n v="0"/>
    <m/>
    <n v="5600"/>
    <n v="3400"/>
    <n v="2200"/>
  </r>
  <r>
    <s v="OCLT08504"/>
    <x v="1"/>
    <m/>
    <s v="Amana"/>
    <s v="ASXH3N3010"/>
    <n v="30000"/>
    <n v="4800"/>
    <n v="3500"/>
    <n v="1040"/>
    <s v="01_Standard unit"/>
    <n v="260"/>
    <s v="Adjust the equipment cost"/>
    <n v="4800"/>
    <n v="3760"/>
    <n v="1040"/>
  </r>
  <r>
    <s v="OCLT08567"/>
    <x v="3"/>
    <m/>
    <s v="MOOVAIR"/>
    <s v="DMA18HOS20230E7"/>
    <n v="18000"/>
    <n v="5670"/>
    <n v="3670"/>
    <n v="2000"/>
    <s v="03_Premium unit"/>
    <n v="0"/>
    <m/>
    <n v="5670"/>
    <n v="3670"/>
    <n v="2000"/>
  </r>
  <r>
    <s v="OCLT08567"/>
    <x v="0"/>
    <m/>
    <s v="MOOVAIR"/>
    <s v="DMA24HOS20230E7"/>
    <n v="24000"/>
    <n v="5990"/>
    <n v="3990"/>
    <n v="2000"/>
    <s v="03_Premium unit"/>
    <n v="0"/>
    <m/>
    <n v="5990"/>
    <n v="3990"/>
    <n v="2000"/>
  </r>
  <r>
    <s v="OCLT08567"/>
    <x v="2"/>
    <m/>
    <s v="MOOVAIR"/>
    <s v="DMA36HOS20230E7"/>
    <n v="36000"/>
    <n v="6420"/>
    <n v="4420"/>
    <n v="2000"/>
    <s v="03_Premium unit"/>
    <n v="0"/>
    <m/>
    <n v="6420"/>
    <n v="4420"/>
    <n v="2000"/>
  </r>
  <r>
    <s v="OCLT08591"/>
    <x v="0"/>
    <m/>
    <s v="Keeprite"/>
    <s v="N4A4S24"/>
    <n v="24000"/>
    <n v="4000"/>
    <n v="2500"/>
    <n v="1500"/>
    <s v="01_Standard unit"/>
    <n v="0"/>
    <m/>
    <n v="4000"/>
    <n v="2500"/>
    <n v="1500"/>
  </r>
  <r>
    <s v="OCLT08591"/>
    <x v="1"/>
    <m/>
    <s v="Keeprite"/>
    <s v="N4A4S30"/>
    <n v="30000"/>
    <n v="4500"/>
    <n v="3000"/>
    <n v="1500"/>
    <s v="01_Standard unit"/>
    <n v="0"/>
    <m/>
    <n v="4500"/>
    <n v="3000"/>
    <n v="1500"/>
  </r>
  <r>
    <s v="OCLT08591"/>
    <x v="2"/>
    <m/>
    <s v="Keeprite"/>
    <s v="N4A4SA36"/>
    <n v="36000"/>
    <n v="5000"/>
    <n v="3500"/>
    <n v="1500"/>
    <s v="01_Standard unit"/>
    <n v="0"/>
    <m/>
    <n v="5000"/>
    <n v="3500"/>
    <n v="1500"/>
  </r>
  <r>
    <s v="OCLT08891"/>
    <x v="3"/>
    <n v="202841626"/>
    <m/>
    <m/>
    <n v="18000"/>
    <n v="11000"/>
    <n v="6000"/>
    <n v="5000"/>
    <s v="02_Midline unit"/>
    <n v="0"/>
    <m/>
    <n v="11000"/>
    <n v="6000"/>
    <n v="5000"/>
  </r>
  <r>
    <s v="OCLT08891"/>
    <x v="0"/>
    <n v="202841636"/>
    <m/>
    <m/>
    <n v="24000"/>
    <n v="12000"/>
    <n v="6500"/>
    <n v="5500"/>
    <s v="02_Midline unit"/>
    <n v="0"/>
    <m/>
    <n v="12000"/>
    <n v="6500"/>
    <n v="5500"/>
  </r>
  <r>
    <s v="OCLT08891"/>
    <x v="2"/>
    <n v="203398589"/>
    <m/>
    <m/>
    <n v="36000"/>
    <n v="13000"/>
    <n v="7000"/>
    <n v="6000"/>
    <s v="02_Midline unit"/>
    <n v="0"/>
    <m/>
    <n v="13000"/>
    <n v="7000"/>
    <n v="6000"/>
  </r>
  <r>
    <s v="OCLT09045"/>
    <x v="0"/>
    <m/>
    <s v="continental"/>
    <s v="wtacr0024ra1c"/>
    <n v="24000"/>
    <n v="5000"/>
    <n v="4000"/>
    <n v="1000"/>
    <s v="01_Standard unit"/>
    <n v="0"/>
    <m/>
    <n v="5000"/>
    <n v="4000"/>
    <n v="1000"/>
  </r>
  <r>
    <s v="OCLT09263"/>
    <x v="0"/>
    <m/>
    <s v="Tempstar"/>
    <s v="N4A4S24"/>
    <n v="24000"/>
    <n v="4400"/>
    <n v="2400"/>
    <n v="2000"/>
    <s v="02_Midline unit"/>
    <n v="0"/>
    <m/>
    <n v="4400"/>
    <n v="2400"/>
    <n v="2000"/>
  </r>
  <r>
    <s v="OCLT09263"/>
    <x v="3"/>
    <m/>
    <s v="nortek"/>
    <s v="wsa18"/>
    <n v="18000"/>
    <n v="4000"/>
    <n v="2000"/>
    <n v="2000"/>
    <s v="01_Standard unit"/>
    <n v="0"/>
    <m/>
    <n v="4000"/>
    <n v="2000"/>
    <n v="2000"/>
  </r>
  <r>
    <s v="OCLT09316"/>
    <x v="0"/>
    <m/>
    <s v="CARRIER"/>
    <s v="24SCA424N003"/>
    <n v="24000"/>
    <n v="4850"/>
    <n v="3615"/>
    <n v="1235"/>
    <s v="02_Midline unit"/>
    <n v="0"/>
    <m/>
    <n v="4850"/>
    <n v="3615"/>
    <n v="1235"/>
  </r>
  <r>
    <s v="OCLT09316"/>
    <x v="1"/>
    <m/>
    <s v="CARRIER"/>
    <s v="24SCA430N003"/>
    <n v="30000"/>
    <n v="5300"/>
    <n v="4065"/>
    <n v="1235"/>
    <s v="02_Midline unit"/>
    <n v="0"/>
    <m/>
    <n v="5300"/>
    <n v="4065"/>
    <n v="1235"/>
  </r>
  <r>
    <s v="OCLT09316"/>
    <x v="0"/>
    <m/>
    <s v="Payne"/>
    <s v="PA4SAN42400N"/>
    <n v="24000"/>
    <n v="4650"/>
    <n v="3415"/>
    <n v="1235"/>
    <s v="02_Midline unit"/>
    <n v="0"/>
    <m/>
    <n v="4650"/>
    <n v="3415"/>
    <n v="1235"/>
  </r>
  <r>
    <s v="OCLT09668"/>
    <x v="0"/>
    <m/>
    <s v="Lennox"/>
    <s v="ML14XC1S024-230"/>
    <n v="24000"/>
    <n v="4800"/>
    <n v="3800"/>
    <n v="1000"/>
    <s v="01_Standard unit"/>
    <n v="0"/>
    <m/>
    <n v="4800"/>
    <n v="3800"/>
    <n v="1000"/>
  </r>
  <r>
    <s v="OCLT09668"/>
    <x v="0"/>
    <m/>
    <s v="Lennox"/>
    <s v="EL15KC1-024-230"/>
    <n v="24000"/>
    <n v="5500"/>
    <n v="4500"/>
    <n v="1000"/>
    <s v="02_Midline unit"/>
    <n v="0"/>
    <m/>
    <n v="5500"/>
    <n v="4500"/>
    <n v="1000"/>
  </r>
  <r>
    <s v="OCLT09668"/>
    <x v="0"/>
    <m/>
    <s v="CARRIER"/>
    <s v="24SCB424N"/>
    <n v="24000"/>
    <n v="4700"/>
    <n v="3700"/>
    <n v="1000"/>
    <s v="01_Standard unit"/>
    <n v="0"/>
    <m/>
    <n v="4700"/>
    <n v="3700"/>
    <n v="1000"/>
  </r>
  <r>
    <s v="OCLT09678"/>
    <x v="3"/>
    <m/>
    <s v="Napoleon"/>
    <s v="WTAC18"/>
    <n v="18000"/>
    <n v="4800"/>
    <n v="3000"/>
    <n v="1700"/>
    <s v="02_Midline unit"/>
    <n v="100"/>
    <m/>
    <n v="4800"/>
    <n v="3100"/>
    <n v="1700"/>
  </r>
  <r>
    <s v="OCLT09678"/>
    <x v="0"/>
    <m/>
    <s v="Napoleon"/>
    <s v="WTAC24"/>
    <n v="24000"/>
    <n v="5300"/>
    <n v="3500"/>
    <n v="1700"/>
    <s v="02_Midline unit"/>
    <n v="100"/>
    <m/>
    <n v="5300"/>
    <n v="3600"/>
    <n v="1700"/>
  </r>
  <r>
    <s v="OCLT09678"/>
    <x v="2"/>
    <m/>
    <s v="Napoleon"/>
    <s v="WTAC36"/>
    <n v="36000"/>
    <n v="5700"/>
    <n v="4000"/>
    <n v="1700"/>
    <s v="02_Midline unit"/>
    <n v="0"/>
    <m/>
    <n v="5700"/>
    <n v="4000"/>
    <n v="1700"/>
  </r>
  <r>
    <s v="OCLT09680"/>
    <x v="1"/>
    <m/>
    <s v="DAIKIN"/>
    <s v="DC3SQN3010"/>
    <n v="30000"/>
    <n v="5850"/>
    <n v="2800"/>
    <n v="3050"/>
    <s v="03_Premium unit"/>
    <n v="0"/>
    <m/>
    <n v="5850"/>
    <n v="2800"/>
    <n v="3050"/>
  </r>
  <r>
    <s v="OCLT09680"/>
    <x v="0"/>
    <m/>
    <s v="Lennox"/>
    <s v="EL15KC1-024"/>
    <n v="24000"/>
    <n v="5500"/>
    <n v="2550"/>
    <n v="2950"/>
    <s v="02_Midline unit"/>
    <n v="0"/>
    <m/>
    <n v="5500"/>
    <n v="2550"/>
    <n v="295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OCLT00302"/>
    <n v="48000"/>
    <s v="CARRIER"/>
    <s v="40MUAAQ48"/>
    <n v="6500"/>
    <n v="2300"/>
    <n v="1600"/>
    <x v="0"/>
    <n v="2600"/>
    <s v="Adjust the equipment cost"/>
    <n v="1"/>
    <n v="6500"/>
    <n v="4900"/>
    <n v="1600"/>
  </r>
  <r>
    <s v="OCLT00868"/>
    <n v="24000"/>
    <s v="Trane"/>
    <s v="TAMXB0A24V21DA"/>
    <n v="6500"/>
    <n v="5000"/>
    <n v="1500"/>
    <x v="1"/>
    <n v="0"/>
    <m/>
    <n v="2"/>
    <n v="6500"/>
    <n v="5000"/>
    <n v="1500"/>
  </r>
  <r>
    <s v="OCLT00868"/>
    <n v="24000"/>
    <s v="ADP"/>
    <s v="BCRMA7124S001"/>
    <n v="5000"/>
    <n v="3500"/>
    <n v="1500"/>
    <x v="0"/>
    <n v="0"/>
    <m/>
    <n v="3"/>
    <n v="5000"/>
    <n v="3500"/>
    <n v="1500"/>
  </r>
  <r>
    <s v="OCLT02942"/>
    <n v="36000"/>
    <s v="Napoleon"/>
    <s v="NPFX24A36A"/>
    <n v="9800"/>
    <n v="7800"/>
    <n v="2000"/>
    <x v="1"/>
    <n v="0"/>
    <m/>
    <n v="4"/>
    <n v="9800"/>
    <n v="7800"/>
    <n v="2000"/>
  </r>
  <r>
    <s v="OCLT03220"/>
    <n v="60000"/>
    <s v="IBC"/>
    <s v="AHU800"/>
    <n v="2900"/>
    <n v="2200"/>
    <n v="700"/>
    <x v="0"/>
    <n v="0"/>
    <m/>
    <n v="5"/>
    <n v="2900"/>
    <n v="2200"/>
    <n v="700"/>
  </r>
  <r>
    <s v="OCLT03698"/>
    <n v="24000"/>
    <s v="Coleman"/>
    <s v="JHETB24CBAS2N1"/>
    <n v="4495"/>
    <n v="3245"/>
    <n v="1280"/>
    <x v="0"/>
    <n v="-30"/>
    <s v="Adjust the equipment cost"/>
    <n v="6"/>
    <n v="4495"/>
    <n v="3215"/>
    <n v="1280"/>
  </r>
  <r>
    <s v="OCLT03809"/>
    <n v="24000"/>
    <s v="Goodman"/>
    <s v="AMST24"/>
    <n v="2000"/>
    <n v="800"/>
    <n v="600"/>
    <x v="0"/>
    <n v="600"/>
    <s v="Adjust the equipment cost"/>
    <n v="7"/>
    <n v="2000"/>
    <n v="1400"/>
    <n v="600"/>
  </r>
  <r>
    <s v="OCLT03809"/>
    <n v="30000"/>
    <s v="Goodman"/>
    <s v="AMST30"/>
    <n v="2500"/>
    <n v="1000"/>
    <n v="600"/>
    <x v="0"/>
    <n v="900"/>
    <s v="Adjust the equipment cost"/>
    <n v="8"/>
    <n v="2500"/>
    <n v="1900"/>
    <n v="600"/>
  </r>
  <r>
    <s v="OCLT03809"/>
    <n v="36000"/>
    <s v="Goodman"/>
    <s v="AMST36"/>
    <n v="2800"/>
    <n v="1200"/>
    <n v="600"/>
    <x v="0"/>
    <n v="1000"/>
    <s v="Adjust the equipment cost"/>
    <n v="9"/>
    <n v="2800"/>
    <n v="2200"/>
    <n v="600"/>
  </r>
  <r>
    <s v="OCLT04561"/>
    <n v="24000"/>
    <s v="keeprite"/>
    <s v=":G96VTN0801716B"/>
    <n v="6500"/>
    <n v="5000"/>
    <n v="1500"/>
    <x v="0"/>
    <n v="0"/>
    <m/>
    <n v="10"/>
    <n v="6500"/>
    <n v="5000"/>
    <n v="1500"/>
  </r>
  <r>
    <s v="OCLT04874"/>
    <n v="24000"/>
    <s v="ADP"/>
    <s v="BCRMA4124S3P3"/>
    <n v="6500"/>
    <n v="4300"/>
    <n v="2200"/>
    <x v="1"/>
    <n v="0"/>
    <m/>
    <n v="11"/>
    <n v="6500"/>
    <n v="4300"/>
    <n v="2200"/>
  </r>
  <r>
    <s v="OCLT05021"/>
    <n v="60000"/>
    <s v="keeprite"/>
    <s v="G96VTN060"/>
    <n v="7490"/>
    <n v="4990"/>
    <n v="2500"/>
    <x v="2"/>
    <n v="0"/>
    <m/>
    <n v="12"/>
    <n v="7490"/>
    <n v="4990"/>
    <n v="2500"/>
  </r>
  <r>
    <s v="OCLT05051"/>
    <n v="60000"/>
    <s v="Goodman"/>
    <s v="Gm9"/>
    <n v="5000"/>
    <n v="3500"/>
    <n v="1500"/>
    <x v="0"/>
    <n v="0"/>
    <m/>
    <n v="13"/>
    <n v="5000"/>
    <n v="3500"/>
    <n v="1500"/>
  </r>
  <r>
    <s v="OCLT05058"/>
    <n v="57000"/>
    <s v="Goodman"/>
    <n v="215381165"/>
    <n v="3000"/>
    <n v="2300"/>
    <n v="700"/>
    <x v="2"/>
    <n v="0"/>
    <m/>
    <n v="14"/>
    <n v="3000"/>
    <n v="2300"/>
    <n v="700"/>
  </r>
  <r>
    <s v="OCLT06447"/>
    <n v="36000"/>
    <s v="Kerr Comfort Aire"/>
    <s v="B-KCD36SA-1"/>
    <n v="3752"/>
    <n v="2582"/>
    <n v="1170"/>
    <x v="0"/>
    <n v="0"/>
    <m/>
    <n v="15"/>
    <n v="3752"/>
    <n v="2582"/>
    <n v="1170"/>
  </r>
  <r>
    <s v="OCLT08098"/>
    <n v="24000"/>
    <s v="Trane"/>
    <s v="5TAMXB02AV21DA"/>
    <n v="7276"/>
    <n v="5116"/>
    <n v="2160"/>
    <x v="2"/>
    <n v="0"/>
    <m/>
    <n v="16"/>
    <n v="7276"/>
    <n v="5116"/>
    <n v="2160"/>
  </r>
  <r>
    <s v="OCLT08310"/>
    <n v="24000"/>
    <s v="Lennox"/>
    <s v="CBA27UHE0241"/>
    <n v="5000"/>
    <n v="3000"/>
    <n v="2000"/>
    <x v="1"/>
    <n v="0"/>
    <m/>
    <n v="17"/>
    <n v="5000"/>
    <n v="3000"/>
    <n v="2000"/>
  </r>
  <r>
    <s v="OCLT08310"/>
    <n v="3000"/>
    <s v="Lennox"/>
    <s v="CBA27UHE030"/>
    <n v="5500"/>
    <n v="3400"/>
    <n v="2100"/>
    <x v="1"/>
    <n v="0"/>
    <m/>
    <n v="18"/>
    <n v="5500"/>
    <n v="3400"/>
    <n v="2100"/>
  </r>
  <r>
    <s v="OCLT08310"/>
    <n v="36000"/>
    <s v="Lennox"/>
    <s v="CBA27UHE036"/>
    <n v="6000"/>
    <n v="3800"/>
    <n v="2200"/>
    <x v="1"/>
    <n v="0"/>
    <m/>
    <n v="19"/>
    <n v="6000"/>
    <n v="3800"/>
    <n v="2200"/>
  </r>
  <r>
    <s v="OCLT08477"/>
    <n v="24000"/>
    <s v="Lennox"/>
    <s v="CBK45UHVT-024-230"/>
    <n v="5625"/>
    <n v="4435"/>
    <n v="1190"/>
    <x v="2"/>
    <n v="0"/>
    <m/>
    <n v="20"/>
    <n v="5625"/>
    <n v="4435"/>
    <n v="1190"/>
  </r>
  <r>
    <s v="OCLT08477"/>
    <n v="30000"/>
    <s v="Lennox"/>
    <s v="CBK45UHVT-030-230"/>
    <n v="6060"/>
    <n v="4870"/>
    <n v="1190"/>
    <x v="2"/>
    <n v="0"/>
    <m/>
    <n v="21"/>
    <n v="6060"/>
    <n v="4870"/>
    <n v="1190"/>
  </r>
  <r>
    <s v="OCLT08477"/>
    <n v="36000"/>
    <s v="Lennox"/>
    <s v="CBK45UHVT-036-230"/>
    <n v="6515"/>
    <n v="5325"/>
    <n v="1190"/>
    <x v="2"/>
    <n v="0"/>
    <m/>
    <n v="22"/>
    <n v="6515"/>
    <n v="5325"/>
    <n v="1190"/>
  </r>
  <r>
    <s v="OCLT08891"/>
    <n v="24000"/>
    <s v="Lennox"/>
    <s v="CBK45UHVT-024-230-01"/>
    <n v="5014"/>
    <n v="2514"/>
    <n v="2500"/>
    <x v="0"/>
    <n v="0"/>
    <m/>
    <n v="23"/>
    <n v="5014"/>
    <n v="2514"/>
    <n v="2500"/>
  </r>
  <r>
    <s v="OCLT08891"/>
    <n v="36000"/>
    <s v="Lennox"/>
    <s v="CBK45UHPT-036-230"/>
    <n v="5600"/>
    <n v="2100"/>
    <n v="3500"/>
    <x v="2"/>
    <n v="0"/>
    <m/>
    <n v="24"/>
    <n v="5600"/>
    <n v="2100"/>
    <n v="3500"/>
  </r>
  <r>
    <s v="OCLT08891"/>
    <n v="48000"/>
    <s v="Lennox"/>
    <s v="CBK47UHET-048-230"/>
    <n v="8000"/>
    <n v="3500"/>
    <n v="4500"/>
    <x v="1"/>
    <n v="0"/>
    <m/>
    <n v="25"/>
    <n v="8000"/>
    <n v="3500"/>
    <n v="4500"/>
  </r>
  <r>
    <s v="OCLT09668"/>
    <n v="34000"/>
    <s v="kinghome"/>
    <s v="KU36UH2I"/>
    <n v="6000"/>
    <n v="4500"/>
    <n v="1500"/>
    <x v="2"/>
    <n v="0"/>
    <m/>
    <n v="26"/>
    <n v="6000"/>
    <n v="4500"/>
    <n v="1500"/>
  </r>
  <r>
    <s v="OCLT09680"/>
    <n v="36000"/>
    <s v="Lennox"/>
    <s v="CBK47UHET-036"/>
    <n v="11000"/>
    <n v="5000"/>
    <n v="6000"/>
    <x v="1"/>
    <n v="0"/>
    <m/>
    <n v="27"/>
    <n v="11000"/>
    <n v="5000"/>
    <n v="600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OCLT00083"/>
    <x v="0"/>
    <m/>
    <s v="Payne"/>
    <s v="PH5SAN42400A"/>
    <m/>
    <n v="24000"/>
    <n v="7200"/>
    <n v="3600"/>
    <n v="3600"/>
    <s v="01_Standard unit"/>
    <n v="0"/>
    <m/>
    <n v="7200"/>
    <n v="3600"/>
    <n v="3600"/>
  </r>
  <r>
    <s v="OCLT01982"/>
    <x v="1"/>
    <m/>
    <s v="Kinghome"/>
    <s v="Ku36uh0"/>
    <m/>
    <n v="28600"/>
    <n v="5000"/>
    <n v="4000"/>
    <n v="1000"/>
    <s v="02_Midline unit"/>
    <n v="0"/>
    <m/>
    <n v="5000"/>
    <n v="4000"/>
    <n v="1000"/>
  </r>
  <r>
    <s v="OCLT02172"/>
    <x v="0"/>
    <m/>
    <s v="Mitsubishi"/>
    <s v="SUZ-KA24NAHZ"/>
    <m/>
    <n v="28000"/>
    <n v="11000"/>
    <n v="6600"/>
    <n v="2500"/>
    <s v="02_Midline unit"/>
    <n v="1900"/>
    <s v="Adjust the equipment cost"/>
    <n v="11000"/>
    <n v="8500"/>
    <n v="2500"/>
  </r>
  <r>
    <s v="OCLT02172"/>
    <x v="1"/>
    <m/>
    <s v="Mitsubishi"/>
    <s v="SUZ-KA36NAHZ"/>
    <m/>
    <n v="40000"/>
    <n v="12000"/>
    <n v="7600"/>
    <n v="2500"/>
    <s v="02_Midline unit"/>
    <n v="1900"/>
    <s v="Adjust the equipment cost"/>
    <n v="12000"/>
    <n v="9500"/>
    <n v="2500"/>
  </r>
  <r>
    <s v="OCLT02246"/>
    <x v="0"/>
    <m/>
    <s v="Kinghome"/>
    <s v="KD24UHO"/>
    <m/>
    <n v="23000"/>
    <n v="6300"/>
    <n v="3000"/>
    <n v="3300"/>
    <s v="01_Standard unit"/>
    <n v="0"/>
    <m/>
    <n v="6300"/>
    <n v="3000"/>
    <n v="3300"/>
  </r>
  <r>
    <s v="OCLT02246"/>
    <x v="1"/>
    <m/>
    <s v="Kinghome"/>
    <s v="KD36UHO"/>
    <m/>
    <n v="28600"/>
    <n v="7600"/>
    <n v="4300"/>
    <n v="3300"/>
    <s v="01_Standard unit"/>
    <n v="0"/>
    <m/>
    <n v="7600"/>
    <n v="4300"/>
    <n v="3300"/>
  </r>
  <r>
    <s v="OCLT02518"/>
    <x v="2"/>
    <m/>
    <s v="Mitsair"/>
    <s v="MOD30U-30HRN1-MR0"/>
    <m/>
    <n v="36000"/>
    <n v="7200"/>
    <n v="5700"/>
    <n v="1500"/>
    <s v="02_Midline unit"/>
    <n v="0"/>
    <m/>
    <n v="7200"/>
    <n v="5700"/>
    <n v="1500"/>
  </r>
  <r>
    <s v="OCLT03044"/>
    <x v="0"/>
    <n v="212528004"/>
    <s v="Bladex"/>
    <s v="BX24-HP15ECO"/>
    <m/>
    <n v="25600"/>
    <n v="3800"/>
    <n v="1800"/>
    <n v="2000"/>
    <s v="01_Standard unit"/>
    <n v="0"/>
    <m/>
    <n v="3800"/>
    <n v="1800"/>
    <n v="2000"/>
  </r>
  <r>
    <s v="OCLT03432"/>
    <x v="1"/>
    <m/>
    <s v="Lennox"/>
    <s v="EL17XP1"/>
    <m/>
    <n v="36000"/>
    <n v="5800"/>
    <n v="4600"/>
    <n v="1200"/>
    <s v="02_Midline unit"/>
    <n v="0"/>
    <m/>
    <n v="5800"/>
    <n v="4600"/>
    <n v="1200"/>
  </r>
  <r>
    <s v="OCLT03755"/>
    <x v="0"/>
    <m/>
    <s v="Pro Air/Midea"/>
    <s v="P15-24REFN1"/>
    <m/>
    <n v="24000"/>
    <n v="4000"/>
    <n v="3000"/>
    <n v="1000"/>
    <s v="01_Standard unit"/>
    <n v="0"/>
    <m/>
    <n v="4000"/>
    <n v="3000"/>
    <n v="1000"/>
  </r>
  <r>
    <s v="OCLT04561"/>
    <x v="0"/>
    <m/>
    <s v="omega"/>
    <s v="OMEGA 60 R410 H4.5 Omega"/>
    <m/>
    <n v="24000"/>
    <n v="5000"/>
    <n v="3500"/>
    <n v="1499"/>
    <s v="01_Standard unit"/>
    <n v="1"/>
    <m/>
    <n v="5000"/>
    <n v="3500"/>
    <n v="1499"/>
  </r>
  <r>
    <s v="OCLT04604"/>
    <x v="0"/>
    <m/>
    <s v="Gree"/>
    <s v="Gud24"/>
    <m/>
    <n v="24000"/>
    <n v="5000"/>
    <n v="3000"/>
    <n v="2000"/>
    <s v="01_Standard unit"/>
    <n v="0"/>
    <m/>
    <n v="5000"/>
    <n v="3000"/>
    <n v="2000"/>
  </r>
  <r>
    <s v="OCLT05051"/>
    <x v="0"/>
    <m/>
    <s v="Keeprite"/>
    <s v="C5H3V"/>
    <m/>
    <n v="60000"/>
    <n v="15000"/>
    <n v="10000"/>
    <n v="5000"/>
    <s v="01_Standard unit"/>
    <n v="0"/>
    <m/>
    <n v="15000"/>
    <n v="10000"/>
    <n v="5000"/>
  </r>
  <r>
    <s v="OCLT05508"/>
    <x v="3"/>
    <m/>
    <s v="Mitsubishi"/>
    <s v="MUZ-GS18NAH"/>
    <m/>
    <n v="21600"/>
    <n v="6000"/>
    <n v="4000"/>
    <n v="2000"/>
    <s v="01_Standard unit"/>
    <n v="0"/>
    <m/>
    <n v="6000"/>
    <n v="4000"/>
    <n v="2000"/>
  </r>
  <r>
    <s v="OCLT05566"/>
    <x v="0"/>
    <n v="210291119"/>
    <s v="Lennox"/>
    <s v="EL17XP1-024-230A**"/>
    <m/>
    <n v="21600"/>
    <n v="14888"/>
    <n v="13288"/>
    <n v="1600"/>
    <s v="02_Midline unit"/>
    <n v="0"/>
    <m/>
    <n v="14888"/>
    <n v="13288"/>
    <n v="1600"/>
  </r>
  <r>
    <s v="OCLT05566"/>
    <x v="1"/>
    <n v="210293516"/>
    <s v="Lennox"/>
    <s v="EL17XP1-036-230A**"/>
    <s v="SLP99UH090XV48C*"/>
    <n v="33400"/>
    <n v="16888"/>
    <n v="15288"/>
    <n v="1600"/>
    <s v="02_Midline unit"/>
    <n v="0"/>
    <m/>
    <n v="16888"/>
    <n v="15288"/>
    <n v="1600"/>
  </r>
  <r>
    <s v="OCLT06158"/>
    <x v="0"/>
    <m/>
    <s v="Kinghome"/>
    <s v="KD24UHO"/>
    <m/>
    <n v="23000"/>
    <n v="4830"/>
    <n v="2000"/>
    <n v="1000"/>
    <s v="01_Standard unit"/>
    <n v="1830"/>
    <m/>
    <n v="4830"/>
    <n v="3830"/>
    <n v="1000"/>
  </r>
  <r>
    <s v="OCLT06158"/>
    <x v="1"/>
    <m/>
    <s v="King home"/>
    <s v="KD36UHO"/>
    <m/>
    <n v="34000"/>
    <n v="5459"/>
    <n v="2200"/>
    <n v="1000"/>
    <s v="01_Standard unit"/>
    <n v="2259"/>
    <m/>
    <n v="5459"/>
    <n v="4459"/>
    <n v="1000"/>
  </r>
  <r>
    <s v="OCLT06747"/>
    <x v="0"/>
    <m/>
    <s v="Keeprite"/>
    <s v="N4A4S24AKANBABAA"/>
    <m/>
    <n v="23200"/>
    <n v="4500"/>
    <n v="3500"/>
    <n v="1000"/>
    <s v="02_Midline unit"/>
    <n v="0"/>
    <m/>
    <n v="4500"/>
    <n v="3500"/>
    <n v="1000"/>
  </r>
  <r>
    <s v="OCLT06747"/>
    <x v="0"/>
    <m/>
    <s v="ARMSTRONG"/>
    <s v="4SCU16LE124P-51"/>
    <m/>
    <n v="24000"/>
    <n v="4200"/>
    <n v="3200"/>
    <n v="1000"/>
    <s v="02_Midline unit"/>
    <n v="0"/>
    <m/>
    <n v="4200"/>
    <n v="3200"/>
    <n v="1000"/>
  </r>
  <r>
    <s v="OCLT06747"/>
    <x v="2"/>
    <m/>
    <s v="ARMSTRONG"/>
    <s v="#4SCU16LE130P-50"/>
    <m/>
    <n v="24000"/>
    <n v="4500"/>
    <n v="3500"/>
    <n v="1000"/>
    <s v="01_Standard unit"/>
    <n v="0"/>
    <m/>
    <n v="4500"/>
    <n v="3500"/>
    <n v="1000"/>
  </r>
  <r>
    <s v="OCLT06984"/>
    <x v="0"/>
    <m/>
    <s v="CARRIER"/>
    <s v="38MURA"/>
    <m/>
    <n v="24000"/>
    <n v="7400"/>
    <n v="7400"/>
    <n v="7400"/>
    <s v="02_Midline unit"/>
    <n v="-7400"/>
    <s v="Remove the equipment and labor cost and only used total cost"/>
    <n v="7400"/>
    <m/>
    <m/>
  </r>
  <r>
    <s v="OCLT06984"/>
    <x v="0"/>
    <m/>
    <s v="CARRIER"/>
    <s v="38MURA"/>
    <m/>
    <n v="24000"/>
    <n v="7400"/>
    <n v="7400"/>
    <n v="7400"/>
    <s v="02_Midline unit"/>
    <n v="-7400"/>
    <m/>
    <n v="7400"/>
    <m/>
    <m/>
  </r>
  <r>
    <s v="OCLT06984"/>
    <x v="0"/>
    <m/>
    <s v="CARRIER"/>
    <s v="38MURA"/>
    <m/>
    <n v="24000"/>
    <n v="7400"/>
    <n v="7400"/>
    <n v="7400"/>
    <s v="02_Midline unit"/>
    <n v="-7400"/>
    <m/>
    <n v="7400"/>
    <m/>
    <m/>
  </r>
  <r>
    <s v="OCLT07009"/>
    <x v="0"/>
    <m/>
    <s v="TEMPSTAR"/>
    <s v="CSH624GKA"/>
    <m/>
    <n v="22800"/>
    <n v="12000"/>
    <n v="12000"/>
    <n v="12000"/>
    <s v="01_Standard unit"/>
    <n v="-12000"/>
    <m/>
    <n v="12000"/>
    <m/>
    <m/>
  </r>
  <r>
    <s v="OCLT07009"/>
    <x v="3"/>
    <m/>
    <s v="TEMPSTAR"/>
    <s v="CSH618GKA"/>
    <m/>
    <n v="17800"/>
    <n v="10000"/>
    <n v="10000"/>
    <n v="10000"/>
    <s v="01_Standard unit"/>
    <n v="-10000"/>
    <m/>
    <n v="10000"/>
    <m/>
    <m/>
  </r>
  <r>
    <s v="OCLT08098"/>
    <x v="0"/>
    <m/>
    <s v="Trane"/>
    <s v="5TWR4024A1000A"/>
    <m/>
    <n v="24000"/>
    <n v="9880"/>
    <n v="8000"/>
    <n v="1880"/>
    <s v="01_Standard unit"/>
    <n v="0"/>
    <m/>
    <n v="9880"/>
    <n v="8000"/>
    <n v="1880"/>
  </r>
  <r>
    <s v="OCLT08432"/>
    <x v="2"/>
    <m/>
    <s v="Ducane"/>
    <s v="4ac16l"/>
    <m/>
    <n v="30000"/>
    <n v="5000"/>
    <n v="2300"/>
    <n v="2700"/>
    <s v="01_Standard unit"/>
    <n v="0"/>
    <m/>
    <n v="5000"/>
    <n v="2300"/>
    <n v="2700"/>
  </r>
  <r>
    <s v="OCLT08432"/>
    <x v="0"/>
    <m/>
    <s v="Ducane"/>
    <s v="4al16l024"/>
    <m/>
    <n v="24000"/>
    <n v="4800"/>
    <n v="2200"/>
    <n v="2600"/>
    <s v="02_Midline unit"/>
    <n v="0"/>
    <m/>
    <n v="4800"/>
    <n v="2200"/>
    <n v="2600"/>
  </r>
  <r>
    <s v="OCLT08432"/>
    <x v="1"/>
    <m/>
    <s v="Ducane"/>
    <s v="4ac16l036"/>
    <m/>
    <n v="36000"/>
    <n v="5200"/>
    <n v="2400"/>
    <n v="2800"/>
    <s v="02_Midline unit"/>
    <n v="0"/>
    <m/>
    <n v="5200"/>
    <n v="2400"/>
    <n v="2800"/>
  </r>
  <r>
    <s v="OCLT08477"/>
    <x v="3"/>
    <n v="215685715"/>
    <s v="Lennox"/>
    <s v="EL16KP1-018-230A**"/>
    <s v="EL297UH045XV36B*"/>
    <n v="17700"/>
    <n v="8500"/>
    <n v="7225"/>
    <n v="1275"/>
    <s v="01_Standard unit"/>
    <n v="0"/>
    <m/>
    <n v="8500"/>
    <n v="7225"/>
    <n v="1275"/>
  </r>
  <r>
    <s v="OCLT08477"/>
    <x v="0"/>
    <n v="215710393"/>
    <s v="Lennox"/>
    <s v="EL16KP1-024-230A**"/>
    <s v="EL297UH045XV36B*"/>
    <n v="22000"/>
    <n v="8825"/>
    <n v="7550"/>
    <n v="1275"/>
    <s v="01_Standard unit"/>
    <n v="0"/>
    <m/>
    <n v="8825"/>
    <n v="7550"/>
    <n v="1275"/>
  </r>
  <r>
    <s v="OCLT08477"/>
    <x v="1"/>
    <n v="215744792"/>
    <s v="Lennox"/>
    <s v="EL16KP1-036-230A**"/>
    <s v="EL297UH070XV36B*"/>
    <n v="33800"/>
    <n v="9875"/>
    <n v="8600"/>
    <n v="1275"/>
    <s v="01_Standard unit"/>
    <n v="0"/>
    <m/>
    <n v="9875"/>
    <n v="8600"/>
    <n v="1275"/>
  </r>
  <r>
    <s v="OCLT08578"/>
    <x v="1"/>
    <n v="160585"/>
    <m/>
    <m/>
    <m/>
    <m/>
    <n v="8000"/>
    <n v="4000"/>
    <n v="4000"/>
    <s v="01_Standard unit"/>
    <n v="0"/>
    <m/>
    <n v="8000"/>
    <n v="4000"/>
    <n v="4000"/>
  </r>
  <r>
    <s v="OCLT08578"/>
    <x v="1"/>
    <n v="160585"/>
    <m/>
    <m/>
    <m/>
    <m/>
    <n v="10000"/>
    <n v="5000"/>
    <n v="5000"/>
    <s v="02_Midline unit"/>
    <n v="0"/>
    <m/>
    <n v="10000"/>
    <n v="5000"/>
    <n v="5000"/>
  </r>
  <r>
    <s v="OCLT08891"/>
    <x v="1"/>
    <n v="206840825"/>
    <m/>
    <s v="EL18XPV-036-230A**"/>
    <s v="ML296UH045XV36B*"/>
    <n v="32800"/>
    <n v="21000"/>
    <n v="11000"/>
    <n v="1000"/>
    <s v="02_Midline unit"/>
    <n v="9000"/>
    <s v="Adjust the labor cost"/>
    <n v="21000"/>
    <n v="11000"/>
    <n v="10000"/>
  </r>
  <r>
    <s v="OCLT09618"/>
    <x v="0"/>
    <m/>
    <s v="Lennox"/>
    <s v="ML18"/>
    <m/>
    <n v="24000"/>
    <n v="6999"/>
    <n v="4699"/>
    <n v="2300"/>
    <s v="01_Standard unit"/>
    <n v="0"/>
    <m/>
    <n v="6999"/>
    <n v="4699"/>
    <n v="2300"/>
  </r>
  <r>
    <s v="OCLT09668"/>
    <x v="0"/>
    <m/>
    <s v="Kinghome"/>
    <s v="KD24UHO"/>
    <m/>
    <n v="23000"/>
    <n v="4450"/>
    <n v="3450"/>
    <n v="1000"/>
    <s v="01_Standard unit"/>
    <n v="0"/>
    <m/>
    <n v="4450"/>
    <n v="3450"/>
    <n v="1000"/>
  </r>
  <r>
    <s v="OCLT09668"/>
    <x v="1"/>
    <m/>
    <s v="Kinghome"/>
    <s v="KD36UHO"/>
    <m/>
    <n v="28600"/>
    <n v="5000"/>
    <n v="4000"/>
    <n v="1000"/>
    <s v="01_Standard unit"/>
    <n v="0"/>
    <m/>
    <n v="5000"/>
    <n v="4000"/>
    <n v="1000"/>
  </r>
  <r>
    <s v="OCLT09680"/>
    <x v="0"/>
    <m/>
    <s v="Kinghome"/>
    <s v="KD24UHO"/>
    <m/>
    <n v="23000"/>
    <n v="5708"/>
    <n v="1712.4"/>
    <n v="3995.6"/>
    <s v="01_Standard unit"/>
    <n v="0"/>
    <m/>
    <n v="5708"/>
    <n v="1712.4"/>
    <n v="3995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17EDDB-254D-4260-8CC7-8F9D658AA7BF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ew A/C cost">
  <location ref="D12:H19" firstHeaderRow="0" firstDataRow="1" firstDataCol="1"/>
  <pivotFields count="15">
    <pivotField dataField="1" showAll="0"/>
    <pivotField axis="axisRow" showAll="0">
      <items count="8">
        <item x="3"/>
        <item x="0"/>
        <item x="1"/>
        <item x="2"/>
        <item x="4"/>
        <item x="5"/>
        <item m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UID" fld="0" subtotal="count" baseField="0" baseItem="0"/>
    <dataField name="Average of Adjusted Total cost (equipment and labour)" fld="12" subtotal="average" baseField="1" baseItem="0" numFmtId="166"/>
    <dataField name="Average of Adjusted Equipment cost " fld="13" subtotal="average" baseField="1" baseItem="0" numFmtId="166"/>
    <dataField name="Average of Adjusted Labour Cost " fld="14" subtotal="average" baseField="1" baseItem="0" numFmtId="166"/>
  </dataFields>
  <formats count="5">
    <format dxfId="38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37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36">
      <pivotArea field="1" type="button" dataOnly="0" labelOnly="1" outline="0" axis="axisRow" fieldPosition="0"/>
    </format>
    <format dxfId="35">
      <pivotArea field="1" type="button" dataOnly="0" labelOnly="1" outline="0" axis="axisRow" fieldPosition="0"/>
    </format>
    <format dxfId="34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28B2B5-2A69-4A52-ADDF-32D1220F14D6}" name="PivotTable8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ir Handler">
  <location ref="D32:G33" firstHeaderRow="0" firstDataRow="1" firstDataCol="0"/>
  <pivotFields count="14"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ir Handler" fld="10" subtotal="count" baseField="10" baseItem="0"/>
    <dataField name="Average of Adjusted Total cost (equipment and labour)" fld="11" subtotal="average" baseField="9" baseItem="2" numFmtId="166"/>
    <dataField name="Average of Adjusted Equipment cost " fld="12" subtotal="average" baseField="9" baseItem="0" numFmtId="166"/>
    <dataField name="Average of Adjusted Labour Cost " fld="13" subtotal="average" baseField="9" baseItem="2" numFmtId="166"/>
  </dataFields>
  <formats count="5">
    <format dxfId="21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20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9">
      <pivotArea field="7" type="button" dataOnly="0" labelOnly="1" outline="0"/>
    </format>
    <format dxfId="18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693E64-C415-4035-A02D-E38CA19B7571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ew Furnace">
  <location ref="D22:G23" firstHeaderRow="0" firstDataRow="1" firstDataCol="0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Furnace" fld="0" subtotal="count" baseField="0" baseItem="0"/>
    <dataField name="Average of Adjusted Total cost (equipment and labour)" fld="11" subtotal="average" baseField="0" baseItem="0" numFmtId="166"/>
    <dataField name="Average of Adjusted Equipment cost " fld="12" subtotal="average" baseField="0" baseItem="0" numFmtId="166"/>
    <dataField name="Average of Adjusted Labour Cost " fld="13" subtotal="average" baseField="0" baseItem="0" numFmtId="166"/>
  </dataFields>
  <formats count="6">
    <format dxfId="27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26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25">
      <pivotArea field="8" type="button" dataOnly="0" labelOnly="1" outline="0"/>
    </format>
    <format dxfId="24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23">
      <pivotArea outline="0" collapsedLevelsAreSubtotals="1" fieldPosition="0"/>
    </format>
    <format dxfId="2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721E60-C9AD-41E3-AEF7-56C8303CA674}" name="PivotTable3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Heat pump">
  <location ref="D3:H8" firstHeaderRow="0" firstDataRow="1" firstDataCol="1"/>
  <pivotFields count="16">
    <pivotField dataField="1" showAll="0"/>
    <pivotField axis="axisRow" showAll="0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UID" fld="0" subtotal="count" baseField="0" baseItem="0"/>
    <dataField name="Average of Adjusted Total cost (equipment and labour)" fld="13" subtotal="average" baseField="1" baseItem="0" numFmtId="166"/>
    <dataField name="Average of Adjusted Equipment cost " fld="14" subtotal="average" baseField="1" baseItem="0" numFmtId="166"/>
    <dataField name="Average of Adjusted Labour Cost " fld="15" subtotal="average" baseField="1" baseItem="0" numFmtId="166"/>
  </dataFields>
  <formats count="6">
    <format dxfId="33">
      <pivotArea field="1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31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30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29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ED9CDC-40C5-488A-8D1E-1D697C8F3679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6:G37" firstHeaderRow="0" firstDataRow="1" firstDataCol="0"/>
  <pivotFields count="4"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lectrical Panel Upgrade" fld="0" subtotal="count" baseField="0" baseItem="0"/>
    <dataField name="Average of Total Cost " fld="3" subtotal="average" baseField="0" baseItem="1" numFmtId="166"/>
    <dataField name="Average of Average panel upgrade equipment cost" fld="1" subtotal="average" baseField="0" baseItem="1" numFmtId="166"/>
    <dataField name="Average of Average panel upgrade labour cost " fld="2" subtotal="average" baseField="0" baseItem="1" numFmtId="166"/>
  </dataFields>
  <formats count="5">
    <format dxfId="43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42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AE5682-6917-4449-A36F-3BBD06EAE9B1}" name="PivotTable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ontrol Cost">
  <location ref="D26:H29" firstHeaderRow="0" firstDataRow="1" firstDataCol="1"/>
  <pivotFields count="5">
    <pivotField dataField="1" showAll="0"/>
    <pivotField axis="axisRow" showAll="0">
      <items count="3">
        <item x="0"/>
        <item x="1"/>
        <item t="default"/>
      </items>
    </pivotField>
    <pivotField dataField="1" showAll="0"/>
    <pivotField dataField="1" showAll="0"/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UID" fld="0" subtotal="count" baseField="0" baseItem="0"/>
    <dataField name="Average of Total cost" fld="4" subtotal="average" baseField="1" baseItem="0" numFmtId="166"/>
    <dataField name="Average of Thermostat equipment cost " fld="2" subtotal="average" baseField="1" baseItem="0" numFmtId="166"/>
    <dataField name="Average of Thermostat labour cost " fld="3" subtotal="average" baseField="1" baseItem="0" numFmtId="166"/>
  </dataFields>
  <formats count="7">
    <format dxfId="50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49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48">
      <pivotArea dataOnly="0" labelOnly="1" outline="0" fieldPosition="0">
        <references count="1">
          <reference field="4294967294" count="3">
            <x v="0"/>
            <x v="2"/>
            <x v="3"/>
          </reference>
        </references>
      </pivotArea>
    </format>
    <format dxfId="4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5">
      <pivotArea field="1" type="button" dataOnly="0" labelOnly="1" outline="0" axis="axisRow" fieldPosition="0"/>
    </format>
    <format dxfId="44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A3468E-0DA2-447E-9307-EAD79F4D746E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Heat pump">
  <location ref="D3:H9" firstHeaderRow="0" firstDataRow="1" firstDataCol="1"/>
  <pivotFields count="16">
    <pivotField dataField="1" showAll="0"/>
    <pivotField axis="axisRow" showAll="0">
      <items count="8">
        <item x="3"/>
        <item x="0"/>
        <item x="1"/>
        <item x="2"/>
        <item m="1" x="5"/>
        <item m="1" x="6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1"/>
  </rowFields>
  <rowItems count="6">
    <i>
      <x/>
    </i>
    <i>
      <x v="1"/>
    </i>
    <i>
      <x v="2"/>
    </i>
    <i>
      <x v="3"/>
    </i>
    <i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UID" fld="0" subtotal="count" baseField="0" baseItem="0"/>
    <dataField name="Average of Adjusted Total cost (equipment and labour)" fld="13" subtotal="average" baseField="1" baseItem="0" numFmtId="166"/>
    <dataField name="Average of Adjusted Equipment cost " fld="14" subtotal="average" baseField="1" baseItem="0" numFmtId="166"/>
    <dataField name="Average of Adjusted Labour Cost " fld="15" subtotal="average" baseField="1" baseItem="0" numFmtId="166"/>
  </dataFields>
  <formats count="6">
    <format dxfId="56">
      <pivotArea field="1" type="button" dataOnly="0" labelOnly="1" outline="0" axis="axisRow" fieldPosition="0"/>
    </format>
    <format dxfId="55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54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53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52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72F01D-50EF-4864-841B-3D7205D63319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ew Furnace">
  <location ref="D22:G23" firstHeaderRow="0" firstDataRow="1" firstDataCol="0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Furnace" fld="0" subtotal="count" baseField="0" baseItem="0"/>
    <dataField name="Average of Adjusted Total cost (equipment and labour)" fld="11" subtotal="average" baseField="0" baseItem="0" numFmtId="166"/>
    <dataField name="Average of Adjusted Equipment cost " fld="12" subtotal="average" baseField="0" baseItem="0" numFmtId="166"/>
    <dataField name="Average of Adjusted Labour Cost " fld="13" subtotal="average" baseField="0" baseItem="0" numFmtId="166"/>
  </dataFields>
  <formats count="6">
    <format dxfId="62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61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60">
      <pivotArea field="8" type="button" dataOnly="0" labelOnly="1" outline="0"/>
    </format>
    <format dxfId="59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58">
      <pivotArea outline="0" collapsedLevelsAreSubtotals="1" fieldPosition="0"/>
    </format>
    <format dxfId="57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A48BBB-A200-4739-9EF9-458D20BB343E}" name="PivotTable8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ir Handler">
  <location ref="D32:G33" firstHeaderRow="0" firstDataRow="1" firstDataCol="0"/>
  <pivotFields count="14"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ir Handler" fld="10" subtotal="count" baseField="10" baseItem="0"/>
    <dataField name="Average of Adjusted Total cost (equipment and labour)" fld="11" subtotal="average" baseField="9" baseItem="2" numFmtId="166"/>
    <dataField name="Average of Adjusted Equipment cost " fld="12" subtotal="average" baseField="9" baseItem="0" numFmtId="166"/>
    <dataField name="Average of Adjusted Labour Cost " fld="13" subtotal="average" baseField="9" baseItem="2" numFmtId="166"/>
  </dataFields>
  <formats count="5">
    <format dxfId="67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66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65">
      <pivotArea field="7" type="button" dataOnly="0" labelOnly="1" outline="0"/>
    </format>
    <format dxfId="64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42F42-8004-479B-A140-B0FEAB0AF5E4}" name="PivotTable6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ontrol Cost">
  <location ref="D26:H29" firstHeaderRow="0" firstDataRow="1" firstDataCol="1"/>
  <pivotFields count="5">
    <pivotField dataField="1" showAll="0"/>
    <pivotField axis="axisRow" showAll="0">
      <items count="3">
        <item x="0"/>
        <item x="1"/>
        <item t="default"/>
      </items>
    </pivotField>
    <pivotField dataField="1" showAll="0"/>
    <pivotField dataField="1" showAll="0"/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UID" fld="0" subtotal="count" baseField="0" baseItem="0"/>
    <dataField name="Average of Total cost" fld="4" subtotal="average" baseField="1" baseItem="0" numFmtId="166"/>
    <dataField name="Average of Thermostat equipment cost " fld="2" subtotal="average" baseField="1" baseItem="0" numFmtId="166"/>
    <dataField name="Average of Thermostat labour cost " fld="3" subtotal="average" baseField="1" baseItem="0" numFmtId="166"/>
  </dataFields>
  <formats count="7">
    <format dxfId="6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4">
      <pivotArea dataOnly="0" labelOnly="1" outline="0" fieldPosition="0">
        <references count="1">
          <reference field="4294967294" count="3">
            <x v="0"/>
            <x v="2"/>
            <x v="3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field="1" type="button" dataOnly="0" labelOnly="1" outline="0" axis="axisRow" fieldPosition="0"/>
    </format>
    <format dxfId="0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0E9ACF-5AD8-4B8B-9E8C-D08E4365DA8A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6:G37" firstHeaderRow="0" firstDataRow="1" firstDataCol="0"/>
  <pivotFields count="4"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lectrical Panel Upgrade" fld="0" subtotal="count" baseField="0" baseItem="0"/>
    <dataField name="Average of Total Cost " fld="3" subtotal="average" baseField="0" baseItem="1" numFmtId="166"/>
    <dataField name="Average of Average panel upgrade equipment cost" fld="1" subtotal="average" baseField="0" baseItem="1" numFmtId="166"/>
    <dataField name="Average of Average panel upgrade labour cost " fld="2" subtotal="average" baseField="0" baseItem="1" numFmtId="166"/>
  </dataFields>
  <formats count="5">
    <format dxfId="11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0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B3EBAD-36EE-4BE8-9ED7-76A303C1000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ew A/C cost">
  <location ref="D12:H19" firstHeaderRow="0" firstDataRow="1" firstDataCol="1"/>
  <pivotFields count="15">
    <pivotField dataField="1" showAll="0"/>
    <pivotField axis="axisRow" showAll="0">
      <items count="8">
        <item x="3"/>
        <item x="0"/>
        <item x="1"/>
        <item x="2"/>
        <item x="4"/>
        <item x="5"/>
        <item m="1"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UID" fld="0" subtotal="count" baseField="0" baseItem="0"/>
    <dataField name="Average of Adjusted Total cost (equipment and labour)" fld="12" subtotal="average" baseField="1" baseItem="0" numFmtId="166"/>
    <dataField name="Average of Adjusted Equipment cost " fld="13" subtotal="average" baseField="1" baseItem="0" numFmtId="166"/>
    <dataField name="Average of Adjusted Labour Cost " fld="14" subtotal="average" baseField="1" baseItem="0" numFmtId="166"/>
  </dataFields>
  <formats count="5">
    <format dxfId="16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5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14">
      <pivotArea field="1" type="button" dataOnly="0" labelOnly="1" outline="0" axis="axisRow" fieldPosition="0"/>
    </format>
    <format dxfId="13">
      <pivotArea field="1" type="button" dataOnly="0" labelOnly="1" outline="0" axis="axisRow" fieldPosition="0"/>
    </format>
    <format dxfId="12">
      <pivotArea outline="0" collapsedLevelsAreSubtotals="1" fieldPosition="0">
        <references count="1">
          <reference field="4294967294" count="3" selected="0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5-09-24T13:02:03.50" personId="{00000000-0000-0000-0000-000000000000}" id="{B3F7735D-0963-49C1-8321-43A99A4F4F12}">
    <text>Same assumptions for ASHP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6" Type="http://schemas.openxmlformats.org/officeDocument/2006/relationships/pivotTable" Target="../pivotTables/pivotTable12.xml"/><Relationship Id="rId5" Type="http://schemas.openxmlformats.org/officeDocument/2006/relationships/pivotTable" Target="../pivotTables/pivotTable11.xml"/><Relationship Id="rId4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217A-60AF-4BD9-AF5F-E0C40BB34D93}">
  <dimension ref="B1:T27"/>
  <sheetViews>
    <sheetView topLeftCell="A15" zoomScaleNormal="100" workbookViewId="0">
      <selection activeCell="V8" sqref="V8"/>
    </sheetView>
  </sheetViews>
  <sheetFormatPr defaultRowHeight="14.5" x14ac:dyDescent="0.35"/>
  <cols>
    <col min="1" max="2" width="6.54296875" customWidth="1"/>
    <col min="3" max="3" width="9.1796875" customWidth="1"/>
    <col min="4" max="4" width="21.54296875" customWidth="1"/>
    <col min="5" max="5" width="17" customWidth="1"/>
    <col min="6" max="7" width="9.81640625" customWidth="1"/>
    <col min="8" max="9" width="10.26953125" customWidth="1"/>
    <col min="10" max="10" width="11.26953125" customWidth="1"/>
    <col min="11" max="11" width="7.7265625" customWidth="1"/>
    <col min="12" max="12" width="12.26953125" customWidth="1"/>
    <col min="13" max="13" width="12.453125" customWidth="1"/>
    <col min="14" max="14" width="22.81640625" customWidth="1"/>
    <col min="15" max="16" width="10.81640625" customWidth="1"/>
    <col min="17" max="20" width="10.26953125" customWidth="1"/>
  </cols>
  <sheetData>
    <row r="1" spans="2:20" ht="15" thickBot="1" x14ac:dyDescent="0.4"/>
    <row r="2" spans="2:20" ht="79.5" customHeight="1" thickTop="1" x14ac:dyDescent="0.35">
      <c r="B2" s="100"/>
      <c r="C2" s="100"/>
      <c r="D2" s="100"/>
      <c r="E2" s="100"/>
      <c r="F2" s="100"/>
      <c r="G2" s="100"/>
      <c r="H2" s="163" t="s">
        <v>538</v>
      </c>
      <c r="I2" s="163"/>
      <c r="J2" s="163" t="s">
        <v>539</v>
      </c>
      <c r="K2" s="163"/>
      <c r="L2" s="163" t="s">
        <v>540</v>
      </c>
      <c r="M2" s="163"/>
      <c r="N2" s="163"/>
      <c r="O2" s="163" t="s">
        <v>541</v>
      </c>
      <c r="P2" s="163"/>
      <c r="Q2" s="163" t="s">
        <v>542</v>
      </c>
      <c r="R2" s="163"/>
      <c r="S2" s="163" t="s">
        <v>543</v>
      </c>
      <c r="T2" s="163"/>
    </row>
    <row r="3" spans="2:20" ht="42.5" thickBot="1" x14ac:dyDescent="0.4">
      <c r="B3" s="101" t="s">
        <v>463</v>
      </c>
      <c r="C3" s="32" t="s">
        <v>525</v>
      </c>
      <c r="D3" s="101" t="s">
        <v>544</v>
      </c>
      <c r="E3" s="101" t="s">
        <v>545</v>
      </c>
      <c r="F3" s="32" t="s">
        <v>546</v>
      </c>
      <c r="G3" s="32" t="s">
        <v>547</v>
      </c>
      <c r="H3" s="32" t="s">
        <v>548</v>
      </c>
      <c r="I3" s="32" t="s">
        <v>436</v>
      </c>
      <c r="J3" s="32" t="s">
        <v>549</v>
      </c>
      <c r="K3" s="32" t="s">
        <v>550</v>
      </c>
      <c r="L3" s="32" t="s">
        <v>438</v>
      </c>
      <c r="M3" s="32" t="s">
        <v>551</v>
      </c>
      <c r="N3" s="32" t="s">
        <v>432</v>
      </c>
      <c r="O3" s="32" t="s">
        <v>552</v>
      </c>
      <c r="P3" s="32" t="s">
        <v>553</v>
      </c>
      <c r="Q3" s="32" t="s">
        <v>554</v>
      </c>
      <c r="R3" s="32" t="s">
        <v>555</v>
      </c>
      <c r="S3" s="32" t="s">
        <v>556</v>
      </c>
      <c r="T3" s="32" t="s">
        <v>557</v>
      </c>
    </row>
    <row r="4" spans="2:20" ht="30.5" thickTop="1" x14ac:dyDescent="0.35">
      <c r="B4" s="102" t="s">
        <v>467</v>
      </c>
      <c r="C4" s="158" t="s">
        <v>527</v>
      </c>
      <c r="D4" s="103" t="s">
        <v>465</v>
      </c>
      <c r="E4" s="103" t="s">
        <v>558</v>
      </c>
      <c r="F4" s="102" t="s">
        <v>559</v>
      </c>
      <c r="G4" s="102" t="s">
        <v>504</v>
      </c>
      <c r="H4" s="102" t="s">
        <v>471</v>
      </c>
      <c r="I4" s="102" t="s">
        <v>560</v>
      </c>
      <c r="J4" s="103" t="s">
        <v>561</v>
      </c>
      <c r="K4" s="104" t="s">
        <v>562</v>
      </c>
      <c r="L4" s="105" t="s">
        <v>512</v>
      </c>
      <c r="M4" s="102" t="s">
        <v>513</v>
      </c>
      <c r="N4" s="106" t="s">
        <v>514</v>
      </c>
      <c r="O4" s="102" t="s">
        <v>563</v>
      </c>
      <c r="P4" s="106" t="s">
        <v>564</v>
      </c>
      <c r="Q4" s="102">
        <v>0</v>
      </c>
      <c r="R4" s="106" t="s">
        <v>434</v>
      </c>
      <c r="S4" s="102" t="s">
        <v>565</v>
      </c>
      <c r="T4" s="102" t="s">
        <v>434</v>
      </c>
    </row>
    <row r="5" spans="2:20" ht="30.5" thickBot="1" x14ac:dyDescent="0.4">
      <c r="B5" s="107" t="s">
        <v>467</v>
      </c>
      <c r="C5" s="159"/>
      <c r="D5" s="108" t="s">
        <v>466</v>
      </c>
      <c r="E5" s="108" t="s">
        <v>568</v>
      </c>
      <c r="F5" s="107" t="s">
        <v>504</v>
      </c>
      <c r="G5" s="107" t="s">
        <v>504</v>
      </c>
      <c r="H5" s="107" t="s">
        <v>471</v>
      </c>
      <c r="I5" s="107" t="s">
        <v>472</v>
      </c>
      <c r="J5" s="108" t="s">
        <v>561</v>
      </c>
      <c r="K5" s="109" t="s">
        <v>562</v>
      </c>
      <c r="L5" s="110" t="s">
        <v>512</v>
      </c>
      <c r="M5" s="111" t="s">
        <v>513</v>
      </c>
      <c r="N5" s="112" t="s">
        <v>514</v>
      </c>
      <c r="O5" s="107" t="s">
        <v>563</v>
      </c>
      <c r="P5" s="113" t="s">
        <v>564</v>
      </c>
      <c r="Q5" s="107">
        <v>0</v>
      </c>
      <c r="R5" s="113" t="s">
        <v>434</v>
      </c>
      <c r="S5" s="107" t="s">
        <v>565</v>
      </c>
      <c r="T5" s="107" t="s">
        <v>434</v>
      </c>
    </row>
    <row r="6" spans="2:20" ht="30.5" thickTop="1" x14ac:dyDescent="0.35">
      <c r="B6" s="114" t="s">
        <v>484</v>
      </c>
      <c r="C6" s="155" t="s">
        <v>527</v>
      </c>
      <c r="D6" s="115" t="s">
        <v>465</v>
      </c>
      <c r="E6" s="115" t="s">
        <v>569</v>
      </c>
      <c r="F6" s="114" t="s">
        <v>559</v>
      </c>
      <c r="G6" s="114" t="s">
        <v>504</v>
      </c>
      <c r="H6" s="114" t="s">
        <v>471</v>
      </c>
      <c r="I6" s="114" t="s">
        <v>560</v>
      </c>
      <c r="J6" s="115" t="s">
        <v>561</v>
      </c>
      <c r="K6" s="116" t="s">
        <v>562</v>
      </c>
      <c r="L6" s="117" t="s">
        <v>512</v>
      </c>
      <c r="M6" s="118" t="s">
        <v>513</v>
      </c>
      <c r="N6" s="119" t="s">
        <v>514</v>
      </c>
      <c r="O6" s="114" t="s">
        <v>563</v>
      </c>
      <c r="P6" s="120" t="s">
        <v>564</v>
      </c>
      <c r="Q6" s="121">
        <v>0</v>
      </c>
      <c r="R6" s="120" t="s">
        <v>434</v>
      </c>
      <c r="S6" s="114" t="s">
        <v>565</v>
      </c>
      <c r="T6" s="114" t="s">
        <v>434</v>
      </c>
    </row>
    <row r="7" spans="2:20" ht="30" x14ac:dyDescent="0.35">
      <c r="B7" s="122" t="s">
        <v>484</v>
      </c>
      <c r="C7" s="156"/>
      <c r="D7" s="123" t="s">
        <v>466</v>
      </c>
      <c r="E7" s="123" t="s">
        <v>568</v>
      </c>
      <c r="F7" s="122" t="s">
        <v>504</v>
      </c>
      <c r="G7" s="122" t="s">
        <v>504</v>
      </c>
      <c r="H7" s="122" t="s">
        <v>471</v>
      </c>
      <c r="I7" s="122" t="s">
        <v>560</v>
      </c>
      <c r="J7" s="123" t="s">
        <v>561</v>
      </c>
      <c r="K7" s="124" t="s">
        <v>562</v>
      </c>
      <c r="L7" s="125" t="s">
        <v>512</v>
      </c>
      <c r="M7" s="126" t="s">
        <v>513</v>
      </c>
      <c r="N7" s="127" t="s">
        <v>514</v>
      </c>
      <c r="O7" s="122" t="s">
        <v>563</v>
      </c>
      <c r="P7" s="128" t="s">
        <v>564</v>
      </c>
      <c r="Q7" s="129">
        <v>0</v>
      </c>
      <c r="R7" s="128" t="s">
        <v>434</v>
      </c>
      <c r="S7" s="122" t="s">
        <v>565</v>
      </c>
      <c r="T7" s="122" t="s">
        <v>434</v>
      </c>
    </row>
    <row r="8" spans="2:20" ht="40.5" thickBot="1" x14ac:dyDescent="0.4">
      <c r="B8" s="130" t="s">
        <v>484</v>
      </c>
      <c r="C8" s="130" t="s">
        <v>528</v>
      </c>
      <c r="D8" s="131" t="s">
        <v>570</v>
      </c>
      <c r="E8" s="131" t="s">
        <v>571</v>
      </c>
      <c r="F8" s="130" t="s">
        <v>559</v>
      </c>
      <c r="G8" s="130" t="s">
        <v>559</v>
      </c>
      <c r="H8" s="130" t="s">
        <v>471</v>
      </c>
      <c r="I8" s="130" t="s">
        <v>377</v>
      </c>
      <c r="J8" s="131" t="s">
        <v>561</v>
      </c>
      <c r="K8" s="132" t="s">
        <v>562</v>
      </c>
      <c r="L8" s="133" t="s">
        <v>572</v>
      </c>
      <c r="M8" s="134" t="s">
        <v>516</v>
      </c>
      <c r="N8" s="135" t="s">
        <v>514</v>
      </c>
      <c r="O8" s="130" t="s">
        <v>566</v>
      </c>
      <c r="P8" s="136" t="s">
        <v>567</v>
      </c>
      <c r="Q8" s="130">
        <v>0</v>
      </c>
      <c r="R8" s="136" t="s">
        <v>434</v>
      </c>
      <c r="S8" s="130" t="s">
        <v>565</v>
      </c>
      <c r="T8" s="130" t="s">
        <v>434</v>
      </c>
    </row>
    <row r="9" spans="2:20" ht="30.5" thickTop="1" x14ac:dyDescent="0.35">
      <c r="B9" s="137" t="s">
        <v>485</v>
      </c>
      <c r="C9" s="160" t="s">
        <v>527</v>
      </c>
      <c r="D9" s="138" t="s">
        <v>465</v>
      </c>
      <c r="E9" s="138" t="s">
        <v>569</v>
      </c>
      <c r="F9" s="137" t="s">
        <v>559</v>
      </c>
      <c r="G9" s="137" t="s">
        <v>504</v>
      </c>
      <c r="H9" s="137" t="s">
        <v>471</v>
      </c>
      <c r="I9" s="137" t="s">
        <v>560</v>
      </c>
      <c r="J9" s="138" t="s">
        <v>561</v>
      </c>
      <c r="K9" s="139" t="s">
        <v>562</v>
      </c>
      <c r="L9" s="105" t="s">
        <v>512</v>
      </c>
      <c r="M9" s="102" t="s">
        <v>513</v>
      </c>
      <c r="N9" s="106" t="s">
        <v>514</v>
      </c>
      <c r="O9" s="137" t="s">
        <v>563</v>
      </c>
      <c r="P9" s="140" t="s">
        <v>564</v>
      </c>
      <c r="Q9" s="137">
        <v>0</v>
      </c>
      <c r="R9" s="140" t="s">
        <v>434</v>
      </c>
      <c r="S9" s="137" t="s">
        <v>565</v>
      </c>
      <c r="T9" s="137" t="s">
        <v>434</v>
      </c>
    </row>
    <row r="10" spans="2:20" ht="30" x14ac:dyDescent="0.35">
      <c r="B10" s="81" t="s">
        <v>485</v>
      </c>
      <c r="C10" s="161"/>
      <c r="D10" s="141" t="s">
        <v>466</v>
      </c>
      <c r="E10" s="141" t="s">
        <v>568</v>
      </c>
      <c r="F10" s="81" t="s">
        <v>504</v>
      </c>
      <c r="G10" s="81" t="s">
        <v>504</v>
      </c>
      <c r="H10" s="81" t="s">
        <v>471</v>
      </c>
      <c r="I10" s="81" t="s">
        <v>472</v>
      </c>
      <c r="J10" s="141" t="s">
        <v>561</v>
      </c>
      <c r="K10" s="142" t="s">
        <v>562</v>
      </c>
      <c r="L10" s="143" t="s">
        <v>512</v>
      </c>
      <c r="M10" s="144" t="s">
        <v>513</v>
      </c>
      <c r="N10" s="145" t="s">
        <v>514</v>
      </c>
      <c r="O10" s="81" t="s">
        <v>563</v>
      </c>
      <c r="P10" s="146" t="s">
        <v>564</v>
      </c>
      <c r="Q10" s="81">
        <v>0</v>
      </c>
      <c r="R10" s="146" t="s">
        <v>434</v>
      </c>
      <c r="S10" s="81" t="s">
        <v>565</v>
      </c>
      <c r="T10" s="81" t="s">
        <v>434</v>
      </c>
    </row>
    <row r="11" spans="2:20" ht="40" x14ac:dyDescent="0.35">
      <c r="B11" s="81" t="s">
        <v>485</v>
      </c>
      <c r="C11" s="162" t="s">
        <v>529</v>
      </c>
      <c r="D11" s="141" t="s">
        <v>491</v>
      </c>
      <c r="E11" s="141" t="s">
        <v>573</v>
      </c>
      <c r="F11" s="81" t="s">
        <v>574</v>
      </c>
      <c r="G11" s="81" t="s">
        <v>559</v>
      </c>
      <c r="H11" s="81" t="s">
        <v>472</v>
      </c>
      <c r="I11" s="81" t="s">
        <v>377</v>
      </c>
      <c r="J11" s="141" t="s">
        <v>561</v>
      </c>
      <c r="K11" s="142" t="s">
        <v>562</v>
      </c>
      <c r="L11" s="143" t="s">
        <v>517</v>
      </c>
      <c r="M11" s="144" t="s">
        <v>518</v>
      </c>
      <c r="N11" s="145" t="s">
        <v>575</v>
      </c>
      <c r="O11" s="81" t="s">
        <v>566</v>
      </c>
      <c r="P11" s="146" t="s">
        <v>567</v>
      </c>
      <c r="Q11" s="81">
        <v>0</v>
      </c>
      <c r="R11" s="146" t="s">
        <v>434</v>
      </c>
      <c r="S11" s="81" t="s">
        <v>576</v>
      </c>
      <c r="T11" s="81" t="s">
        <v>434</v>
      </c>
    </row>
    <row r="12" spans="2:20" ht="40" x14ac:dyDescent="0.35">
      <c r="B12" s="81" t="s">
        <v>485</v>
      </c>
      <c r="C12" s="161"/>
      <c r="D12" s="141" t="s">
        <v>492</v>
      </c>
      <c r="E12" s="141" t="s">
        <v>573</v>
      </c>
      <c r="F12" s="81" t="s">
        <v>504</v>
      </c>
      <c r="G12" s="81" t="s">
        <v>559</v>
      </c>
      <c r="H12" s="81" t="s">
        <v>494</v>
      </c>
      <c r="I12" s="81" t="s">
        <v>377</v>
      </c>
      <c r="J12" s="141" t="s">
        <v>561</v>
      </c>
      <c r="K12" s="142" t="s">
        <v>562</v>
      </c>
      <c r="L12" s="143" t="s">
        <v>517</v>
      </c>
      <c r="M12" s="144" t="s">
        <v>518</v>
      </c>
      <c r="N12" s="145" t="s">
        <v>575</v>
      </c>
      <c r="O12" s="81" t="s">
        <v>566</v>
      </c>
      <c r="P12" s="146" t="s">
        <v>567</v>
      </c>
      <c r="Q12" s="81">
        <v>0</v>
      </c>
      <c r="R12" s="146" t="s">
        <v>434</v>
      </c>
      <c r="S12" s="81">
        <v>0</v>
      </c>
      <c r="T12" s="81" t="s">
        <v>434</v>
      </c>
    </row>
    <row r="13" spans="2:20" ht="40.5" thickBot="1" x14ac:dyDescent="0.4">
      <c r="B13" s="147" t="s">
        <v>485</v>
      </c>
      <c r="C13" s="147" t="s">
        <v>528</v>
      </c>
      <c r="D13" s="148" t="s">
        <v>570</v>
      </c>
      <c r="E13" s="148" t="s">
        <v>571</v>
      </c>
      <c r="F13" s="147" t="s">
        <v>559</v>
      </c>
      <c r="G13" s="147" t="s">
        <v>559</v>
      </c>
      <c r="H13" s="147" t="s">
        <v>471</v>
      </c>
      <c r="I13" s="147" t="s">
        <v>377</v>
      </c>
      <c r="J13" s="148" t="s">
        <v>561</v>
      </c>
      <c r="K13" s="149" t="s">
        <v>562</v>
      </c>
      <c r="L13" s="110" t="s">
        <v>572</v>
      </c>
      <c r="M13" s="111" t="s">
        <v>516</v>
      </c>
      <c r="N13" s="112" t="s">
        <v>514</v>
      </c>
      <c r="O13" s="147" t="s">
        <v>566</v>
      </c>
      <c r="P13" s="150" t="s">
        <v>567</v>
      </c>
      <c r="Q13" s="147">
        <v>0</v>
      </c>
      <c r="R13" s="150" t="s">
        <v>434</v>
      </c>
      <c r="S13" s="147" t="s">
        <v>565</v>
      </c>
      <c r="T13" s="147" t="s">
        <v>434</v>
      </c>
    </row>
    <row r="14" spans="2:20" ht="40.5" thickBot="1" x14ac:dyDescent="0.4">
      <c r="B14" s="114" t="s">
        <v>486</v>
      </c>
      <c r="C14" s="155" t="s">
        <v>527</v>
      </c>
      <c r="D14" s="115" t="s">
        <v>465</v>
      </c>
      <c r="E14" s="115" t="s">
        <v>573</v>
      </c>
      <c r="F14" s="114" t="s">
        <v>559</v>
      </c>
      <c r="G14" s="114" t="s">
        <v>504</v>
      </c>
      <c r="H14" s="114" t="s">
        <v>471</v>
      </c>
      <c r="I14" s="114" t="s">
        <v>560</v>
      </c>
      <c r="J14" s="115" t="s">
        <v>577</v>
      </c>
      <c r="K14" s="116" t="s">
        <v>562</v>
      </c>
      <c r="L14" s="115" t="s">
        <v>512</v>
      </c>
      <c r="M14" s="114" t="s">
        <v>578</v>
      </c>
      <c r="N14" s="120" t="s">
        <v>579</v>
      </c>
      <c r="O14" s="114" t="s">
        <v>563</v>
      </c>
      <c r="P14" s="120" t="s">
        <v>580</v>
      </c>
      <c r="Q14" s="114">
        <v>0</v>
      </c>
      <c r="R14" s="120" t="s">
        <v>434</v>
      </c>
      <c r="S14" s="114" t="s">
        <v>565</v>
      </c>
      <c r="T14" s="114" t="s">
        <v>434</v>
      </c>
    </row>
    <row r="15" spans="2:20" ht="40" x14ac:dyDescent="0.35">
      <c r="B15" s="122" t="s">
        <v>486</v>
      </c>
      <c r="C15" s="156"/>
      <c r="D15" s="123" t="s">
        <v>466</v>
      </c>
      <c r="E15" s="123" t="s">
        <v>568</v>
      </c>
      <c r="F15" s="122" t="s">
        <v>504</v>
      </c>
      <c r="G15" s="122" t="s">
        <v>504</v>
      </c>
      <c r="H15" s="122" t="s">
        <v>471</v>
      </c>
      <c r="I15" s="122" t="s">
        <v>472</v>
      </c>
      <c r="J15" s="123" t="s">
        <v>577</v>
      </c>
      <c r="K15" s="124" t="s">
        <v>562</v>
      </c>
      <c r="L15" s="115" t="s">
        <v>512</v>
      </c>
      <c r="M15" s="114" t="s">
        <v>578</v>
      </c>
      <c r="N15" s="120" t="s">
        <v>579</v>
      </c>
      <c r="O15" s="122" t="s">
        <v>563</v>
      </c>
      <c r="P15" s="128" t="s">
        <v>580</v>
      </c>
      <c r="Q15" s="122">
        <v>0</v>
      </c>
      <c r="R15" s="128" t="s">
        <v>434</v>
      </c>
      <c r="S15" s="122" t="s">
        <v>565</v>
      </c>
      <c r="T15" s="122" t="s">
        <v>434</v>
      </c>
    </row>
    <row r="16" spans="2:20" ht="40" x14ac:dyDescent="0.35">
      <c r="B16" s="122" t="s">
        <v>486</v>
      </c>
      <c r="C16" s="157" t="s">
        <v>529</v>
      </c>
      <c r="D16" s="123" t="s">
        <v>491</v>
      </c>
      <c r="E16" s="123" t="s">
        <v>581</v>
      </c>
      <c r="F16" s="122" t="s">
        <v>574</v>
      </c>
      <c r="G16" s="122" t="s">
        <v>559</v>
      </c>
      <c r="H16" s="122" t="s">
        <v>472</v>
      </c>
      <c r="I16" s="122" t="s">
        <v>377</v>
      </c>
      <c r="J16" s="123" t="s">
        <v>577</v>
      </c>
      <c r="K16" s="124" t="s">
        <v>562</v>
      </c>
      <c r="L16" s="123" t="s">
        <v>522</v>
      </c>
      <c r="M16" s="122" t="s">
        <v>582</v>
      </c>
      <c r="N16" s="128" t="s">
        <v>583</v>
      </c>
      <c r="O16" s="122" t="s">
        <v>566</v>
      </c>
      <c r="P16" s="128" t="s">
        <v>580</v>
      </c>
      <c r="Q16" s="122">
        <v>0</v>
      </c>
      <c r="R16" s="128" t="s">
        <v>434</v>
      </c>
      <c r="S16" s="122" t="s">
        <v>576</v>
      </c>
      <c r="T16" s="122" t="s">
        <v>434</v>
      </c>
    </row>
    <row r="17" spans="2:20" ht="40" x14ac:dyDescent="0.35">
      <c r="B17" s="122" t="s">
        <v>486</v>
      </c>
      <c r="C17" s="156"/>
      <c r="D17" s="123" t="s">
        <v>492</v>
      </c>
      <c r="E17" s="123" t="s">
        <v>581</v>
      </c>
      <c r="F17" s="122" t="s">
        <v>504</v>
      </c>
      <c r="G17" s="122" t="s">
        <v>559</v>
      </c>
      <c r="H17" s="122" t="s">
        <v>494</v>
      </c>
      <c r="I17" s="122" t="s">
        <v>377</v>
      </c>
      <c r="J17" s="123" t="s">
        <v>577</v>
      </c>
      <c r="K17" s="124" t="s">
        <v>562</v>
      </c>
      <c r="L17" s="123" t="s">
        <v>522</v>
      </c>
      <c r="M17" s="122" t="s">
        <v>582</v>
      </c>
      <c r="N17" s="128" t="s">
        <v>583</v>
      </c>
      <c r="O17" s="122" t="s">
        <v>566</v>
      </c>
      <c r="P17" s="128" t="s">
        <v>580</v>
      </c>
      <c r="Q17" s="122">
        <v>0</v>
      </c>
      <c r="R17" s="128" t="s">
        <v>434</v>
      </c>
      <c r="S17" s="122">
        <v>0</v>
      </c>
      <c r="T17" s="122" t="s">
        <v>434</v>
      </c>
    </row>
    <row r="18" spans="2:20" ht="40.5" thickBot="1" x14ac:dyDescent="0.4">
      <c r="B18" s="130" t="s">
        <v>486</v>
      </c>
      <c r="C18" s="130" t="s">
        <v>528</v>
      </c>
      <c r="D18" s="131" t="s">
        <v>570</v>
      </c>
      <c r="E18" s="131" t="s">
        <v>584</v>
      </c>
      <c r="F18" s="130" t="s">
        <v>559</v>
      </c>
      <c r="G18" s="130" t="s">
        <v>559</v>
      </c>
      <c r="H18" s="130" t="s">
        <v>471</v>
      </c>
      <c r="I18" s="130" t="s">
        <v>377</v>
      </c>
      <c r="J18" s="131" t="s">
        <v>577</v>
      </c>
      <c r="K18" s="132" t="s">
        <v>562</v>
      </c>
      <c r="L18" s="151" t="s">
        <v>585</v>
      </c>
      <c r="M18" s="130" t="s">
        <v>578</v>
      </c>
      <c r="N18" s="136" t="s">
        <v>586</v>
      </c>
      <c r="O18" s="130" t="s">
        <v>566</v>
      </c>
      <c r="P18" s="136" t="s">
        <v>580</v>
      </c>
      <c r="Q18" s="130">
        <v>0</v>
      </c>
      <c r="R18" s="136" t="s">
        <v>434</v>
      </c>
      <c r="S18" s="130" t="s">
        <v>565</v>
      </c>
      <c r="T18" s="130" t="s">
        <v>434</v>
      </c>
    </row>
    <row r="20" spans="2:20" x14ac:dyDescent="0.35">
      <c r="L20" s="16" t="s">
        <v>506</v>
      </c>
    </row>
    <row r="21" spans="2:20" x14ac:dyDescent="0.35">
      <c r="L21" t="s">
        <v>489</v>
      </c>
    </row>
    <row r="22" spans="2:20" ht="58" x14ac:dyDescent="0.35">
      <c r="D22" s="152" t="s">
        <v>587</v>
      </c>
      <c r="E22" s="10" t="s">
        <v>467</v>
      </c>
      <c r="F22" s="10" t="s">
        <v>484</v>
      </c>
      <c r="G22" s="10" t="s">
        <v>485</v>
      </c>
      <c r="H22" s="10" t="s">
        <v>486</v>
      </c>
    </row>
    <row r="23" spans="2:20" ht="29" x14ac:dyDescent="0.35">
      <c r="D23" s="153" t="s">
        <v>465</v>
      </c>
      <c r="E23" s="2">
        <v>1</v>
      </c>
      <c r="F23" s="2">
        <v>1</v>
      </c>
      <c r="G23" s="2">
        <v>1</v>
      </c>
      <c r="H23" s="2">
        <v>1</v>
      </c>
    </row>
    <row r="24" spans="2:20" x14ac:dyDescent="0.35">
      <c r="D24" s="153" t="s">
        <v>466</v>
      </c>
      <c r="E24" s="2">
        <v>1</v>
      </c>
      <c r="F24" s="2">
        <v>1</v>
      </c>
      <c r="G24" s="2">
        <v>1</v>
      </c>
      <c r="H24" s="2">
        <v>1</v>
      </c>
    </row>
    <row r="25" spans="2:20" ht="29" x14ac:dyDescent="0.35">
      <c r="D25" s="153" t="s">
        <v>491</v>
      </c>
      <c r="E25" s="154"/>
      <c r="F25" s="154"/>
      <c r="G25" s="2">
        <v>1</v>
      </c>
      <c r="H25" s="2">
        <v>1</v>
      </c>
    </row>
    <row r="26" spans="2:20" ht="43.5" x14ac:dyDescent="0.35">
      <c r="D26" s="153" t="s">
        <v>492</v>
      </c>
      <c r="E26" s="154"/>
      <c r="F26" s="154"/>
      <c r="G26" s="2">
        <v>1</v>
      </c>
      <c r="H26" s="2">
        <v>1</v>
      </c>
    </row>
    <row r="27" spans="2:20" ht="43.5" x14ac:dyDescent="0.35">
      <c r="D27" s="153" t="s">
        <v>570</v>
      </c>
      <c r="E27" s="154"/>
      <c r="F27" s="2">
        <v>1</v>
      </c>
      <c r="G27" s="2">
        <v>1</v>
      </c>
      <c r="H27" s="2">
        <v>1</v>
      </c>
    </row>
  </sheetData>
  <sheetProtection sheet="1" objects="1" scenarios="1"/>
  <autoFilter ref="A3:T18" xr:uid="{352B5793-8E79-4D3B-B70E-523AC806F9D5}"/>
  <mergeCells count="12">
    <mergeCell ref="S2:T2"/>
    <mergeCell ref="H2:I2"/>
    <mergeCell ref="J2:K2"/>
    <mergeCell ref="L2:N2"/>
    <mergeCell ref="O2:P2"/>
    <mergeCell ref="Q2:R2"/>
    <mergeCell ref="C14:C15"/>
    <mergeCell ref="C16:C17"/>
    <mergeCell ref="C4:C5"/>
    <mergeCell ref="C6:C7"/>
    <mergeCell ref="C9:C10"/>
    <mergeCell ref="C11:C12"/>
  </mergeCells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2545-D4A7-4CA9-80E8-248C7F436F88}">
  <sheetPr>
    <tabColor theme="8" tint="-0.499984740745262"/>
  </sheetPr>
  <dimension ref="A1:E67"/>
  <sheetViews>
    <sheetView topLeftCell="A44" zoomScaleNormal="100" workbookViewId="0">
      <selection activeCell="D73" sqref="D73"/>
    </sheetView>
  </sheetViews>
  <sheetFormatPr defaultColWidth="11" defaultRowHeight="14.5" x14ac:dyDescent="0.35"/>
  <cols>
    <col min="2" max="5" width="34.54296875" customWidth="1"/>
    <col min="7" max="7" width="28.26953125" bestFit="1" customWidth="1"/>
    <col min="9" max="9" width="26.81640625" bestFit="1" customWidth="1"/>
    <col min="10" max="10" width="22.54296875" bestFit="1" customWidth="1"/>
  </cols>
  <sheetData>
    <row r="1" spans="1:5" ht="39" customHeight="1" x14ac:dyDescent="0.35">
      <c r="A1" s="7" t="s">
        <v>0</v>
      </c>
      <c r="B1" s="7" t="s">
        <v>366</v>
      </c>
      <c r="C1" s="7" t="s">
        <v>367</v>
      </c>
      <c r="D1" s="7" t="s">
        <v>368</v>
      </c>
      <c r="E1" s="23" t="s">
        <v>439</v>
      </c>
    </row>
    <row r="2" spans="1:5" x14ac:dyDescent="0.35">
      <c r="A2" s="3" t="s">
        <v>10</v>
      </c>
      <c r="B2" s="3" t="s">
        <v>369</v>
      </c>
      <c r="C2" s="15">
        <v>900</v>
      </c>
      <c r="D2" s="15">
        <v>300</v>
      </c>
      <c r="E2" s="15">
        <f>C2+D2</f>
        <v>1200</v>
      </c>
    </row>
    <row r="3" spans="1:5" x14ac:dyDescent="0.35">
      <c r="A3" s="3" t="s">
        <v>14</v>
      </c>
      <c r="B3" s="3" t="s">
        <v>369</v>
      </c>
      <c r="C3" s="15">
        <v>550</v>
      </c>
      <c r="D3" s="15">
        <v>125</v>
      </c>
      <c r="E3" s="15">
        <f t="shared" ref="E3:E61" si="0">C3+D3</f>
        <v>675</v>
      </c>
    </row>
    <row r="4" spans="1:5" x14ac:dyDescent="0.35">
      <c r="A4" s="3" t="s">
        <v>15</v>
      </c>
      <c r="B4" s="3" t="s">
        <v>369</v>
      </c>
      <c r="C4" s="15">
        <v>350</v>
      </c>
      <c r="D4" s="15">
        <v>150</v>
      </c>
      <c r="E4" s="15">
        <f t="shared" si="0"/>
        <v>500</v>
      </c>
    </row>
    <row r="5" spans="1:5" x14ac:dyDescent="0.35">
      <c r="A5" s="3" t="s">
        <v>18</v>
      </c>
      <c r="B5" s="3" t="s">
        <v>369</v>
      </c>
      <c r="C5" s="15"/>
      <c r="D5" s="15"/>
      <c r="E5" s="15">
        <f t="shared" si="0"/>
        <v>0</v>
      </c>
    </row>
    <row r="6" spans="1:5" x14ac:dyDescent="0.35">
      <c r="A6" s="3" t="s">
        <v>20</v>
      </c>
      <c r="B6" s="3" t="s">
        <v>369</v>
      </c>
      <c r="C6" s="15">
        <v>550</v>
      </c>
      <c r="D6" s="15">
        <v>150</v>
      </c>
      <c r="E6" s="15">
        <f t="shared" si="0"/>
        <v>700</v>
      </c>
    </row>
    <row r="7" spans="1:5" x14ac:dyDescent="0.35">
      <c r="A7" s="3" t="s">
        <v>28</v>
      </c>
      <c r="B7" s="3" t="s">
        <v>369</v>
      </c>
      <c r="C7" s="15">
        <v>300</v>
      </c>
      <c r="D7" s="15">
        <v>200</v>
      </c>
      <c r="E7" s="15">
        <f t="shared" si="0"/>
        <v>500</v>
      </c>
    </row>
    <row r="8" spans="1:5" x14ac:dyDescent="0.35">
      <c r="A8" s="3" t="s">
        <v>144</v>
      </c>
      <c r="B8" s="3" t="s">
        <v>369</v>
      </c>
      <c r="C8" s="15">
        <v>250</v>
      </c>
      <c r="D8" s="15">
        <v>70</v>
      </c>
      <c r="E8" s="15">
        <f t="shared" si="0"/>
        <v>320</v>
      </c>
    </row>
    <row r="9" spans="1:5" x14ac:dyDescent="0.35">
      <c r="A9" s="3" t="s">
        <v>301</v>
      </c>
      <c r="B9" s="3" t="s">
        <v>369</v>
      </c>
      <c r="C9" s="15">
        <v>180</v>
      </c>
      <c r="D9" s="15">
        <v>130</v>
      </c>
      <c r="E9" s="15">
        <f t="shared" si="0"/>
        <v>310</v>
      </c>
    </row>
    <row r="10" spans="1:5" x14ac:dyDescent="0.35">
      <c r="A10" s="3" t="s">
        <v>31</v>
      </c>
      <c r="B10" s="3" t="s">
        <v>369</v>
      </c>
      <c r="C10" s="15">
        <v>430</v>
      </c>
      <c r="D10" s="15">
        <v>100</v>
      </c>
      <c r="E10" s="15">
        <f t="shared" si="0"/>
        <v>530</v>
      </c>
    </row>
    <row r="11" spans="1:5" x14ac:dyDescent="0.35">
      <c r="A11" s="3" t="s">
        <v>37</v>
      </c>
      <c r="B11" s="3" t="s">
        <v>369</v>
      </c>
      <c r="C11" s="15">
        <v>300</v>
      </c>
      <c r="D11" s="15">
        <v>100</v>
      </c>
      <c r="E11" s="15">
        <f t="shared" si="0"/>
        <v>400</v>
      </c>
    </row>
    <row r="12" spans="1:5" x14ac:dyDescent="0.35">
      <c r="A12" s="3" t="s">
        <v>151</v>
      </c>
      <c r="B12" s="3" t="s">
        <v>369</v>
      </c>
      <c r="C12" s="15">
        <v>180</v>
      </c>
      <c r="D12" s="15">
        <v>130</v>
      </c>
      <c r="E12" s="15">
        <f t="shared" si="0"/>
        <v>310</v>
      </c>
    </row>
    <row r="13" spans="1:5" x14ac:dyDescent="0.35">
      <c r="A13" s="3" t="s">
        <v>47</v>
      </c>
      <c r="B13" s="3" t="s">
        <v>369</v>
      </c>
      <c r="C13" s="15">
        <v>150</v>
      </c>
      <c r="D13" s="15">
        <v>150</v>
      </c>
      <c r="E13" s="15">
        <f t="shared" si="0"/>
        <v>300</v>
      </c>
    </row>
    <row r="14" spans="1:5" x14ac:dyDescent="0.35">
      <c r="A14" s="3" t="s">
        <v>50</v>
      </c>
      <c r="B14" s="3" t="s">
        <v>369</v>
      </c>
      <c r="C14" s="15">
        <v>400</v>
      </c>
      <c r="D14" s="15">
        <v>95</v>
      </c>
      <c r="E14" s="15">
        <f t="shared" si="0"/>
        <v>495</v>
      </c>
    </row>
    <row r="15" spans="1:5" x14ac:dyDescent="0.35">
      <c r="A15" s="3" t="s">
        <v>55</v>
      </c>
      <c r="B15" s="3" t="s">
        <v>369</v>
      </c>
      <c r="C15" s="15">
        <v>399</v>
      </c>
      <c r="D15" s="15">
        <v>155</v>
      </c>
      <c r="E15" s="15">
        <f t="shared" si="0"/>
        <v>554</v>
      </c>
    </row>
    <row r="16" spans="1:5" x14ac:dyDescent="0.35">
      <c r="A16" s="3" t="s">
        <v>56</v>
      </c>
      <c r="B16" s="3" t="s">
        <v>369</v>
      </c>
      <c r="C16" s="15">
        <v>200</v>
      </c>
      <c r="D16" s="15">
        <v>100</v>
      </c>
      <c r="E16" s="15">
        <f t="shared" si="0"/>
        <v>300</v>
      </c>
    </row>
    <row r="17" spans="1:5" x14ac:dyDescent="0.35">
      <c r="A17" s="3" t="s">
        <v>57</v>
      </c>
      <c r="B17" s="3" t="s">
        <v>369</v>
      </c>
      <c r="C17" s="15">
        <v>150</v>
      </c>
      <c r="D17" s="15">
        <v>78</v>
      </c>
      <c r="E17" s="15">
        <f t="shared" si="0"/>
        <v>228</v>
      </c>
    </row>
    <row r="18" spans="1:5" x14ac:dyDescent="0.35">
      <c r="A18" s="3" t="s">
        <v>59</v>
      </c>
      <c r="B18" s="3" t="s">
        <v>369</v>
      </c>
      <c r="C18" s="15">
        <v>150</v>
      </c>
      <c r="D18" s="15">
        <v>200</v>
      </c>
      <c r="E18" s="15">
        <f t="shared" si="0"/>
        <v>350</v>
      </c>
    </row>
    <row r="19" spans="1:5" x14ac:dyDescent="0.35">
      <c r="A19" s="3" t="s">
        <v>183</v>
      </c>
      <c r="B19" s="3" t="s">
        <v>369</v>
      </c>
      <c r="C19" s="15">
        <v>300</v>
      </c>
      <c r="D19" s="15">
        <v>160</v>
      </c>
      <c r="E19" s="15">
        <f t="shared" si="0"/>
        <v>460</v>
      </c>
    </row>
    <row r="20" spans="1:5" x14ac:dyDescent="0.35">
      <c r="A20" s="3" t="s">
        <v>184</v>
      </c>
      <c r="B20" s="3" t="s">
        <v>369</v>
      </c>
      <c r="C20" s="15"/>
      <c r="D20" s="15">
        <v>120</v>
      </c>
      <c r="E20" s="15">
        <f t="shared" si="0"/>
        <v>120</v>
      </c>
    </row>
    <row r="21" spans="1:5" x14ac:dyDescent="0.35">
      <c r="A21" s="3" t="s">
        <v>74</v>
      </c>
      <c r="B21" s="3" t="s">
        <v>369</v>
      </c>
      <c r="C21" s="15">
        <v>150</v>
      </c>
      <c r="D21" s="15">
        <v>135</v>
      </c>
      <c r="E21" s="15">
        <f t="shared" si="0"/>
        <v>285</v>
      </c>
    </row>
    <row r="22" spans="1:5" x14ac:dyDescent="0.35">
      <c r="A22" s="3" t="s">
        <v>78</v>
      </c>
      <c r="B22" s="3" t="s">
        <v>369</v>
      </c>
      <c r="C22" s="15">
        <v>275</v>
      </c>
      <c r="D22" s="15">
        <v>175</v>
      </c>
      <c r="E22" s="15">
        <f t="shared" si="0"/>
        <v>450</v>
      </c>
    </row>
    <row r="23" spans="1:5" x14ac:dyDescent="0.35">
      <c r="A23" s="3" t="s">
        <v>79</v>
      </c>
      <c r="B23" s="3" t="s">
        <v>369</v>
      </c>
      <c r="C23" s="15">
        <v>300</v>
      </c>
      <c r="D23" s="15">
        <v>125</v>
      </c>
      <c r="E23" s="15">
        <f t="shared" si="0"/>
        <v>425</v>
      </c>
    </row>
    <row r="24" spans="1:5" x14ac:dyDescent="0.35">
      <c r="A24" s="3" t="s">
        <v>80</v>
      </c>
      <c r="B24" s="3" t="s">
        <v>369</v>
      </c>
      <c r="C24" s="15">
        <v>250</v>
      </c>
      <c r="D24" s="15">
        <v>50</v>
      </c>
      <c r="E24" s="15">
        <f t="shared" si="0"/>
        <v>300</v>
      </c>
    </row>
    <row r="25" spans="1:5" x14ac:dyDescent="0.35">
      <c r="A25" s="3" t="s">
        <v>81</v>
      </c>
      <c r="B25" s="3" t="s">
        <v>369</v>
      </c>
      <c r="C25" s="15">
        <v>300</v>
      </c>
      <c r="D25" s="15">
        <v>110</v>
      </c>
      <c r="E25" s="15">
        <f t="shared" si="0"/>
        <v>410</v>
      </c>
    </row>
    <row r="26" spans="1:5" x14ac:dyDescent="0.35">
      <c r="A26" s="3" t="s">
        <v>84</v>
      </c>
      <c r="B26" s="3" t="s">
        <v>369</v>
      </c>
      <c r="C26" s="15">
        <v>250</v>
      </c>
      <c r="D26" s="15">
        <v>125</v>
      </c>
      <c r="E26" s="15">
        <f t="shared" si="0"/>
        <v>375</v>
      </c>
    </row>
    <row r="27" spans="1:5" x14ac:dyDescent="0.35">
      <c r="A27" s="3" t="s">
        <v>85</v>
      </c>
      <c r="B27" s="3" t="s">
        <v>369</v>
      </c>
      <c r="C27" s="15">
        <v>100</v>
      </c>
      <c r="D27" s="15">
        <v>300</v>
      </c>
      <c r="E27" s="15">
        <f t="shared" si="0"/>
        <v>400</v>
      </c>
    </row>
    <row r="28" spans="1:5" x14ac:dyDescent="0.35">
      <c r="A28" s="3" t="s">
        <v>87</v>
      </c>
      <c r="B28" s="3" t="s">
        <v>369</v>
      </c>
      <c r="C28" s="15">
        <v>175</v>
      </c>
      <c r="D28" s="15">
        <v>125</v>
      </c>
      <c r="E28" s="15">
        <f t="shared" si="0"/>
        <v>300</v>
      </c>
    </row>
    <row r="29" spans="1:5" x14ac:dyDescent="0.35">
      <c r="A29" s="3" t="s">
        <v>88</v>
      </c>
      <c r="B29" s="3" t="s">
        <v>369</v>
      </c>
      <c r="C29" s="15">
        <v>250</v>
      </c>
      <c r="D29" s="15"/>
      <c r="E29" s="15">
        <f t="shared" si="0"/>
        <v>250</v>
      </c>
    </row>
    <row r="30" spans="1:5" x14ac:dyDescent="0.35">
      <c r="A30" s="3" t="s">
        <v>163</v>
      </c>
      <c r="B30" s="3" t="s">
        <v>369</v>
      </c>
      <c r="C30" s="15">
        <v>200</v>
      </c>
      <c r="D30" s="15">
        <v>150</v>
      </c>
      <c r="E30" s="15">
        <f t="shared" si="0"/>
        <v>350</v>
      </c>
    </row>
    <row r="31" spans="1:5" x14ac:dyDescent="0.35">
      <c r="A31" s="3" t="s">
        <v>249</v>
      </c>
      <c r="B31" s="3" t="s">
        <v>369</v>
      </c>
      <c r="C31" s="15">
        <v>330</v>
      </c>
      <c r="D31" s="15">
        <v>130</v>
      </c>
      <c r="E31" s="15">
        <f t="shared" si="0"/>
        <v>460</v>
      </c>
    </row>
    <row r="32" spans="1:5" x14ac:dyDescent="0.35">
      <c r="A32" s="3" t="s">
        <v>105</v>
      </c>
      <c r="B32" s="3" t="s">
        <v>369</v>
      </c>
      <c r="C32" s="15">
        <v>200</v>
      </c>
      <c r="D32" s="15">
        <v>200</v>
      </c>
      <c r="E32" s="15">
        <f t="shared" si="0"/>
        <v>400</v>
      </c>
    </row>
    <row r="33" spans="1:5" x14ac:dyDescent="0.35">
      <c r="A33" s="3" t="s">
        <v>106</v>
      </c>
      <c r="B33" s="3" t="s">
        <v>369</v>
      </c>
      <c r="C33" s="15">
        <v>350</v>
      </c>
      <c r="D33" s="15">
        <v>125</v>
      </c>
      <c r="E33" s="15">
        <f t="shared" si="0"/>
        <v>475</v>
      </c>
    </row>
    <row r="34" spans="1:5" x14ac:dyDescent="0.35">
      <c r="A34" s="3" t="s">
        <v>107</v>
      </c>
      <c r="B34" s="3" t="s">
        <v>369</v>
      </c>
      <c r="C34" s="15">
        <v>349</v>
      </c>
      <c r="D34" s="15">
        <v>210</v>
      </c>
      <c r="E34" s="15">
        <f t="shared" si="0"/>
        <v>559</v>
      </c>
    </row>
    <row r="35" spans="1:5" x14ac:dyDescent="0.35">
      <c r="A35" s="3" t="s">
        <v>114</v>
      </c>
      <c r="B35" s="3" t="s">
        <v>369</v>
      </c>
      <c r="C35" s="15">
        <v>300</v>
      </c>
      <c r="D35" s="15">
        <v>75</v>
      </c>
      <c r="E35" s="15">
        <f t="shared" si="0"/>
        <v>375</v>
      </c>
    </row>
    <row r="36" spans="1:5" x14ac:dyDescent="0.35">
      <c r="A36" s="3" t="s">
        <v>115</v>
      </c>
      <c r="B36" s="3" t="s">
        <v>369</v>
      </c>
      <c r="C36" s="15">
        <v>250</v>
      </c>
      <c r="D36" s="15">
        <v>150</v>
      </c>
      <c r="E36" s="15">
        <f t="shared" si="0"/>
        <v>400</v>
      </c>
    </row>
    <row r="37" spans="1:5" x14ac:dyDescent="0.35">
      <c r="A37" s="3" t="s">
        <v>120</v>
      </c>
      <c r="B37" s="3" t="s">
        <v>369</v>
      </c>
      <c r="C37" s="15">
        <v>550</v>
      </c>
      <c r="D37" s="15">
        <v>200</v>
      </c>
      <c r="E37" s="15">
        <f t="shared" si="0"/>
        <v>750</v>
      </c>
    </row>
    <row r="38" spans="1:5" x14ac:dyDescent="0.35">
      <c r="A38" s="3" t="s">
        <v>261</v>
      </c>
      <c r="B38" s="3" t="s">
        <v>369</v>
      </c>
      <c r="C38" s="15">
        <v>140</v>
      </c>
      <c r="D38" s="15">
        <v>220</v>
      </c>
      <c r="E38" s="15">
        <f t="shared" si="0"/>
        <v>360</v>
      </c>
    </row>
    <row r="39" spans="1:5" x14ac:dyDescent="0.35">
      <c r="A39" s="3" t="s">
        <v>121</v>
      </c>
      <c r="B39" s="3" t="s">
        <v>369</v>
      </c>
      <c r="C39" s="15">
        <v>600</v>
      </c>
      <c r="D39" s="15">
        <v>300</v>
      </c>
      <c r="E39" s="15">
        <f t="shared" si="0"/>
        <v>900</v>
      </c>
    </row>
    <row r="40" spans="1:5" x14ac:dyDescent="0.35">
      <c r="A40" s="3" t="s">
        <v>266</v>
      </c>
      <c r="B40" s="3" t="s">
        <v>369</v>
      </c>
      <c r="C40" s="15">
        <v>550</v>
      </c>
      <c r="D40" s="15">
        <v>250</v>
      </c>
      <c r="E40" s="15">
        <f t="shared" si="0"/>
        <v>800</v>
      </c>
    </row>
    <row r="41" spans="1:5" x14ac:dyDescent="0.35">
      <c r="A41" s="3" t="s">
        <v>122</v>
      </c>
      <c r="B41" s="3" t="s">
        <v>369</v>
      </c>
      <c r="C41" s="15">
        <v>672</v>
      </c>
      <c r="D41" s="15">
        <v>140</v>
      </c>
      <c r="E41" s="15">
        <f t="shared" si="0"/>
        <v>812</v>
      </c>
    </row>
    <row r="42" spans="1:5" x14ac:dyDescent="0.35">
      <c r="A42" s="3" t="s">
        <v>268</v>
      </c>
      <c r="B42" s="3" t="s">
        <v>369</v>
      </c>
      <c r="C42" s="15">
        <v>375</v>
      </c>
      <c r="D42" s="15">
        <v>175</v>
      </c>
      <c r="E42" s="15">
        <f t="shared" si="0"/>
        <v>550</v>
      </c>
    </row>
    <row r="43" spans="1:5" x14ac:dyDescent="0.35">
      <c r="A43" s="3" t="s">
        <v>271</v>
      </c>
      <c r="B43" s="3" t="s">
        <v>369</v>
      </c>
      <c r="C43" s="15">
        <v>250</v>
      </c>
      <c r="D43" s="15"/>
      <c r="E43" s="15">
        <f t="shared" si="0"/>
        <v>250</v>
      </c>
    </row>
    <row r="44" spans="1:5" x14ac:dyDescent="0.35">
      <c r="A44" s="3" t="s">
        <v>123</v>
      </c>
      <c r="B44" s="3" t="s">
        <v>369</v>
      </c>
      <c r="C44" s="15">
        <v>200</v>
      </c>
      <c r="D44" s="15">
        <v>50</v>
      </c>
      <c r="E44" s="15">
        <f t="shared" si="0"/>
        <v>250</v>
      </c>
    </row>
    <row r="45" spans="1:5" x14ac:dyDescent="0.35">
      <c r="A45" s="3" t="s">
        <v>128</v>
      </c>
      <c r="B45" s="3" t="s">
        <v>369</v>
      </c>
      <c r="C45" s="15">
        <v>600</v>
      </c>
      <c r="D45" s="15">
        <v>1000</v>
      </c>
      <c r="E45" s="15">
        <f t="shared" si="0"/>
        <v>1600</v>
      </c>
    </row>
    <row r="46" spans="1:5" x14ac:dyDescent="0.35">
      <c r="A46" s="3" t="s">
        <v>129</v>
      </c>
      <c r="B46" s="3" t="s">
        <v>369</v>
      </c>
      <c r="C46" s="15">
        <v>250</v>
      </c>
      <c r="D46" s="15">
        <v>150</v>
      </c>
      <c r="E46" s="15">
        <f t="shared" si="0"/>
        <v>400</v>
      </c>
    </row>
    <row r="47" spans="1:5" x14ac:dyDescent="0.35">
      <c r="A47" s="3" t="s">
        <v>188</v>
      </c>
      <c r="B47" s="3" t="s">
        <v>369</v>
      </c>
      <c r="C47" s="15">
        <v>350</v>
      </c>
      <c r="D47" s="15">
        <v>100</v>
      </c>
      <c r="E47" s="15">
        <f t="shared" si="0"/>
        <v>450</v>
      </c>
    </row>
    <row r="48" spans="1:5" x14ac:dyDescent="0.35">
      <c r="A48" s="3" t="s">
        <v>130</v>
      </c>
      <c r="B48" s="3" t="s">
        <v>369</v>
      </c>
      <c r="C48" s="15">
        <v>250</v>
      </c>
      <c r="D48" s="15">
        <v>250</v>
      </c>
      <c r="E48" s="15">
        <f t="shared" si="0"/>
        <v>500</v>
      </c>
    </row>
    <row r="49" spans="1:5" x14ac:dyDescent="0.35">
      <c r="A49" s="3" t="s">
        <v>134</v>
      </c>
      <c r="B49" s="3" t="s">
        <v>369</v>
      </c>
      <c r="C49" s="15">
        <v>350</v>
      </c>
      <c r="D49" s="15">
        <v>100</v>
      </c>
      <c r="E49" s="15">
        <f t="shared" si="0"/>
        <v>450</v>
      </c>
    </row>
    <row r="50" spans="1:5" x14ac:dyDescent="0.35">
      <c r="A50" s="3" t="s">
        <v>135</v>
      </c>
      <c r="B50" s="3" t="s">
        <v>369</v>
      </c>
      <c r="C50" s="15">
        <v>380</v>
      </c>
      <c r="D50" s="15">
        <v>150</v>
      </c>
      <c r="E50" s="15">
        <f t="shared" si="0"/>
        <v>530</v>
      </c>
    </row>
    <row r="51" spans="1:5" x14ac:dyDescent="0.35">
      <c r="A51" s="3" t="s">
        <v>138</v>
      </c>
      <c r="B51" s="3" t="s">
        <v>369</v>
      </c>
      <c r="C51" s="15">
        <v>325</v>
      </c>
      <c r="D51" s="15">
        <v>500</v>
      </c>
      <c r="E51" s="15">
        <f t="shared" si="0"/>
        <v>825</v>
      </c>
    </row>
    <row r="52" spans="1:5" x14ac:dyDescent="0.35">
      <c r="A52" s="3" t="s">
        <v>10</v>
      </c>
      <c r="B52" s="3" t="s">
        <v>370</v>
      </c>
      <c r="C52" s="15">
        <v>1200</v>
      </c>
      <c r="D52" s="15">
        <v>200</v>
      </c>
      <c r="E52" s="15">
        <f t="shared" si="0"/>
        <v>1400</v>
      </c>
    </row>
    <row r="53" spans="1:5" x14ac:dyDescent="0.35">
      <c r="A53" s="3" t="s">
        <v>71</v>
      </c>
      <c r="B53" s="3" t="s">
        <v>370</v>
      </c>
      <c r="C53" s="15">
        <v>350</v>
      </c>
      <c r="D53" s="15">
        <v>95</v>
      </c>
      <c r="E53" s="15">
        <f t="shared" si="0"/>
        <v>445</v>
      </c>
    </row>
    <row r="54" spans="1:5" x14ac:dyDescent="0.35">
      <c r="A54" s="3" t="s">
        <v>74</v>
      </c>
      <c r="B54" s="3" t="s">
        <v>370</v>
      </c>
      <c r="C54" s="15">
        <v>300</v>
      </c>
      <c r="D54" s="15">
        <v>135</v>
      </c>
      <c r="E54" s="15">
        <f t="shared" si="0"/>
        <v>435</v>
      </c>
    </row>
    <row r="55" spans="1:5" x14ac:dyDescent="0.35">
      <c r="A55" s="3" t="s">
        <v>86</v>
      </c>
      <c r="B55" s="3" t="s">
        <v>370</v>
      </c>
      <c r="C55" s="15">
        <v>200</v>
      </c>
      <c r="D55" s="15">
        <v>100</v>
      </c>
      <c r="E55" s="15">
        <f t="shared" si="0"/>
        <v>300</v>
      </c>
    </row>
    <row r="56" spans="1:5" x14ac:dyDescent="0.35">
      <c r="A56" s="3" t="s">
        <v>106</v>
      </c>
      <c r="B56" s="3" t="s">
        <v>370</v>
      </c>
      <c r="C56" s="15">
        <v>550</v>
      </c>
      <c r="D56" s="15"/>
      <c r="E56" s="15">
        <f t="shared" si="0"/>
        <v>550</v>
      </c>
    </row>
    <row r="57" spans="1:5" x14ac:dyDescent="0.35">
      <c r="A57" s="3" t="s">
        <v>116</v>
      </c>
      <c r="B57" s="3" t="s">
        <v>370</v>
      </c>
      <c r="C57" s="15">
        <v>250</v>
      </c>
      <c r="D57" s="15">
        <v>150</v>
      </c>
      <c r="E57" s="15">
        <f t="shared" si="0"/>
        <v>400</v>
      </c>
    </row>
    <row r="58" spans="1:5" x14ac:dyDescent="0.35">
      <c r="A58" s="3" t="s">
        <v>128</v>
      </c>
      <c r="B58" s="3" t="s">
        <v>370</v>
      </c>
      <c r="C58" s="15">
        <v>600</v>
      </c>
      <c r="D58" s="15">
        <v>1000</v>
      </c>
      <c r="E58" s="15">
        <f t="shared" si="0"/>
        <v>1600</v>
      </c>
    </row>
    <row r="59" spans="1:5" x14ac:dyDescent="0.35">
      <c r="A59" s="3" t="s">
        <v>276</v>
      </c>
      <c r="B59" s="3" t="s">
        <v>370</v>
      </c>
      <c r="C59" s="15"/>
      <c r="D59" s="15"/>
      <c r="E59" s="15">
        <f t="shared" si="0"/>
        <v>0</v>
      </c>
    </row>
    <row r="60" spans="1:5" x14ac:dyDescent="0.35">
      <c r="A60" s="3" t="s">
        <v>129</v>
      </c>
      <c r="B60" s="3" t="s">
        <v>370</v>
      </c>
      <c r="C60" s="15">
        <v>500</v>
      </c>
      <c r="D60" s="15">
        <v>300</v>
      </c>
      <c r="E60" s="15">
        <f t="shared" si="0"/>
        <v>800</v>
      </c>
    </row>
    <row r="61" spans="1:5" x14ac:dyDescent="0.35">
      <c r="A61" s="3" t="s">
        <v>188</v>
      </c>
      <c r="B61" s="3" t="s">
        <v>370</v>
      </c>
      <c r="C61" s="15"/>
      <c r="D61" s="15"/>
      <c r="E61" s="15">
        <f t="shared" si="0"/>
        <v>0</v>
      </c>
    </row>
    <row r="64" spans="1:5" x14ac:dyDescent="0.35">
      <c r="B64" s="16"/>
      <c r="C64" s="17"/>
      <c r="D64" s="17"/>
      <c r="E64" s="17"/>
    </row>
    <row r="65" spans="2:5" x14ac:dyDescent="0.35">
      <c r="B65" s="16"/>
      <c r="C65" s="17"/>
      <c r="D65" s="17"/>
      <c r="E65" s="17"/>
    </row>
    <row r="66" spans="2:5" x14ac:dyDescent="0.35">
      <c r="B66" s="16"/>
      <c r="C66" s="17"/>
      <c r="D66" s="17"/>
      <c r="E66" s="17"/>
    </row>
    <row r="67" spans="2:5" x14ac:dyDescent="0.35">
      <c r="B67" s="16"/>
      <c r="C67" s="17"/>
      <c r="D67" s="17"/>
      <c r="E67" s="17"/>
    </row>
  </sheetData>
  <sheetProtection sheet="1" objects="1" scenarios="1"/>
  <autoFilter ref="A1:D61" xr:uid="{CBB5F894-91D4-4EE0-9D38-E7D96F88C808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F282-1905-48F1-9FCE-7A2F4CBE0B1C}">
  <sheetPr>
    <tabColor theme="8" tint="-0.499984740745262"/>
  </sheetPr>
  <dimension ref="A1:D24"/>
  <sheetViews>
    <sheetView tabSelected="1" zoomScaleNormal="100" workbookViewId="0">
      <selection activeCell="F2" sqref="F2:F5"/>
    </sheetView>
  </sheetViews>
  <sheetFormatPr defaultColWidth="11" defaultRowHeight="14.5" x14ac:dyDescent="0.35"/>
  <cols>
    <col min="1" max="1" width="14.54296875" customWidth="1"/>
    <col min="2" max="3" width="23.453125" customWidth="1"/>
  </cols>
  <sheetData>
    <row r="1" spans="1:4" ht="57.65" customHeight="1" x14ac:dyDescent="0.35">
      <c r="A1" s="7" t="s">
        <v>0</v>
      </c>
      <c r="B1" s="1" t="s">
        <v>371</v>
      </c>
      <c r="C1" s="1" t="s">
        <v>372</v>
      </c>
      <c r="D1" s="24" t="s">
        <v>437</v>
      </c>
    </row>
    <row r="2" spans="1:4" x14ac:dyDescent="0.35">
      <c r="A2" s="3" t="s">
        <v>15</v>
      </c>
      <c r="B2" s="18">
        <v>2000</v>
      </c>
      <c r="C2" s="18">
        <v>1000</v>
      </c>
      <c r="D2">
        <f>B2+C2</f>
        <v>3000</v>
      </c>
    </row>
    <row r="3" spans="1:4" x14ac:dyDescent="0.35">
      <c r="A3" s="3" t="s">
        <v>37</v>
      </c>
      <c r="B3" s="18">
        <v>3500</v>
      </c>
      <c r="C3" s="18">
        <v>2000</v>
      </c>
      <c r="D3">
        <f t="shared" ref="D3:D18" si="0">B3+C3</f>
        <v>5500</v>
      </c>
    </row>
    <row r="4" spans="1:4" x14ac:dyDescent="0.35">
      <c r="A4" s="3" t="s">
        <v>42</v>
      </c>
      <c r="B4" s="18">
        <v>450</v>
      </c>
      <c r="C4" s="18">
        <v>500</v>
      </c>
      <c r="D4">
        <f t="shared" si="0"/>
        <v>950</v>
      </c>
    </row>
    <row r="5" spans="1:4" x14ac:dyDescent="0.35">
      <c r="A5" s="3" t="s">
        <v>47</v>
      </c>
      <c r="B5" s="18">
        <v>1000</v>
      </c>
      <c r="C5" s="18">
        <v>500</v>
      </c>
      <c r="D5">
        <f t="shared" si="0"/>
        <v>1500</v>
      </c>
    </row>
    <row r="6" spans="1:4" x14ac:dyDescent="0.35">
      <c r="A6" s="3" t="s">
        <v>50</v>
      </c>
      <c r="B6" s="18">
        <v>1200</v>
      </c>
      <c r="C6" s="18">
        <v>1200</v>
      </c>
      <c r="D6">
        <f t="shared" si="0"/>
        <v>2400</v>
      </c>
    </row>
    <row r="7" spans="1:4" x14ac:dyDescent="0.35">
      <c r="A7" s="3" t="s">
        <v>81</v>
      </c>
      <c r="B7" s="18">
        <v>3000</v>
      </c>
      <c r="C7" s="18">
        <v>1500</v>
      </c>
      <c r="D7">
        <f t="shared" si="0"/>
        <v>4500</v>
      </c>
    </row>
    <row r="8" spans="1:4" x14ac:dyDescent="0.35">
      <c r="A8" s="3" t="s">
        <v>84</v>
      </c>
      <c r="B8" s="18">
        <v>2250</v>
      </c>
      <c r="C8" s="18">
        <v>2000</v>
      </c>
      <c r="D8">
        <f t="shared" si="0"/>
        <v>4250</v>
      </c>
    </row>
    <row r="9" spans="1:4" x14ac:dyDescent="0.35">
      <c r="A9" s="3" t="s">
        <v>85</v>
      </c>
      <c r="B9" s="18">
        <v>300</v>
      </c>
      <c r="C9" s="18">
        <v>500</v>
      </c>
      <c r="D9">
        <f t="shared" si="0"/>
        <v>800</v>
      </c>
    </row>
    <row r="10" spans="1:4" x14ac:dyDescent="0.35">
      <c r="A10" s="3" t="s">
        <v>88</v>
      </c>
      <c r="B10" s="18">
        <v>1000</v>
      </c>
      <c r="C10" s="18">
        <v>500</v>
      </c>
      <c r="D10">
        <f t="shared" si="0"/>
        <v>1500</v>
      </c>
    </row>
    <row r="11" spans="1:4" x14ac:dyDescent="0.35">
      <c r="A11" s="3" t="s">
        <v>105</v>
      </c>
      <c r="B11" s="18">
        <v>1500</v>
      </c>
      <c r="C11" s="18">
        <v>1500</v>
      </c>
      <c r="D11">
        <f t="shared" si="0"/>
        <v>3000</v>
      </c>
    </row>
    <row r="12" spans="1:4" x14ac:dyDescent="0.35">
      <c r="A12" s="3" t="s">
        <v>106</v>
      </c>
      <c r="B12" s="18">
        <v>1500</v>
      </c>
      <c r="C12" s="18">
        <v>1000</v>
      </c>
      <c r="D12">
        <f t="shared" si="0"/>
        <v>2500</v>
      </c>
    </row>
    <row r="13" spans="1:4" x14ac:dyDescent="0.35">
      <c r="A13" s="3" t="s">
        <v>120</v>
      </c>
      <c r="B13" s="18">
        <v>2300</v>
      </c>
      <c r="C13" s="18">
        <v>1500</v>
      </c>
      <c r="D13">
        <f t="shared" si="0"/>
        <v>3800</v>
      </c>
    </row>
    <row r="14" spans="1:4" x14ac:dyDescent="0.35">
      <c r="A14" s="3" t="s">
        <v>121</v>
      </c>
      <c r="B14" s="18">
        <v>5000</v>
      </c>
      <c r="C14" s="18">
        <v>2000</v>
      </c>
      <c r="D14">
        <f t="shared" si="0"/>
        <v>7000</v>
      </c>
    </row>
    <row r="15" spans="1:4" x14ac:dyDescent="0.35">
      <c r="A15" s="3" t="s">
        <v>268</v>
      </c>
      <c r="B15" s="18">
        <v>425</v>
      </c>
      <c r="C15" s="18">
        <v>175</v>
      </c>
      <c r="D15">
        <f t="shared" si="0"/>
        <v>600</v>
      </c>
    </row>
    <row r="16" spans="1:4" x14ac:dyDescent="0.35">
      <c r="A16" s="3" t="s">
        <v>128</v>
      </c>
      <c r="B16" s="18">
        <v>3000</v>
      </c>
      <c r="C16" s="18">
        <v>600</v>
      </c>
      <c r="D16">
        <f t="shared" si="0"/>
        <v>3600</v>
      </c>
    </row>
    <row r="17" spans="1:4" x14ac:dyDescent="0.35">
      <c r="A17" s="3" t="s">
        <v>188</v>
      </c>
      <c r="B17" s="18">
        <v>500</v>
      </c>
      <c r="C17" s="18">
        <v>1350</v>
      </c>
      <c r="D17">
        <f t="shared" si="0"/>
        <v>1850</v>
      </c>
    </row>
    <row r="18" spans="1:4" x14ac:dyDescent="0.35">
      <c r="A18" s="3" t="s">
        <v>130</v>
      </c>
      <c r="B18" s="18">
        <v>1500</v>
      </c>
      <c r="C18" s="18">
        <v>2000</v>
      </c>
      <c r="D18">
        <f t="shared" si="0"/>
        <v>3500</v>
      </c>
    </row>
    <row r="21" spans="1:4" x14ac:dyDescent="0.35">
      <c r="B21" s="17"/>
      <c r="C21" s="17"/>
    </row>
    <row r="22" spans="1:4" x14ac:dyDescent="0.35">
      <c r="B22" s="17"/>
      <c r="C22" s="17"/>
    </row>
    <row r="23" spans="1:4" x14ac:dyDescent="0.35">
      <c r="B23" s="17"/>
      <c r="C23" s="17"/>
    </row>
    <row r="24" spans="1:4" x14ac:dyDescent="0.35">
      <c r="B24" s="17"/>
      <c r="C24" s="17"/>
    </row>
  </sheetData>
  <sheetProtection sheet="1" objects="1" scenarios="1"/>
  <autoFilter ref="A1:C18" xr:uid="{1C0F374D-3291-47A6-BF9C-A32955FC6F5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9D4E-6D1B-49AE-B20E-142F22686A72}">
  <sheetPr>
    <tabColor theme="6" tint="-0.499984740745262"/>
  </sheetPr>
  <dimension ref="A3:AD110"/>
  <sheetViews>
    <sheetView topLeftCell="F68" zoomScaleNormal="100" workbookViewId="0">
      <selection activeCell="L85" sqref="A85:XFD85"/>
    </sheetView>
  </sheetViews>
  <sheetFormatPr defaultRowHeight="14.5" x14ac:dyDescent="0.35"/>
  <cols>
    <col min="1" max="1" width="7.7265625" customWidth="1"/>
    <col min="2" max="2" width="8.26953125" customWidth="1"/>
    <col min="3" max="3" width="10.26953125" customWidth="1"/>
    <col min="4" max="4" width="14.1796875" customWidth="1"/>
    <col min="5" max="5" width="11.54296875" bestFit="1" customWidth="1"/>
    <col min="6" max="6" width="10.453125" bestFit="1" customWidth="1"/>
    <col min="7" max="7" width="8.1796875" bestFit="1" customWidth="1"/>
    <col min="8" max="8" width="10.453125" bestFit="1" customWidth="1"/>
    <col min="9" max="9" width="9.54296875" customWidth="1"/>
    <col min="10" max="10" width="10" customWidth="1"/>
    <col min="11" max="11" width="11.453125" customWidth="1"/>
    <col min="12" max="12" width="12.54296875" bestFit="1" customWidth="1"/>
    <col min="13" max="15" width="11.7265625" customWidth="1"/>
    <col min="16" max="16" width="13.453125" customWidth="1"/>
    <col min="17" max="17" width="12.54296875" customWidth="1"/>
    <col min="18" max="18" width="15.81640625" customWidth="1"/>
    <col min="19" max="20" width="12.54296875" customWidth="1"/>
    <col min="21" max="24" width="10.453125" customWidth="1"/>
    <col min="25" max="28" width="10.81640625" customWidth="1"/>
    <col min="29" max="29" width="8.26953125" customWidth="1"/>
    <col min="30" max="30" width="3.1796875" customWidth="1"/>
  </cols>
  <sheetData>
    <row r="3" spans="4:26" ht="72.5" x14ac:dyDescent="0.35">
      <c r="D3" s="71" t="s">
        <v>537</v>
      </c>
      <c r="E3" s="27" t="s">
        <v>445</v>
      </c>
      <c r="F3" s="30" t="s">
        <v>446</v>
      </c>
      <c r="G3" s="30" t="s">
        <v>447</v>
      </c>
      <c r="H3" s="30" t="s">
        <v>448</v>
      </c>
      <c r="I3" s="78" t="s">
        <v>532</v>
      </c>
    </row>
    <row r="4" spans="4:26" x14ac:dyDescent="0.35">
      <c r="D4" s="25">
        <v>1.5</v>
      </c>
      <c r="E4">
        <v>3</v>
      </c>
      <c r="F4" s="36">
        <v>7450</v>
      </c>
      <c r="G4" s="36">
        <v>4950</v>
      </c>
      <c r="H4" s="36">
        <v>2500</v>
      </c>
      <c r="I4" s="76">
        <f>H4/F4</f>
        <v>0.33557046979865773</v>
      </c>
    </row>
    <row r="5" spans="4:26" x14ac:dyDescent="0.35">
      <c r="D5" s="25">
        <v>2</v>
      </c>
      <c r="E5">
        <v>32</v>
      </c>
      <c r="F5" s="36">
        <v>7465.78125</v>
      </c>
      <c r="G5" s="36">
        <v>5143.3125</v>
      </c>
      <c r="H5" s="36">
        <v>2322.46875</v>
      </c>
      <c r="I5" s="76">
        <f t="shared" ref="I5:I8" si="0">H5/F5</f>
        <v>0.3110818107615998</v>
      </c>
    </row>
    <row r="6" spans="4:26" x14ac:dyDescent="0.35">
      <c r="D6" s="25">
        <v>2.5</v>
      </c>
      <c r="E6">
        <v>7</v>
      </c>
      <c r="F6" s="36">
        <v>8411.2857142857138</v>
      </c>
      <c r="G6" s="36">
        <v>6026.4285714285716</v>
      </c>
      <c r="H6" s="36">
        <v>2384.8571428571427</v>
      </c>
      <c r="I6" s="76">
        <f t="shared" si="0"/>
        <v>0.28353063061532974</v>
      </c>
      <c r="Y6" s="54"/>
    </row>
    <row r="7" spans="4:26" x14ac:dyDescent="0.35">
      <c r="D7" s="25">
        <v>3</v>
      </c>
      <c r="E7">
        <v>30</v>
      </c>
      <c r="F7" s="36">
        <v>8724.9666666666672</v>
      </c>
      <c r="G7" s="36">
        <v>6806.3</v>
      </c>
      <c r="H7" s="36">
        <v>1918.6666666666667</v>
      </c>
      <c r="I7" s="76">
        <f t="shared" si="0"/>
        <v>0.21990532915120975</v>
      </c>
      <c r="Y7" s="54"/>
      <c r="Z7" s="55"/>
    </row>
    <row r="8" spans="4:26" x14ac:dyDescent="0.35">
      <c r="D8" s="25">
        <v>5</v>
      </c>
      <c r="E8">
        <v>4</v>
      </c>
      <c r="F8" s="36">
        <v>9912.5</v>
      </c>
      <c r="G8" s="36">
        <v>7137.5</v>
      </c>
      <c r="H8" s="36">
        <v>2775</v>
      </c>
      <c r="I8" s="76">
        <f t="shared" si="0"/>
        <v>0.27994955863808324</v>
      </c>
      <c r="Y8" s="54"/>
    </row>
    <row r="9" spans="4:26" x14ac:dyDescent="0.35">
      <c r="D9" s="25" t="s">
        <v>444</v>
      </c>
      <c r="E9">
        <v>76</v>
      </c>
      <c r="F9" s="36">
        <v>8178.0657894736842</v>
      </c>
      <c r="G9" s="36">
        <v>5978.4210526315792</v>
      </c>
      <c r="H9" s="36">
        <v>2199.6447368421054</v>
      </c>
      <c r="I9" s="77">
        <f>AVERAGE(I4:I8)</f>
        <v>0.28600755979297598</v>
      </c>
    </row>
    <row r="12" spans="4:26" ht="72.5" x14ac:dyDescent="0.35">
      <c r="D12" s="34" t="s">
        <v>433</v>
      </c>
      <c r="E12" t="s">
        <v>445</v>
      </c>
      <c r="F12" s="30" t="s">
        <v>446</v>
      </c>
      <c r="G12" s="30" t="s">
        <v>447</v>
      </c>
      <c r="H12" s="30" t="s">
        <v>448</v>
      </c>
      <c r="I12" s="78" t="s">
        <v>532</v>
      </c>
    </row>
    <row r="13" spans="4:26" x14ac:dyDescent="0.35">
      <c r="D13" s="25">
        <v>1.5</v>
      </c>
      <c r="E13">
        <v>14</v>
      </c>
      <c r="F13" s="37">
        <v>5116.7857142857147</v>
      </c>
      <c r="G13" s="37">
        <v>3382.3076923076924</v>
      </c>
      <c r="H13" s="37">
        <v>1674.2307692307693</v>
      </c>
      <c r="I13" s="76">
        <f>H13/F13</f>
        <v>0.32720361232959821</v>
      </c>
    </row>
    <row r="14" spans="4:26" x14ac:dyDescent="0.35">
      <c r="D14" s="25">
        <v>2</v>
      </c>
      <c r="E14">
        <v>62</v>
      </c>
      <c r="F14" s="37">
        <v>5089.3869354838707</v>
      </c>
      <c r="G14" s="37">
        <v>3511.9178688524589</v>
      </c>
      <c r="H14" s="37">
        <v>1555.983606557377</v>
      </c>
      <c r="I14" s="76">
        <f t="shared" ref="I14:I18" si="1">H14/F14</f>
        <v>0.30573104900098202</v>
      </c>
    </row>
    <row r="15" spans="4:26" x14ac:dyDescent="0.35">
      <c r="D15" s="25">
        <v>2.5</v>
      </c>
      <c r="E15">
        <v>16</v>
      </c>
      <c r="F15" s="37">
        <v>5142.8125</v>
      </c>
      <c r="G15" s="37">
        <v>3503</v>
      </c>
      <c r="H15" s="37">
        <v>1529.3333333333333</v>
      </c>
      <c r="I15" s="76">
        <f t="shared" si="1"/>
        <v>0.2973729517327986</v>
      </c>
    </row>
    <row r="16" spans="4:26" x14ac:dyDescent="0.35">
      <c r="D16" s="25">
        <v>3</v>
      </c>
      <c r="E16">
        <v>17</v>
      </c>
      <c r="F16" s="37">
        <v>6184.3529411764703</v>
      </c>
      <c r="G16" s="37">
        <v>4024.3529411764707</v>
      </c>
      <c r="H16" s="37">
        <v>2160</v>
      </c>
      <c r="I16" s="76">
        <f t="shared" si="1"/>
        <v>0.34926855251393463</v>
      </c>
    </row>
    <row r="17" spans="4:9" x14ac:dyDescent="0.35">
      <c r="D17" s="25">
        <v>3.5</v>
      </c>
      <c r="E17">
        <v>1</v>
      </c>
      <c r="F17" s="37">
        <v>5800</v>
      </c>
      <c r="G17" s="37">
        <v>3500</v>
      </c>
      <c r="H17" s="37">
        <v>2300</v>
      </c>
      <c r="I17" s="76">
        <f t="shared" si="1"/>
        <v>0.39655172413793105</v>
      </c>
    </row>
    <row r="18" spans="4:9" x14ac:dyDescent="0.35">
      <c r="D18" s="25">
        <v>4</v>
      </c>
      <c r="E18">
        <v>1</v>
      </c>
      <c r="F18" s="37">
        <v>6000</v>
      </c>
      <c r="G18" s="37">
        <v>900</v>
      </c>
      <c r="H18" s="37">
        <v>5100</v>
      </c>
      <c r="I18" s="76">
        <f t="shared" si="1"/>
        <v>0.85</v>
      </c>
    </row>
    <row r="19" spans="4:9" x14ac:dyDescent="0.35">
      <c r="D19" s="25" t="s">
        <v>444</v>
      </c>
      <c r="E19">
        <v>111</v>
      </c>
      <c r="F19" s="37">
        <v>5282.8467567567568</v>
      </c>
      <c r="G19" s="37">
        <v>3551.4443518518519</v>
      </c>
      <c r="H19" s="37">
        <v>1701.2962962962963</v>
      </c>
      <c r="I19" s="77">
        <f>AVERAGE(I13:I17)</f>
        <v>0.33522557794304886</v>
      </c>
    </row>
    <row r="22" spans="4:9" ht="72.5" x14ac:dyDescent="0.35">
      <c r="D22" s="34" t="s">
        <v>436</v>
      </c>
      <c r="E22" s="30" t="s">
        <v>446</v>
      </c>
      <c r="F22" s="30" t="s">
        <v>447</v>
      </c>
      <c r="G22" s="30" t="s">
        <v>448</v>
      </c>
      <c r="H22" s="78" t="s">
        <v>532</v>
      </c>
    </row>
    <row r="23" spans="4:9" x14ac:dyDescent="0.35">
      <c r="D23" s="16">
        <v>42</v>
      </c>
      <c r="E23" s="49">
        <v>5267.2619047619046</v>
      </c>
      <c r="F23" s="49">
        <v>3587.6315789473683</v>
      </c>
      <c r="G23" s="49">
        <v>1534.078947368421</v>
      </c>
      <c r="H23" s="77">
        <f t="shared" ref="H23" si="2">G23/E23</f>
        <v>0.29124789598586814</v>
      </c>
    </row>
    <row r="26" spans="4:9" ht="87" x14ac:dyDescent="0.35">
      <c r="D26" s="34" t="s">
        <v>457</v>
      </c>
      <c r="E26" s="30" t="s">
        <v>445</v>
      </c>
      <c r="F26" s="30" t="s">
        <v>461</v>
      </c>
      <c r="G26" s="30" t="s">
        <v>455</v>
      </c>
      <c r="H26" s="30" t="s">
        <v>456</v>
      </c>
      <c r="I26" s="78" t="s">
        <v>532</v>
      </c>
    </row>
    <row r="27" spans="4:9" x14ac:dyDescent="0.35">
      <c r="D27" s="25" t="s">
        <v>369</v>
      </c>
      <c r="E27">
        <v>50</v>
      </c>
      <c r="F27" s="37">
        <v>477.86</v>
      </c>
      <c r="G27" s="37">
        <v>325.20833333333331</v>
      </c>
      <c r="H27" s="37">
        <v>176.2340425531915</v>
      </c>
      <c r="I27" s="76">
        <f t="shared" ref="I27:I28" si="3">H27/F27</f>
        <v>0.3687984818842161</v>
      </c>
    </row>
    <row r="28" spans="4:9" x14ac:dyDescent="0.35">
      <c r="D28" s="25" t="s">
        <v>370</v>
      </c>
      <c r="E28">
        <v>10</v>
      </c>
      <c r="F28" s="37">
        <v>593</v>
      </c>
      <c r="G28" s="37">
        <v>493.75</v>
      </c>
      <c r="H28" s="37">
        <v>282.85714285714283</v>
      </c>
      <c r="I28" s="76">
        <f t="shared" si="3"/>
        <v>0.47699349554324255</v>
      </c>
    </row>
    <row r="29" spans="4:9" x14ac:dyDescent="0.35">
      <c r="D29" s="25" t="s">
        <v>444</v>
      </c>
      <c r="E29">
        <v>60</v>
      </c>
      <c r="F29" s="37">
        <v>497.05</v>
      </c>
      <c r="G29" s="37">
        <v>349.28571428571428</v>
      </c>
      <c r="H29" s="37">
        <v>190.05555555555554</v>
      </c>
      <c r="I29" s="77">
        <f>AVERAGE(I27:I28)</f>
        <v>0.42289598871372935</v>
      </c>
    </row>
    <row r="32" spans="4:9" ht="72.5" x14ac:dyDescent="0.35">
      <c r="D32" s="34" t="s">
        <v>435</v>
      </c>
      <c r="E32" s="30" t="s">
        <v>446</v>
      </c>
      <c r="F32" s="30" t="s">
        <v>447</v>
      </c>
      <c r="G32" s="30" t="s">
        <v>448</v>
      </c>
      <c r="H32" s="78" t="s">
        <v>532</v>
      </c>
    </row>
    <row r="33" spans="1:30" x14ac:dyDescent="0.35">
      <c r="D33">
        <v>27</v>
      </c>
      <c r="E33" s="37">
        <v>5641.7407407407409</v>
      </c>
      <c r="F33" s="37">
        <v>3790.6296296296296</v>
      </c>
      <c r="G33" s="37">
        <v>1851.1111111111111</v>
      </c>
      <c r="H33" s="77">
        <f t="shared" ref="H33" si="4">G33/E33</f>
        <v>0.32810992141905243</v>
      </c>
    </row>
    <row r="36" spans="1:30" ht="101.5" x14ac:dyDescent="0.35">
      <c r="D36" s="35" t="s">
        <v>462</v>
      </c>
      <c r="E36" s="30" t="s">
        <v>460</v>
      </c>
      <c r="F36" s="30" t="s">
        <v>458</v>
      </c>
      <c r="G36" s="30" t="s">
        <v>459</v>
      </c>
      <c r="H36" s="78" t="s">
        <v>532</v>
      </c>
    </row>
    <row r="37" spans="1:30" x14ac:dyDescent="0.35">
      <c r="D37">
        <v>17</v>
      </c>
      <c r="E37" s="37">
        <v>2955.8823529411766</v>
      </c>
      <c r="F37" s="37">
        <v>1789.7058823529412</v>
      </c>
      <c r="G37" s="37">
        <v>1166.1764705882354</v>
      </c>
      <c r="H37" s="77">
        <f>G37/E37</f>
        <v>0.3945273631840796</v>
      </c>
    </row>
    <row r="43" spans="1:30" x14ac:dyDescent="0.35">
      <c r="A43" s="25"/>
      <c r="B43" s="25"/>
      <c r="C43" s="25"/>
      <c r="AC43" s="25"/>
    </row>
    <row r="44" spans="1:30" x14ac:dyDescent="0.35">
      <c r="A44" s="56"/>
      <c r="B44" s="57"/>
      <c r="C44" s="57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7"/>
      <c r="AD44" s="56"/>
    </row>
    <row r="45" spans="1:30" x14ac:dyDescent="0.35">
      <c r="A45" s="25"/>
      <c r="B45" s="25"/>
      <c r="C45" s="25"/>
      <c r="AC45" s="25"/>
    </row>
    <row r="46" spans="1:30" x14ac:dyDescent="0.35">
      <c r="A46" s="25"/>
      <c r="B46" s="25"/>
      <c r="C46" s="25"/>
      <c r="E46" s="26"/>
      <c r="F46" s="26"/>
      <c r="G46" s="26"/>
      <c r="H46" s="26"/>
      <c r="AC46" s="25"/>
    </row>
    <row r="47" spans="1:30" x14ac:dyDescent="0.35">
      <c r="B47" s="25"/>
      <c r="C47" s="25"/>
      <c r="E47" s="26"/>
      <c r="F47" s="26"/>
      <c r="G47" s="26"/>
      <c r="H47" s="26"/>
      <c r="AC47" s="25"/>
    </row>
    <row r="48" spans="1:30" ht="42" x14ac:dyDescent="0.35">
      <c r="B48" s="25"/>
      <c r="C48" s="25"/>
      <c r="E48" s="40" t="s">
        <v>499</v>
      </c>
      <c r="F48" s="38"/>
      <c r="G48" s="38"/>
      <c r="H48" s="38"/>
      <c r="I48" s="39"/>
      <c r="J48" s="39"/>
      <c r="K48" s="39"/>
      <c r="L48" s="39"/>
      <c r="M48" s="40" t="s">
        <v>446</v>
      </c>
      <c r="N48" s="40" t="s">
        <v>446</v>
      </c>
      <c r="O48" s="40" t="s">
        <v>461</v>
      </c>
      <c r="P48" s="40"/>
      <c r="Q48" s="40" t="s">
        <v>446</v>
      </c>
      <c r="R48" s="40" t="s">
        <v>461</v>
      </c>
      <c r="S48" s="40" t="s">
        <v>460</v>
      </c>
      <c r="T48" s="40" t="s">
        <v>446</v>
      </c>
      <c r="U48" s="40" t="s">
        <v>446</v>
      </c>
      <c r="V48" s="39"/>
      <c r="W48" s="39"/>
      <c r="X48" s="39"/>
      <c r="Y48" s="39"/>
      <c r="Z48" s="39"/>
      <c r="AA48" s="39"/>
      <c r="AB48" s="39"/>
      <c r="AC48" s="25"/>
    </row>
    <row r="49" spans="2:29" ht="15" thickBot="1" x14ac:dyDescent="0.4">
      <c r="L49" s="48"/>
    </row>
    <row r="50" spans="2:29" ht="33" customHeight="1" thickTop="1" x14ac:dyDescent="0.35">
      <c r="B50" s="31"/>
      <c r="C50" s="163" t="s">
        <v>468</v>
      </c>
      <c r="D50" s="163"/>
      <c r="E50" s="163" t="s">
        <v>500</v>
      </c>
      <c r="F50" s="163"/>
      <c r="G50" s="31" t="s">
        <v>505</v>
      </c>
      <c r="H50" s="31"/>
      <c r="I50" s="31"/>
      <c r="J50" s="31"/>
      <c r="K50" s="31"/>
      <c r="L50" s="31"/>
      <c r="M50" s="168" t="s">
        <v>438</v>
      </c>
      <c r="N50" s="163"/>
      <c r="O50" s="163"/>
      <c r="P50" s="169"/>
      <c r="Q50" s="168" t="s">
        <v>477</v>
      </c>
      <c r="R50" s="163"/>
      <c r="S50" s="163"/>
      <c r="T50" s="163"/>
      <c r="U50" s="163"/>
      <c r="V50" s="163"/>
      <c r="W50" s="169"/>
      <c r="X50" s="65"/>
      <c r="Y50" s="171" t="s">
        <v>432</v>
      </c>
      <c r="Z50" s="171"/>
      <c r="AA50" s="171"/>
      <c r="AB50" s="171"/>
      <c r="AC50" s="31"/>
    </row>
    <row r="51" spans="2:29" ht="87" customHeight="1" thickBot="1" x14ac:dyDescent="0.4">
      <c r="B51" s="32" t="s">
        <v>463</v>
      </c>
      <c r="C51" s="32" t="s">
        <v>525</v>
      </c>
      <c r="D51" s="32" t="s">
        <v>526</v>
      </c>
      <c r="E51" s="32" t="s">
        <v>469</v>
      </c>
      <c r="F51" s="32" t="s">
        <v>436</v>
      </c>
      <c r="G51" s="32" t="s">
        <v>501</v>
      </c>
      <c r="H51" s="32" t="s">
        <v>470</v>
      </c>
      <c r="I51" s="32" t="s">
        <v>473</v>
      </c>
      <c r="J51" s="32" t="s">
        <v>474</v>
      </c>
      <c r="K51" s="32" t="s">
        <v>475</v>
      </c>
      <c r="L51" s="32" t="s">
        <v>476</v>
      </c>
      <c r="M51" s="45" t="s">
        <v>509</v>
      </c>
      <c r="N51" s="32" t="s">
        <v>510</v>
      </c>
      <c r="O51" s="32" t="s">
        <v>533</v>
      </c>
      <c r="P51" s="41" t="s">
        <v>480</v>
      </c>
      <c r="Q51" s="45" t="s">
        <v>478</v>
      </c>
      <c r="R51" s="32" t="s">
        <v>533</v>
      </c>
      <c r="S51" s="32" t="s">
        <v>535</v>
      </c>
      <c r="T51" s="32" t="s">
        <v>510</v>
      </c>
      <c r="U51" s="32" t="s">
        <v>534</v>
      </c>
      <c r="V51" s="32" t="s">
        <v>481</v>
      </c>
      <c r="W51" s="41" t="s">
        <v>482</v>
      </c>
      <c r="X51" s="41" t="s">
        <v>508</v>
      </c>
      <c r="Y51" s="33" t="s">
        <v>495</v>
      </c>
      <c r="Z51" s="33" t="s">
        <v>496</v>
      </c>
      <c r="AA51" s="33" t="s">
        <v>497</v>
      </c>
      <c r="AB51" s="33" t="s">
        <v>498</v>
      </c>
      <c r="AC51" s="32" t="s">
        <v>463</v>
      </c>
    </row>
    <row r="52" spans="2:29" ht="15" thickTop="1" x14ac:dyDescent="0.35">
      <c r="B52" s="170" t="s">
        <v>467</v>
      </c>
      <c r="C52" s="170" t="s">
        <v>527</v>
      </c>
      <c r="D52" s="182" t="s">
        <v>465</v>
      </c>
      <c r="E52" s="170" t="s">
        <v>471</v>
      </c>
      <c r="F52" s="170" t="s">
        <v>472</v>
      </c>
      <c r="G52" s="170" t="s">
        <v>434</v>
      </c>
      <c r="H52" s="170" t="s">
        <v>464</v>
      </c>
      <c r="I52" s="170" t="s">
        <v>512</v>
      </c>
      <c r="J52" s="170" t="s">
        <v>513</v>
      </c>
      <c r="K52" s="170" t="s">
        <v>514</v>
      </c>
      <c r="L52" s="2">
        <v>1.5</v>
      </c>
      <c r="M52" s="46">
        <f>INDEX($D$13:$H$19,MATCH($L52,$D$13:$D$19,0),MATCH(M$48,$D$12:$H$12,0))</f>
        <v>5116.7857142857147</v>
      </c>
      <c r="N52" s="67" t="s">
        <v>504</v>
      </c>
      <c r="O52" s="74">
        <f>INDEX($E$29:$H$29,1,MATCH(O$48,$E$26:$H$26,0))</f>
        <v>497.05</v>
      </c>
      <c r="P52" s="42">
        <f>M52+O52</f>
        <v>5613.8357142857149</v>
      </c>
      <c r="Q52" s="46">
        <f t="shared" ref="Q52:Q57" si="5">INDEX($D$4:$H$9,MATCH($L52,$D$4:$D$9,0),MATCH(Q$48,$D$3:$H$3,0))</f>
        <v>7450</v>
      </c>
      <c r="R52" s="74">
        <f>INDEX($E$29:$H$29,1,MATCH(R$48,$E$26:$H$26,0))</f>
        <v>497.05</v>
      </c>
      <c r="S52" s="74">
        <f>INDEX($E$37:$H$37,1,MATCH(S$48,$E$36:$H$36,0))</f>
        <v>2955.8823529411766</v>
      </c>
      <c r="T52" s="36" t="s">
        <v>504</v>
      </c>
      <c r="U52" s="36" t="s">
        <v>504</v>
      </c>
      <c r="V52" s="36">
        <f>Q52+S52+R52</f>
        <v>10902.932352941176</v>
      </c>
      <c r="W52" s="36">
        <f>Q52+R52</f>
        <v>7947.05</v>
      </c>
      <c r="X52" s="62">
        <f>W52/L52</f>
        <v>5298.0333333333338</v>
      </c>
      <c r="Y52" s="36">
        <f>V52-$P52</f>
        <v>5289.096638655461</v>
      </c>
      <c r="Z52" s="36">
        <f>W52-$P52</f>
        <v>2333.2142857142853</v>
      </c>
      <c r="AA52" s="36">
        <f>Y52/L52</f>
        <v>3526.0644257703075</v>
      </c>
      <c r="AB52" s="36">
        <f>Z52/L52</f>
        <v>1555.4761904761901</v>
      </c>
      <c r="AC52" s="170" t="s">
        <v>467</v>
      </c>
    </row>
    <row r="53" spans="2:29" x14ac:dyDescent="0.35">
      <c r="B53" s="165"/>
      <c r="C53" s="165"/>
      <c r="D53" s="180"/>
      <c r="E53" s="165"/>
      <c r="F53" s="165"/>
      <c r="G53" s="165"/>
      <c r="H53" s="165"/>
      <c r="I53" s="165"/>
      <c r="J53" s="165"/>
      <c r="K53" s="165"/>
      <c r="L53" s="2">
        <v>2</v>
      </c>
      <c r="M53" s="46">
        <f>INDEX($D$13:$H$19,MATCH($L53,$D$13:$D$19,0),MATCH(M$48,$D$12:$H$12,0))</f>
        <v>5089.3869354838707</v>
      </c>
      <c r="N53" s="46" t="s">
        <v>504</v>
      </c>
      <c r="O53" s="36">
        <f>O52</f>
        <v>497.05</v>
      </c>
      <c r="P53" s="42">
        <f t="shared" ref="P53:P57" si="6">M53+O53</f>
        <v>5586.4369354838709</v>
      </c>
      <c r="Q53" s="46">
        <f t="shared" si="5"/>
        <v>7465.78125</v>
      </c>
      <c r="R53" s="36">
        <f>R52</f>
        <v>497.05</v>
      </c>
      <c r="S53" s="36">
        <f>S52</f>
        <v>2955.8823529411766</v>
      </c>
      <c r="T53" s="36" t="s">
        <v>504</v>
      </c>
      <c r="U53" s="36" t="s">
        <v>504</v>
      </c>
      <c r="V53" s="36">
        <f t="shared" ref="V53:V57" si="7">Q53+S53+R53</f>
        <v>10918.713602941176</v>
      </c>
      <c r="W53" s="36">
        <f t="shared" ref="W53:W57" si="8">Q53+R53</f>
        <v>7962.8312500000002</v>
      </c>
      <c r="X53" s="63">
        <f t="shared" ref="X53:X56" si="9">W53/L53</f>
        <v>3981.4156250000001</v>
      </c>
      <c r="Y53" s="36">
        <f>V53-$P53</f>
        <v>5332.2766674573049</v>
      </c>
      <c r="Z53" s="36">
        <f t="shared" ref="Z53:Z55" si="10">W53-$P53</f>
        <v>2376.3943145161293</v>
      </c>
      <c r="AA53" s="36">
        <f>Y53/L53</f>
        <v>2666.1383337286525</v>
      </c>
      <c r="AB53" s="36">
        <f>Z53/L53</f>
        <v>1188.1971572580646</v>
      </c>
      <c r="AC53" s="165"/>
    </row>
    <row r="54" spans="2:29" x14ac:dyDescent="0.35">
      <c r="B54" s="165"/>
      <c r="C54" s="165"/>
      <c r="D54" s="180"/>
      <c r="E54" s="165"/>
      <c r="F54" s="165"/>
      <c r="G54" s="165"/>
      <c r="H54" s="165"/>
      <c r="I54" s="165"/>
      <c r="J54" s="165"/>
      <c r="K54" s="165"/>
      <c r="L54" s="2">
        <v>2.5</v>
      </c>
      <c r="M54" s="46">
        <f>INDEX($D$13:$H$19,MATCH($L54,$D$13:$D$19,0),MATCH(M$48,$D$12:$H$12,0))</f>
        <v>5142.8125</v>
      </c>
      <c r="N54" s="46" t="s">
        <v>504</v>
      </c>
      <c r="O54" s="36">
        <f t="shared" ref="O54:O57" si="11">O53</f>
        <v>497.05</v>
      </c>
      <c r="P54" s="42">
        <f t="shared" si="6"/>
        <v>5639.8625000000002</v>
      </c>
      <c r="Q54" s="46">
        <f t="shared" si="5"/>
        <v>8411.2857142857138</v>
      </c>
      <c r="R54" s="36">
        <f t="shared" ref="R54:R57" si="12">R53</f>
        <v>497.05</v>
      </c>
      <c r="S54" s="36">
        <f t="shared" ref="S54:S57" si="13">S53</f>
        <v>2955.8823529411766</v>
      </c>
      <c r="T54" s="36" t="s">
        <v>504</v>
      </c>
      <c r="U54" s="36" t="s">
        <v>504</v>
      </c>
      <c r="V54" s="36">
        <f t="shared" si="7"/>
        <v>11864.21806722689</v>
      </c>
      <c r="W54" s="36">
        <f t="shared" si="8"/>
        <v>8908.335714285713</v>
      </c>
      <c r="X54" s="63">
        <f t="shared" si="9"/>
        <v>3563.3342857142852</v>
      </c>
      <c r="Y54" s="36">
        <f t="shared" ref="Y54:Y55" si="14">V54-$P54</f>
        <v>6224.3555672268894</v>
      </c>
      <c r="Z54" s="36">
        <f t="shared" si="10"/>
        <v>3268.4732142857129</v>
      </c>
      <c r="AA54" s="36">
        <f>Y54/L54</f>
        <v>2489.7422268907558</v>
      </c>
      <c r="AB54" s="36">
        <f>Z54/L54</f>
        <v>1307.3892857142851</v>
      </c>
      <c r="AC54" s="165"/>
    </row>
    <row r="55" spans="2:29" x14ac:dyDescent="0.35">
      <c r="B55" s="165"/>
      <c r="C55" s="165"/>
      <c r="D55" s="180"/>
      <c r="E55" s="165"/>
      <c r="F55" s="165"/>
      <c r="G55" s="165"/>
      <c r="H55" s="165"/>
      <c r="I55" s="165"/>
      <c r="J55" s="165"/>
      <c r="K55" s="165"/>
      <c r="L55" s="2">
        <v>3</v>
      </c>
      <c r="M55" s="46">
        <f>INDEX($D$13:$H$19,MATCH($L55,$D$13:$D$19,0),MATCH(M$48,$D$12:$H$12,0))</f>
        <v>6184.3529411764703</v>
      </c>
      <c r="N55" s="46" t="s">
        <v>504</v>
      </c>
      <c r="O55" s="36">
        <f t="shared" si="11"/>
        <v>497.05</v>
      </c>
      <c r="P55" s="42">
        <f t="shared" si="6"/>
        <v>6681.4029411764704</v>
      </c>
      <c r="Q55" s="46">
        <f t="shared" si="5"/>
        <v>8724.9666666666672</v>
      </c>
      <c r="R55" s="36">
        <f t="shared" si="12"/>
        <v>497.05</v>
      </c>
      <c r="S55" s="36">
        <f t="shared" si="13"/>
        <v>2955.8823529411766</v>
      </c>
      <c r="T55" s="36" t="s">
        <v>504</v>
      </c>
      <c r="U55" s="36" t="s">
        <v>504</v>
      </c>
      <c r="V55" s="36">
        <f t="shared" si="7"/>
        <v>12177.899019607843</v>
      </c>
      <c r="W55" s="36">
        <f t="shared" si="8"/>
        <v>9222.0166666666664</v>
      </c>
      <c r="X55" s="63">
        <f t="shared" si="9"/>
        <v>3074.0055555555555</v>
      </c>
      <c r="Y55" s="36">
        <f t="shared" si="14"/>
        <v>5496.4960784313726</v>
      </c>
      <c r="Z55" s="36">
        <f t="shared" si="10"/>
        <v>2540.613725490196</v>
      </c>
      <c r="AA55" s="36">
        <f>Y55/L55</f>
        <v>1832.1653594771242</v>
      </c>
      <c r="AB55" s="36">
        <f>Z55/L55</f>
        <v>846.87124183006529</v>
      </c>
      <c r="AC55" s="165"/>
    </row>
    <row r="56" spans="2:29" x14ac:dyDescent="0.35">
      <c r="B56" s="165"/>
      <c r="C56" s="165"/>
      <c r="D56" s="180" t="s">
        <v>466</v>
      </c>
      <c r="E56" s="165" t="s">
        <v>471</v>
      </c>
      <c r="F56" s="165" t="s">
        <v>472</v>
      </c>
      <c r="G56" s="165"/>
      <c r="H56" s="165"/>
      <c r="I56" s="165"/>
      <c r="J56" s="165"/>
      <c r="K56" s="165"/>
      <c r="L56" s="2">
        <v>5</v>
      </c>
      <c r="M56" s="46">
        <f>F18</f>
        <v>6000</v>
      </c>
      <c r="N56" s="46" t="s">
        <v>504</v>
      </c>
      <c r="O56" s="36">
        <f t="shared" si="11"/>
        <v>497.05</v>
      </c>
      <c r="P56" s="42">
        <f t="shared" si="6"/>
        <v>6497.05</v>
      </c>
      <c r="Q56" s="46">
        <f t="shared" si="5"/>
        <v>9912.5</v>
      </c>
      <c r="R56" s="36">
        <f t="shared" si="12"/>
        <v>497.05</v>
      </c>
      <c r="S56" s="36">
        <f t="shared" si="13"/>
        <v>2955.8823529411766</v>
      </c>
      <c r="T56" s="36" t="s">
        <v>504</v>
      </c>
      <c r="U56" s="36" t="s">
        <v>504</v>
      </c>
      <c r="V56" s="36">
        <f t="shared" si="7"/>
        <v>13365.432352941176</v>
      </c>
      <c r="W56" s="36">
        <f t="shared" si="8"/>
        <v>10409.549999999999</v>
      </c>
      <c r="X56" s="63">
        <f t="shared" si="9"/>
        <v>2081.91</v>
      </c>
      <c r="Y56" s="36">
        <f t="shared" ref="Y56" si="15">V56-$P56</f>
        <v>6868.3823529411757</v>
      </c>
      <c r="Z56" s="36">
        <f t="shared" ref="Z56" si="16">W56-$P56</f>
        <v>3912.4999999999991</v>
      </c>
      <c r="AA56" s="36">
        <f t="shared" ref="AA56" si="17">Y56/L56</f>
        <v>1373.6764705882351</v>
      </c>
      <c r="AB56" s="36">
        <f t="shared" ref="AB56" si="18">Z56/L56</f>
        <v>782.49999999999977</v>
      </c>
      <c r="AC56" s="165"/>
    </row>
    <row r="57" spans="2:29" x14ac:dyDescent="0.35">
      <c r="B57" s="166"/>
      <c r="C57" s="165"/>
      <c r="D57" s="181"/>
      <c r="E57" s="166"/>
      <c r="F57" s="166"/>
      <c r="G57" s="165"/>
      <c r="H57" s="166"/>
      <c r="I57" s="166"/>
      <c r="J57" s="166"/>
      <c r="K57" s="165"/>
      <c r="L57" s="10" t="s">
        <v>444</v>
      </c>
      <c r="M57" s="47">
        <f>INDEX($D$13:$H$19,MATCH($L57,$D$13:$D$19,0),MATCH(M$48,$D$12:$H$12,0))</f>
        <v>5282.8467567567568</v>
      </c>
      <c r="N57" s="47" t="s">
        <v>504</v>
      </c>
      <c r="O57" s="43">
        <f t="shared" si="11"/>
        <v>497.05</v>
      </c>
      <c r="P57" s="44">
        <f t="shared" si="6"/>
        <v>5779.896756756757</v>
      </c>
      <c r="Q57" s="72">
        <f t="shared" si="5"/>
        <v>8178.0657894736842</v>
      </c>
      <c r="R57" s="43">
        <f t="shared" si="12"/>
        <v>497.05</v>
      </c>
      <c r="S57" s="43">
        <f t="shared" si="13"/>
        <v>2955.8823529411766</v>
      </c>
      <c r="T57" s="43" t="s">
        <v>504</v>
      </c>
      <c r="U57" s="43" t="s">
        <v>504</v>
      </c>
      <c r="V57" s="43">
        <f t="shared" si="7"/>
        <v>11630.998142414861</v>
      </c>
      <c r="W57" s="43">
        <f t="shared" si="8"/>
        <v>8675.1157894736843</v>
      </c>
      <c r="X57" s="64"/>
      <c r="Y57" s="43">
        <f>AVERAGE(Y52:Y56)</f>
        <v>5842.1214609424405</v>
      </c>
      <c r="Z57" s="43">
        <f t="shared" ref="Z57:AB57" si="19">AVERAGE(Z52:Z56)</f>
        <v>2886.2391080012649</v>
      </c>
      <c r="AA57" s="43">
        <f t="shared" si="19"/>
        <v>2377.557363291015</v>
      </c>
      <c r="AB57" s="43">
        <f t="shared" si="19"/>
        <v>1136.0867750557211</v>
      </c>
      <c r="AC57" s="166"/>
    </row>
    <row r="58" spans="2:29" ht="25.5" customHeight="1" x14ac:dyDescent="0.35">
      <c r="B58" s="164" t="s">
        <v>484</v>
      </c>
      <c r="C58" s="164" t="s">
        <v>527</v>
      </c>
      <c r="D58" s="84" t="s">
        <v>465</v>
      </c>
      <c r="E58" s="83" t="s">
        <v>471</v>
      </c>
      <c r="F58" s="83" t="s">
        <v>472</v>
      </c>
      <c r="G58" s="164" t="s">
        <v>434</v>
      </c>
      <c r="H58" s="164" t="s">
        <v>464</v>
      </c>
      <c r="I58" s="164" t="s">
        <v>512</v>
      </c>
      <c r="J58" s="164" t="s">
        <v>513</v>
      </c>
      <c r="K58" s="164" t="s">
        <v>514</v>
      </c>
      <c r="L58" s="176" t="s">
        <v>490</v>
      </c>
      <c r="M58" s="178" t="s">
        <v>490</v>
      </c>
      <c r="N58" s="164" t="s">
        <v>490</v>
      </c>
      <c r="O58" s="164" t="s">
        <v>490</v>
      </c>
      <c r="P58" s="176" t="s">
        <v>490</v>
      </c>
      <c r="Q58" s="178" t="s">
        <v>490</v>
      </c>
      <c r="R58" s="164" t="s">
        <v>490</v>
      </c>
      <c r="S58" s="164" t="s">
        <v>490</v>
      </c>
      <c r="T58" s="164" t="s">
        <v>490</v>
      </c>
      <c r="U58" s="164" t="s">
        <v>490</v>
      </c>
      <c r="V58" s="164" t="s">
        <v>490</v>
      </c>
      <c r="W58" s="176" t="s">
        <v>490</v>
      </c>
      <c r="X58" s="164" t="s">
        <v>490</v>
      </c>
      <c r="Y58" s="172">
        <f>Y57</f>
        <v>5842.1214609424405</v>
      </c>
      <c r="Z58" s="174">
        <f t="shared" ref="Z58:AB58" si="20">Z57</f>
        <v>2886.2391080012649</v>
      </c>
      <c r="AA58" s="174">
        <f t="shared" si="20"/>
        <v>2377.557363291015</v>
      </c>
      <c r="AB58" s="174">
        <f t="shared" si="20"/>
        <v>1136.0867750557211</v>
      </c>
      <c r="AC58" s="164" t="s">
        <v>484</v>
      </c>
    </row>
    <row r="59" spans="2:29" ht="25.5" customHeight="1" x14ac:dyDescent="0.35">
      <c r="B59" s="165"/>
      <c r="C59" s="166"/>
      <c r="D59" s="80" t="s">
        <v>466</v>
      </c>
      <c r="E59" s="60" t="s">
        <v>471</v>
      </c>
      <c r="F59" s="60" t="s">
        <v>472</v>
      </c>
      <c r="G59" s="166"/>
      <c r="H59" s="166"/>
      <c r="I59" s="166"/>
      <c r="J59" s="166"/>
      <c r="K59" s="166"/>
      <c r="L59" s="177"/>
      <c r="M59" s="179"/>
      <c r="N59" s="166"/>
      <c r="O59" s="166"/>
      <c r="P59" s="177"/>
      <c r="Q59" s="179"/>
      <c r="R59" s="166"/>
      <c r="S59" s="166"/>
      <c r="T59" s="166"/>
      <c r="U59" s="166"/>
      <c r="V59" s="166"/>
      <c r="W59" s="177"/>
      <c r="X59" s="165"/>
      <c r="Y59" s="173"/>
      <c r="Z59" s="175"/>
      <c r="AA59" s="175"/>
      <c r="AB59" s="175"/>
      <c r="AC59" s="165"/>
    </row>
    <row r="60" spans="2:29" ht="60" x14ac:dyDescent="0.35">
      <c r="B60" s="166"/>
      <c r="C60" s="60" t="s">
        <v>528</v>
      </c>
      <c r="D60" s="66" t="s">
        <v>483</v>
      </c>
      <c r="E60" s="85" t="s">
        <v>471</v>
      </c>
      <c r="F60" s="85" t="s">
        <v>377</v>
      </c>
      <c r="G60" s="66" t="s">
        <v>507</v>
      </c>
      <c r="H60" s="66" t="s">
        <v>487</v>
      </c>
      <c r="I60" s="66" t="s">
        <v>515</v>
      </c>
      <c r="J60" s="66" t="s">
        <v>516</v>
      </c>
      <c r="K60" s="66" t="s">
        <v>514</v>
      </c>
      <c r="L60" s="86" t="s">
        <v>490</v>
      </c>
      <c r="M60" s="87" t="s">
        <v>490</v>
      </c>
      <c r="N60" s="66" t="s">
        <v>490</v>
      </c>
      <c r="O60" s="66" t="s">
        <v>490</v>
      </c>
      <c r="P60" s="86" t="s">
        <v>490</v>
      </c>
      <c r="Q60" s="84" t="s">
        <v>490</v>
      </c>
      <c r="R60" s="84" t="s">
        <v>490</v>
      </c>
      <c r="S60" s="84" t="s">
        <v>490</v>
      </c>
      <c r="T60" s="84" t="s">
        <v>490</v>
      </c>
      <c r="U60" s="84" t="s">
        <v>490</v>
      </c>
      <c r="V60" s="84" t="s">
        <v>490</v>
      </c>
      <c r="W60" s="84" t="s">
        <v>490</v>
      </c>
      <c r="X60" s="88" t="s">
        <v>490</v>
      </c>
      <c r="Y60" s="98">
        <f>Y57</f>
        <v>5842.1214609424405</v>
      </c>
      <c r="Z60" s="73">
        <f t="shared" ref="Z60:AB60" si="21">Z57</f>
        <v>2886.2391080012649</v>
      </c>
      <c r="AA60" s="73">
        <f t="shared" si="21"/>
        <v>2377.557363291015</v>
      </c>
      <c r="AB60" s="73">
        <f t="shared" si="21"/>
        <v>1136.0867750557211</v>
      </c>
      <c r="AC60" s="166"/>
    </row>
    <row r="61" spans="2:29" ht="25.5" customHeight="1" x14ac:dyDescent="0.35">
      <c r="B61" s="164" t="s">
        <v>485</v>
      </c>
      <c r="C61" s="164" t="s">
        <v>527</v>
      </c>
      <c r="D61" s="89" t="s">
        <v>465</v>
      </c>
      <c r="E61" s="53" t="s">
        <v>471</v>
      </c>
      <c r="F61" s="53" t="s">
        <v>472</v>
      </c>
      <c r="G61" s="164" t="s">
        <v>434</v>
      </c>
      <c r="H61" s="164" t="s">
        <v>464</v>
      </c>
      <c r="I61" s="164" t="s">
        <v>512</v>
      </c>
      <c r="J61" s="164" t="s">
        <v>513</v>
      </c>
      <c r="K61" s="164" t="s">
        <v>514</v>
      </c>
      <c r="L61" s="176" t="s">
        <v>490</v>
      </c>
      <c r="M61" s="178" t="s">
        <v>490</v>
      </c>
      <c r="N61" s="164" t="s">
        <v>490</v>
      </c>
      <c r="O61" s="164" t="s">
        <v>490</v>
      </c>
      <c r="P61" s="176" t="s">
        <v>490</v>
      </c>
      <c r="Q61" s="178" t="s">
        <v>490</v>
      </c>
      <c r="R61" s="164" t="s">
        <v>490</v>
      </c>
      <c r="S61" s="164" t="s">
        <v>490</v>
      </c>
      <c r="T61" s="164" t="s">
        <v>490</v>
      </c>
      <c r="U61" s="164" t="s">
        <v>490</v>
      </c>
      <c r="V61" s="164" t="s">
        <v>490</v>
      </c>
      <c r="W61" s="176" t="s">
        <v>490</v>
      </c>
      <c r="X61" s="176" t="s">
        <v>490</v>
      </c>
      <c r="Y61" s="172">
        <f>Y58</f>
        <v>5842.1214609424405</v>
      </c>
      <c r="Z61" s="174">
        <f t="shared" ref="Z61:AB61" si="22">Z58</f>
        <v>2886.2391080012649</v>
      </c>
      <c r="AA61" s="174">
        <f t="shared" si="22"/>
        <v>2377.557363291015</v>
      </c>
      <c r="AB61" s="174">
        <f t="shared" si="22"/>
        <v>1136.0867750557211</v>
      </c>
      <c r="AC61" s="164" t="s">
        <v>485</v>
      </c>
    </row>
    <row r="62" spans="2:29" ht="25.5" customHeight="1" x14ac:dyDescent="0.35">
      <c r="B62" s="165"/>
      <c r="C62" s="166"/>
      <c r="D62" s="89" t="s">
        <v>466</v>
      </c>
      <c r="E62" s="53" t="s">
        <v>471</v>
      </c>
      <c r="F62" s="53" t="s">
        <v>472</v>
      </c>
      <c r="G62" s="166"/>
      <c r="H62" s="166"/>
      <c r="I62" s="166"/>
      <c r="J62" s="166"/>
      <c r="K62" s="166"/>
      <c r="L62" s="177"/>
      <c r="M62" s="179"/>
      <c r="N62" s="166"/>
      <c r="O62" s="166"/>
      <c r="P62" s="177"/>
      <c r="Q62" s="179"/>
      <c r="R62" s="166"/>
      <c r="S62" s="166"/>
      <c r="T62" s="166"/>
      <c r="U62" s="166"/>
      <c r="V62" s="166"/>
      <c r="W62" s="177"/>
      <c r="X62" s="177"/>
      <c r="Y62" s="173"/>
      <c r="Z62" s="175"/>
      <c r="AA62" s="175"/>
      <c r="AB62" s="175"/>
      <c r="AC62" s="165"/>
    </row>
    <row r="63" spans="2:29" ht="15" customHeight="1" x14ac:dyDescent="0.35">
      <c r="B63" s="165"/>
      <c r="C63" s="165" t="s">
        <v>529</v>
      </c>
      <c r="D63" s="183" t="s">
        <v>491</v>
      </c>
      <c r="E63" s="164" t="s">
        <v>493</v>
      </c>
      <c r="F63" s="164" t="s">
        <v>377</v>
      </c>
      <c r="G63" s="164" t="s">
        <v>502</v>
      </c>
      <c r="H63" s="164" t="s">
        <v>488</v>
      </c>
      <c r="I63" s="164" t="s">
        <v>517</v>
      </c>
      <c r="J63" s="164" t="s">
        <v>518</v>
      </c>
      <c r="K63" s="164" t="s">
        <v>519</v>
      </c>
      <c r="L63" s="90">
        <v>1.5</v>
      </c>
      <c r="M63" s="67" t="s">
        <v>504</v>
      </c>
      <c r="N63" s="36">
        <f>INDEX($E$23:$G$23,1,MATCH(N$48,$E$22:$G$22,0))</f>
        <v>5267.2619047619046</v>
      </c>
      <c r="O63" s="36">
        <f>INDEX($E$29:$H$29,1,MATCH(O$48,$E$26:$H$26,0))</f>
        <v>497.05</v>
      </c>
      <c r="P63" s="42">
        <f>N63+O63</f>
        <v>5764.3119047619048</v>
      </c>
      <c r="Q63" s="46">
        <f t="shared" ref="Q63:Q68" si="23">INDEX($D$4:$H$9,MATCH($L63,$D$4:$D$9,0),MATCH(Q$48,$D$3:$H$3,0))</f>
        <v>7450</v>
      </c>
      <c r="R63" s="36">
        <f>INDEX($E$29:$H$29,1,MATCH(R$48,$E$26:$H$26,0))</f>
        <v>497.05</v>
      </c>
      <c r="S63" s="36">
        <f>INDEX($E$37:$H$37,1,MATCH(S$48,$E$36:$H$36,0))</f>
        <v>2955.8823529411766</v>
      </c>
      <c r="T63" s="36">
        <f>INDEX($E$23:$G$23,1,MATCH(T$48,$E$22:$G$22,0))</f>
        <v>5267.2619047619046</v>
      </c>
      <c r="U63" s="36" t="s">
        <v>504</v>
      </c>
      <c r="V63" s="36">
        <f>Q63+S63+R63+T63</f>
        <v>16170.19425770308</v>
      </c>
      <c r="W63" s="42">
        <f>Q63+R63+T63</f>
        <v>13214.311904761904</v>
      </c>
      <c r="X63" s="91">
        <f>W63/L63</f>
        <v>8809.5412698412692</v>
      </c>
      <c r="Y63" s="36">
        <f>V63-P63</f>
        <v>10405.882352941175</v>
      </c>
      <c r="Z63" s="36">
        <f>W63-P63</f>
        <v>7449.9999999999991</v>
      </c>
      <c r="AA63" s="36">
        <f>Y63/L63</f>
        <v>6937.2549019607832</v>
      </c>
      <c r="AB63" s="36">
        <f>Z63/L63</f>
        <v>4966.6666666666661</v>
      </c>
      <c r="AC63" s="165"/>
    </row>
    <row r="64" spans="2:29" x14ac:dyDescent="0.35">
      <c r="B64" s="165"/>
      <c r="C64" s="165"/>
      <c r="D64" s="180"/>
      <c r="E64" s="165"/>
      <c r="F64" s="165"/>
      <c r="G64" s="165"/>
      <c r="H64" s="165"/>
      <c r="I64" s="165"/>
      <c r="J64" s="165"/>
      <c r="K64" s="165"/>
      <c r="L64" s="92">
        <v>2</v>
      </c>
      <c r="M64" s="46" t="s">
        <v>504</v>
      </c>
      <c r="N64" s="36">
        <f>N63</f>
        <v>5267.2619047619046</v>
      </c>
      <c r="O64" s="36">
        <f>O63</f>
        <v>497.05</v>
      </c>
      <c r="P64" s="42">
        <f t="shared" ref="P64:P68" si="24">N64+O64</f>
        <v>5764.3119047619048</v>
      </c>
      <c r="Q64" s="46">
        <f t="shared" si="23"/>
        <v>7465.78125</v>
      </c>
      <c r="R64" s="36">
        <f>R63</f>
        <v>497.05</v>
      </c>
      <c r="S64" s="36">
        <f>S63</f>
        <v>2955.8823529411766</v>
      </c>
      <c r="T64" s="36">
        <f>T63</f>
        <v>5267.2619047619046</v>
      </c>
      <c r="U64" s="36" t="s">
        <v>504</v>
      </c>
      <c r="V64" s="36">
        <f t="shared" ref="V64:V68" si="25">Q64+S64+R64+T64</f>
        <v>16185.97550770308</v>
      </c>
      <c r="W64" s="42">
        <f t="shared" ref="W64:W68" si="26">Q64+R64+T64</f>
        <v>13230.093154761904</v>
      </c>
      <c r="X64" s="63">
        <f t="shared" ref="X64:X67" si="27">W64/L64</f>
        <v>6615.0465773809519</v>
      </c>
      <c r="Y64" s="36">
        <f t="shared" ref="Y64:Y67" si="28">V64-P64</f>
        <v>10421.663602941175</v>
      </c>
      <c r="Z64" s="36">
        <f t="shared" ref="Z64:Z67" si="29">W64-P64</f>
        <v>7465.7812499999991</v>
      </c>
      <c r="AA64" s="36">
        <f t="shared" ref="AA64:AA67" si="30">Y64/L64</f>
        <v>5210.8318014705874</v>
      </c>
      <c r="AB64" s="36">
        <f>Z64/L64</f>
        <v>3732.8906249999995</v>
      </c>
      <c r="AC64" s="165"/>
    </row>
    <row r="65" spans="2:29" x14ac:dyDescent="0.35">
      <c r="B65" s="165"/>
      <c r="C65" s="165"/>
      <c r="D65" s="180"/>
      <c r="E65" s="165"/>
      <c r="F65" s="165"/>
      <c r="G65" s="165"/>
      <c r="H65" s="165"/>
      <c r="I65" s="165"/>
      <c r="J65" s="165"/>
      <c r="K65" s="165"/>
      <c r="L65" s="92">
        <v>2.5</v>
      </c>
      <c r="M65" s="46" t="s">
        <v>504</v>
      </c>
      <c r="N65" s="36">
        <f t="shared" ref="N65" si="31">N64</f>
        <v>5267.2619047619046</v>
      </c>
      <c r="O65" s="36">
        <f t="shared" ref="O65" si="32">O64</f>
        <v>497.05</v>
      </c>
      <c r="P65" s="42">
        <f t="shared" si="24"/>
        <v>5764.3119047619048</v>
      </c>
      <c r="Q65" s="46">
        <f t="shared" si="23"/>
        <v>8411.2857142857138</v>
      </c>
      <c r="R65" s="36">
        <f t="shared" ref="R65:R68" si="33">R64</f>
        <v>497.05</v>
      </c>
      <c r="S65" s="36">
        <f t="shared" ref="S65:T68" si="34">S64</f>
        <v>2955.8823529411766</v>
      </c>
      <c r="T65" s="36">
        <f t="shared" si="34"/>
        <v>5267.2619047619046</v>
      </c>
      <c r="U65" s="36" t="s">
        <v>504</v>
      </c>
      <c r="V65" s="36">
        <f t="shared" si="25"/>
        <v>17131.479971988796</v>
      </c>
      <c r="W65" s="42">
        <f t="shared" si="26"/>
        <v>14175.597619047618</v>
      </c>
      <c r="X65" s="63">
        <f t="shared" si="27"/>
        <v>5670.2390476190467</v>
      </c>
      <c r="Y65" s="36">
        <f t="shared" si="28"/>
        <v>11367.168067226892</v>
      </c>
      <c r="Z65" s="36">
        <f t="shared" si="29"/>
        <v>8411.2857142857138</v>
      </c>
      <c r="AA65" s="36">
        <f t="shared" si="30"/>
        <v>4546.8672268907567</v>
      </c>
      <c r="AB65" s="36">
        <f t="shared" ref="AB65:AB67" si="35">Z65/L65</f>
        <v>3364.5142857142855</v>
      </c>
      <c r="AC65" s="165"/>
    </row>
    <row r="66" spans="2:29" x14ac:dyDescent="0.35">
      <c r="B66" s="165"/>
      <c r="C66" s="165"/>
      <c r="D66" s="180" t="s">
        <v>492</v>
      </c>
      <c r="E66" s="165" t="s">
        <v>494</v>
      </c>
      <c r="F66" s="165"/>
      <c r="G66" s="165"/>
      <c r="H66" s="165"/>
      <c r="I66" s="165"/>
      <c r="J66" s="165"/>
      <c r="K66" s="165"/>
      <c r="L66" s="92">
        <v>3</v>
      </c>
      <c r="M66" s="46" t="s">
        <v>504</v>
      </c>
      <c r="N66" s="36">
        <f t="shared" ref="N66" si="36">N65</f>
        <v>5267.2619047619046</v>
      </c>
      <c r="O66" s="36">
        <f>O65</f>
        <v>497.05</v>
      </c>
      <c r="P66" s="42">
        <f t="shared" si="24"/>
        <v>5764.3119047619048</v>
      </c>
      <c r="Q66" s="46">
        <f t="shared" si="23"/>
        <v>8724.9666666666672</v>
      </c>
      <c r="R66" s="36">
        <f t="shared" si="33"/>
        <v>497.05</v>
      </c>
      <c r="S66" s="36">
        <f t="shared" si="34"/>
        <v>2955.8823529411766</v>
      </c>
      <c r="T66" s="36">
        <f t="shared" si="34"/>
        <v>5267.2619047619046</v>
      </c>
      <c r="U66" s="36" t="s">
        <v>504</v>
      </c>
      <c r="V66" s="36">
        <f t="shared" si="25"/>
        <v>17445.160924369746</v>
      </c>
      <c r="W66" s="42">
        <f t="shared" si="26"/>
        <v>14489.278571428571</v>
      </c>
      <c r="X66" s="63">
        <f t="shared" si="27"/>
        <v>4829.7595238095237</v>
      </c>
      <c r="Y66" s="36">
        <f t="shared" si="28"/>
        <v>11680.849019607842</v>
      </c>
      <c r="Z66" s="36">
        <f t="shared" si="29"/>
        <v>8724.9666666666672</v>
      </c>
      <c r="AA66" s="36">
        <f t="shared" si="30"/>
        <v>3893.6163398692806</v>
      </c>
      <c r="AB66" s="36">
        <f t="shared" si="35"/>
        <v>2908.3222222222225</v>
      </c>
      <c r="AC66" s="165"/>
    </row>
    <row r="67" spans="2:29" x14ac:dyDescent="0.35">
      <c r="B67" s="165"/>
      <c r="C67" s="165"/>
      <c r="D67" s="180"/>
      <c r="E67" s="165"/>
      <c r="F67" s="165"/>
      <c r="G67" s="165"/>
      <c r="H67" s="165"/>
      <c r="I67" s="165"/>
      <c r="J67" s="165"/>
      <c r="K67" s="165"/>
      <c r="L67" s="92">
        <v>5</v>
      </c>
      <c r="M67" s="46" t="s">
        <v>504</v>
      </c>
      <c r="N67" s="36">
        <f t="shared" ref="N67" si="37">N66</f>
        <v>5267.2619047619046</v>
      </c>
      <c r="O67" s="36">
        <f t="shared" ref="O67" si="38">O66</f>
        <v>497.05</v>
      </c>
      <c r="P67" s="42">
        <f t="shared" si="24"/>
        <v>5764.3119047619048</v>
      </c>
      <c r="Q67" s="46">
        <f t="shared" si="23"/>
        <v>9912.5</v>
      </c>
      <c r="R67" s="36">
        <f t="shared" si="33"/>
        <v>497.05</v>
      </c>
      <c r="S67" s="36">
        <f t="shared" si="34"/>
        <v>2955.8823529411766</v>
      </c>
      <c r="T67" s="36">
        <f t="shared" si="34"/>
        <v>5267.2619047619046</v>
      </c>
      <c r="U67" s="36" t="s">
        <v>504</v>
      </c>
      <c r="V67" s="36">
        <f t="shared" si="25"/>
        <v>18632.694257703079</v>
      </c>
      <c r="W67" s="42">
        <f t="shared" si="26"/>
        <v>15676.811904761904</v>
      </c>
      <c r="X67" s="63">
        <f t="shared" si="27"/>
        <v>3135.3623809523806</v>
      </c>
      <c r="Y67" s="36">
        <f t="shared" si="28"/>
        <v>12868.382352941175</v>
      </c>
      <c r="Z67" s="36">
        <f t="shared" si="29"/>
        <v>9912.5</v>
      </c>
      <c r="AA67" s="36">
        <f t="shared" si="30"/>
        <v>2573.6764705882351</v>
      </c>
      <c r="AB67" s="36">
        <f t="shared" si="35"/>
        <v>1982.5</v>
      </c>
      <c r="AC67" s="165"/>
    </row>
    <row r="68" spans="2:29" x14ac:dyDescent="0.35">
      <c r="B68" s="165"/>
      <c r="C68" s="166"/>
      <c r="D68" s="181"/>
      <c r="E68" s="166"/>
      <c r="F68" s="166"/>
      <c r="G68" s="166"/>
      <c r="H68" s="166"/>
      <c r="I68" s="166"/>
      <c r="J68" s="166"/>
      <c r="K68" s="166"/>
      <c r="L68" s="93" t="s">
        <v>444</v>
      </c>
      <c r="M68" s="47" t="s">
        <v>504</v>
      </c>
      <c r="N68" s="43">
        <f>N67</f>
        <v>5267.2619047619046</v>
      </c>
      <c r="O68" s="43">
        <f>O67</f>
        <v>497.05</v>
      </c>
      <c r="P68" s="44">
        <f t="shared" si="24"/>
        <v>5764.3119047619048</v>
      </c>
      <c r="Q68" s="72">
        <f t="shared" si="23"/>
        <v>8178.0657894736842</v>
      </c>
      <c r="R68" s="43">
        <f t="shared" si="33"/>
        <v>497.05</v>
      </c>
      <c r="S68" s="43">
        <f t="shared" si="34"/>
        <v>2955.8823529411766</v>
      </c>
      <c r="T68" s="43">
        <f>T67</f>
        <v>5267.2619047619046</v>
      </c>
      <c r="U68" s="43" t="s">
        <v>504</v>
      </c>
      <c r="V68" s="43">
        <f t="shared" si="25"/>
        <v>16898.260047176766</v>
      </c>
      <c r="W68" s="44">
        <f t="shared" si="26"/>
        <v>13942.377694235589</v>
      </c>
      <c r="X68" s="94">
        <f>AVERAGE(X63:X67)</f>
        <v>5811.9897599206342</v>
      </c>
      <c r="Y68" s="43">
        <f t="shared" ref="Y68" si="39">AVERAGE(Y63:Y67)</f>
        <v>11348.789079131651</v>
      </c>
      <c r="Z68" s="43">
        <f t="shared" ref="Z68" si="40">AVERAGE(Z63:Z67)</f>
        <v>8392.9067261904747</v>
      </c>
      <c r="AA68" s="43">
        <f>AVERAGE(AA63:AA67)</f>
        <v>4632.4493481559284</v>
      </c>
      <c r="AB68" s="43">
        <f>AVERAGE(AB63:AB67)</f>
        <v>3390.9787599206347</v>
      </c>
      <c r="AC68" s="165"/>
    </row>
    <row r="69" spans="2:29" ht="60" x14ac:dyDescent="0.35">
      <c r="B69" s="166"/>
      <c r="C69" s="60" t="s">
        <v>528</v>
      </c>
      <c r="D69" s="66" t="s">
        <v>483</v>
      </c>
      <c r="E69" s="85" t="s">
        <v>471</v>
      </c>
      <c r="F69" s="85" t="s">
        <v>377</v>
      </c>
      <c r="G69" s="66" t="s">
        <v>507</v>
      </c>
      <c r="H69" s="66" t="s">
        <v>487</v>
      </c>
      <c r="I69" s="66" t="s">
        <v>515</v>
      </c>
      <c r="J69" s="66" t="s">
        <v>516</v>
      </c>
      <c r="K69" s="66" t="s">
        <v>514</v>
      </c>
      <c r="L69" s="86" t="s">
        <v>490</v>
      </c>
      <c r="M69" s="87" t="s">
        <v>490</v>
      </c>
      <c r="N69" s="66" t="s">
        <v>504</v>
      </c>
      <c r="O69" s="66" t="s">
        <v>490</v>
      </c>
      <c r="P69" s="86" t="s">
        <v>490</v>
      </c>
      <c r="Q69" s="87" t="s">
        <v>490</v>
      </c>
      <c r="R69" s="66" t="s">
        <v>490</v>
      </c>
      <c r="S69" s="66" t="s">
        <v>490</v>
      </c>
      <c r="T69" s="66" t="s">
        <v>490</v>
      </c>
      <c r="U69" s="66" t="s">
        <v>490</v>
      </c>
      <c r="V69" s="66" t="s">
        <v>490</v>
      </c>
      <c r="W69" s="86" t="s">
        <v>490</v>
      </c>
      <c r="X69" s="87" t="s">
        <v>490</v>
      </c>
      <c r="Y69" s="98">
        <f>Y57</f>
        <v>5842.1214609424405</v>
      </c>
      <c r="Z69" s="73">
        <f t="shared" ref="Z69:AB69" si="41">Z57</f>
        <v>2886.2391080012649</v>
      </c>
      <c r="AA69" s="73">
        <f t="shared" si="41"/>
        <v>2377.557363291015</v>
      </c>
      <c r="AB69" s="73">
        <f t="shared" si="41"/>
        <v>1136.0867750557211</v>
      </c>
      <c r="AC69" s="166"/>
    </row>
    <row r="70" spans="2:29" ht="15" customHeight="1" x14ac:dyDescent="0.35">
      <c r="B70" s="164" t="s">
        <v>486</v>
      </c>
      <c r="C70" s="164" t="s">
        <v>527</v>
      </c>
      <c r="D70" s="183" t="s">
        <v>465</v>
      </c>
      <c r="E70" s="164" t="s">
        <v>471</v>
      </c>
      <c r="F70" s="164" t="s">
        <v>472</v>
      </c>
      <c r="G70" s="164" t="s">
        <v>503</v>
      </c>
      <c r="H70" s="164" t="s">
        <v>464</v>
      </c>
      <c r="I70" s="164" t="s">
        <v>512</v>
      </c>
      <c r="J70" s="164" t="s">
        <v>520</v>
      </c>
      <c r="K70" s="164" t="s">
        <v>521</v>
      </c>
      <c r="L70" s="90">
        <v>1.5</v>
      </c>
      <c r="M70" s="46">
        <f>INDEX($D$13:$H$19,MATCH($L70,$D$13:$D$19,0),MATCH(M$48,$D$12:$H$12,0))</f>
        <v>5116.7857142857147</v>
      </c>
      <c r="N70" s="36" t="s">
        <v>504</v>
      </c>
      <c r="O70" s="36">
        <f>INDEX($E$29:$H$29,1,MATCH(O$48,$E$26:$H$26,0))</f>
        <v>497.05</v>
      </c>
      <c r="P70" s="42">
        <f t="shared" ref="P70:P75" si="42">M70+O70</f>
        <v>5613.8357142857149</v>
      </c>
      <c r="Q70" s="46">
        <f t="shared" ref="Q70:Q87" si="43">INDEX($D$4:$H$9,MATCH($L70,$D$4:$D$9,0),MATCH(Q$48,$D$3:$H$3,0))</f>
        <v>7450</v>
      </c>
      <c r="R70" s="36">
        <f>INDEX($E$29:$H$29,1,MATCH(R$48,$E$26:$H$26,0))</f>
        <v>497.05</v>
      </c>
      <c r="S70" s="36">
        <f>INDEX($E$37:$H$37,1,MATCH(S$48,$E$36:$H$36,0))</f>
        <v>2955.8823529411766</v>
      </c>
      <c r="T70" s="36" t="s">
        <v>504</v>
      </c>
      <c r="U70" s="36">
        <f>INDEX($E$33:$G$33,1,MATCH(U$48,$E$32:$G$32,0))</f>
        <v>5641.7407407407409</v>
      </c>
      <c r="V70" s="36">
        <f>Q70+S70+R70+U70</f>
        <v>16544.673093681915</v>
      </c>
      <c r="W70" s="42">
        <f>Q70+R70+U70</f>
        <v>13588.79074074074</v>
      </c>
      <c r="X70" s="91">
        <f>W70/L70</f>
        <v>9059.193827160494</v>
      </c>
      <c r="Y70" s="36">
        <f>V70-P70</f>
        <v>10930.8373793962</v>
      </c>
      <c r="Z70" s="36">
        <f>W70-P70</f>
        <v>7974.9550264550253</v>
      </c>
      <c r="AA70" s="36">
        <f>Y70/L70</f>
        <v>7287.2249195974664</v>
      </c>
      <c r="AB70" s="36">
        <f>Z70/L70</f>
        <v>5316.6366843033502</v>
      </c>
      <c r="AC70" s="164" t="s">
        <v>486</v>
      </c>
    </row>
    <row r="71" spans="2:29" x14ac:dyDescent="0.35">
      <c r="B71" s="165"/>
      <c r="C71" s="165"/>
      <c r="D71" s="180"/>
      <c r="E71" s="165"/>
      <c r="F71" s="165"/>
      <c r="G71" s="165"/>
      <c r="H71" s="165"/>
      <c r="I71" s="165"/>
      <c r="J71" s="165"/>
      <c r="K71" s="165"/>
      <c r="L71" s="92">
        <v>2</v>
      </c>
      <c r="M71" s="46">
        <f>INDEX($D$13:$H$19,MATCH($L71,$D$13:$D$19,0),MATCH(M$48,$D$12:$H$12,0))</f>
        <v>5089.3869354838707</v>
      </c>
      <c r="N71" s="36" t="s">
        <v>504</v>
      </c>
      <c r="O71" s="36">
        <f>O70</f>
        <v>497.05</v>
      </c>
      <c r="P71" s="42">
        <f t="shared" si="42"/>
        <v>5586.4369354838709</v>
      </c>
      <c r="Q71" s="46">
        <f t="shared" si="43"/>
        <v>7465.78125</v>
      </c>
      <c r="R71" s="36">
        <f>R70</f>
        <v>497.05</v>
      </c>
      <c r="S71" s="36">
        <f>S70</f>
        <v>2955.8823529411766</v>
      </c>
      <c r="T71" s="36" t="s">
        <v>504</v>
      </c>
      <c r="U71" s="36">
        <f>U70</f>
        <v>5641.7407407407409</v>
      </c>
      <c r="V71" s="36">
        <f t="shared" ref="V71:V75" si="44">Q71+S71+R71+U71</f>
        <v>16560.454343681915</v>
      </c>
      <c r="W71" s="42">
        <f t="shared" ref="W71:W75" si="45">Q71+R71+U71</f>
        <v>13604.57199074074</v>
      </c>
      <c r="X71" s="63">
        <f t="shared" ref="X71:X74" si="46">W71/L71</f>
        <v>6802.2859953703701</v>
      </c>
      <c r="Y71" s="36">
        <f t="shared" ref="Y71:Y75" si="47">V71-P71</f>
        <v>10974.017408198044</v>
      </c>
      <c r="Z71" s="36">
        <f t="shared" ref="Z71:Z75" si="48">W71-P71</f>
        <v>8018.1350552568692</v>
      </c>
      <c r="AA71" s="36">
        <f t="shared" ref="AA71:AA74" si="49">Y71/L71</f>
        <v>5487.008704099022</v>
      </c>
      <c r="AB71" s="36">
        <f t="shared" ref="AB71:AB74" si="50">Z71/L71</f>
        <v>4009.0675276284346</v>
      </c>
      <c r="AC71" s="165"/>
    </row>
    <row r="72" spans="2:29" x14ac:dyDescent="0.35">
      <c r="B72" s="165"/>
      <c r="C72" s="165"/>
      <c r="D72" s="181"/>
      <c r="E72" s="166"/>
      <c r="F72" s="166"/>
      <c r="G72" s="165"/>
      <c r="H72" s="165"/>
      <c r="I72" s="165"/>
      <c r="J72" s="165"/>
      <c r="K72" s="165"/>
      <c r="L72" s="92">
        <v>2.5</v>
      </c>
      <c r="M72" s="46">
        <f>INDEX($D$13:$H$19,MATCH($L72,$D$13:$D$19,0),MATCH(M$48,$D$12:$H$12,0))</f>
        <v>5142.8125</v>
      </c>
      <c r="N72" s="36" t="s">
        <v>504</v>
      </c>
      <c r="O72" s="36">
        <f t="shared" ref="O72:O74" si="51">O71</f>
        <v>497.05</v>
      </c>
      <c r="P72" s="42">
        <f t="shared" si="42"/>
        <v>5639.8625000000002</v>
      </c>
      <c r="Q72" s="46">
        <f t="shared" si="43"/>
        <v>8411.2857142857138</v>
      </c>
      <c r="R72" s="36">
        <f t="shared" ref="R72:S75" si="52">R71</f>
        <v>497.05</v>
      </c>
      <c r="S72" s="36">
        <f t="shared" si="52"/>
        <v>2955.8823529411766</v>
      </c>
      <c r="T72" s="36" t="s">
        <v>504</v>
      </c>
      <c r="U72" s="36">
        <f t="shared" ref="U72" si="53">U71</f>
        <v>5641.7407407407409</v>
      </c>
      <c r="V72" s="36">
        <f t="shared" si="44"/>
        <v>17505.958807967632</v>
      </c>
      <c r="W72" s="42">
        <f t="shared" si="45"/>
        <v>14550.076455026454</v>
      </c>
      <c r="X72" s="63">
        <f t="shared" si="46"/>
        <v>5820.0305820105814</v>
      </c>
      <c r="Y72" s="36">
        <f t="shared" si="47"/>
        <v>11866.096307967633</v>
      </c>
      <c r="Z72" s="36">
        <f t="shared" si="48"/>
        <v>8910.2139550264546</v>
      </c>
      <c r="AA72" s="36">
        <f t="shared" si="49"/>
        <v>4746.4385231870529</v>
      </c>
      <c r="AB72" s="36">
        <f t="shared" si="50"/>
        <v>3564.0855820105817</v>
      </c>
      <c r="AC72" s="165"/>
    </row>
    <row r="73" spans="2:29" x14ac:dyDescent="0.35">
      <c r="B73" s="165"/>
      <c r="C73" s="165"/>
      <c r="D73" s="183" t="s">
        <v>466</v>
      </c>
      <c r="E73" s="164" t="s">
        <v>471</v>
      </c>
      <c r="F73" s="164" t="s">
        <v>472</v>
      </c>
      <c r="G73" s="165"/>
      <c r="H73" s="165"/>
      <c r="I73" s="165"/>
      <c r="J73" s="165"/>
      <c r="K73" s="165"/>
      <c r="L73" s="92">
        <v>3</v>
      </c>
      <c r="M73" s="46">
        <f>INDEX($D$13:$H$19,MATCH($L73,$D$13:$D$19,0),MATCH(M$48,$D$12:$H$12,0))</f>
        <v>6184.3529411764703</v>
      </c>
      <c r="N73" s="36" t="s">
        <v>504</v>
      </c>
      <c r="O73" s="36">
        <f t="shared" si="51"/>
        <v>497.05</v>
      </c>
      <c r="P73" s="42">
        <f t="shared" si="42"/>
        <v>6681.4029411764704</v>
      </c>
      <c r="Q73" s="46">
        <f t="shared" si="43"/>
        <v>8724.9666666666672</v>
      </c>
      <c r="R73" s="36">
        <f t="shared" si="52"/>
        <v>497.05</v>
      </c>
      <c r="S73" s="36">
        <f t="shared" si="52"/>
        <v>2955.8823529411766</v>
      </c>
      <c r="T73" s="36" t="s">
        <v>504</v>
      </c>
      <c r="U73" s="36">
        <f t="shared" ref="U73" si="54">U72</f>
        <v>5641.7407407407409</v>
      </c>
      <c r="V73" s="36">
        <f t="shared" si="44"/>
        <v>17819.639760348582</v>
      </c>
      <c r="W73" s="42">
        <f t="shared" si="45"/>
        <v>14863.757407407407</v>
      </c>
      <c r="X73" s="63">
        <f t="shared" si="46"/>
        <v>4954.5858024691361</v>
      </c>
      <c r="Y73" s="36">
        <f t="shared" si="47"/>
        <v>11138.236819172111</v>
      </c>
      <c r="Z73" s="36">
        <f t="shared" si="48"/>
        <v>8182.3544662309369</v>
      </c>
      <c r="AA73" s="36">
        <f t="shared" si="49"/>
        <v>3712.7456063907034</v>
      </c>
      <c r="AB73" s="36">
        <f t="shared" si="50"/>
        <v>2727.4514887436458</v>
      </c>
      <c r="AC73" s="165"/>
    </row>
    <row r="74" spans="2:29" x14ac:dyDescent="0.35">
      <c r="B74" s="165"/>
      <c r="C74" s="165"/>
      <c r="D74" s="180"/>
      <c r="E74" s="165"/>
      <c r="F74" s="165"/>
      <c r="G74" s="165"/>
      <c r="H74" s="165"/>
      <c r="I74" s="165"/>
      <c r="J74" s="165"/>
      <c r="K74" s="165"/>
      <c r="L74" s="92">
        <v>5</v>
      </c>
      <c r="M74" s="46">
        <f>F18</f>
        <v>6000</v>
      </c>
      <c r="N74" s="36" t="s">
        <v>504</v>
      </c>
      <c r="O74" s="36">
        <f t="shared" si="51"/>
        <v>497.05</v>
      </c>
      <c r="P74" s="42">
        <f t="shared" si="42"/>
        <v>6497.05</v>
      </c>
      <c r="Q74" s="46">
        <f t="shared" si="43"/>
        <v>9912.5</v>
      </c>
      <c r="R74" s="36">
        <f t="shared" si="52"/>
        <v>497.05</v>
      </c>
      <c r="S74" s="36">
        <f t="shared" si="52"/>
        <v>2955.8823529411766</v>
      </c>
      <c r="T74" s="36" t="s">
        <v>504</v>
      </c>
      <c r="U74" s="36">
        <f t="shared" ref="U74" si="55">U73</f>
        <v>5641.7407407407409</v>
      </c>
      <c r="V74" s="36">
        <f t="shared" si="44"/>
        <v>19007.173093681915</v>
      </c>
      <c r="W74" s="42">
        <f t="shared" si="45"/>
        <v>16051.29074074074</v>
      </c>
      <c r="X74" s="63">
        <f t="shared" si="46"/>
        <v>3210.2581481481479</v>
      </c>
      <c r="Y74" s="36">
        <f t="shared" si="47"/>
        <v>12510.123093681916</v>
      </c>
      <c r="Z74" s="36">
        <f t="shared" si="48"/>
        <v>9554.2407407407409</v>
      </c>
      <c r="AA74" s="36">
        <f t="shared" si="49"/>
        <v>2502.0246187363832</v>
      </c>
      <c r="AB74" s="36">
        <f t="shared" si="50"/>
        <v>1910.8481481481481</v>
      </c>
      <c r="AC74" s="165"/>
    </row>
    <row r="75" spans="2:29" x14ac:dyDescent="0.35">
      <c r="B75" s="165"/>
      <c r="C75" s="166"/>
      <c r="D75" s="181"/>
      <c r="E75" s="166"/>
      <c r="F75" s="166"/>
      <c r="G75" s="166"/>
      <c r="H75" s="166"/>
      <c r="I75" s="166"/>
      <c r="J75" s="166"/>
      <c r="K75" s="166"/>
      <c r="L75" s="93" t="s">
        <v>444</v>
      </c>
      <c r="M75" s="47">
        <f>INDEX($D$13:$H$19,MATCH($L75,$D$13:$D$19,0),MATCH(M$48,$D$12:$H$12,0))</f>
        <v>5282.8467567567568</v>
      </c>
      <c r="N75" s="43" t="s">
        <v>504</v>
      </c>
      <c r="O75" s="43">
        <f>O74</f>
        <v>497.05</v>
      </c>
      <c r="P75" s="44">
        <f t="shared" si="42"/>
        <v>5779.896756756757</v>
      </c>
      <c r="Q75" s="47">
        <f t="shared" si="43"/>
        <v>8178.0657894736842</v>
      </c>
      <c r="R75" s="43">
        <f t="shared" si="52"/>
        <v>497.05</v>
      </c>
      <c r="S75" s="43">
        <f t="shared" si="52"/>
        <v>2955.8823529411766</v>
      </c>
      <c r="T75" s="43" t="s">
        <v>504</v>
      </c>
      <c r="U75" s="43">
        <f t="shared" ref="U75" si="56">U74</f>
        <v>5641.7407407407409</v>
      </c>
      <c r="V75" s="43">
        <f t="shared" si="44"/>
        <v>17272.738883155602</v>
      </c>
      <c r="W75" s="44">
        <f t="shared" si="45"/>
        <v>14316.856530214425</v>
      </c>
      <c r="X75" s="94">
        <f>AVERAGE(X70:X74)</f>
        <v>5969.2708710317456</v>
      </c>
      <c r="Y75" s="47">
        <f t="shared" si="47"/>
        <v>11492.842126398846</v>
      </c>
      <c r="Z75" s="43">
        <f t="shared" si="48"/>
        <v>8536.9597734576673</v>
      </c>
      <c r="AA75" s="43">
        <f>AVERAGE(AA70:AA74)</f>
        <v>4747.0884744021259</v>
      </c>
      <c r="AB75" s="43">
        <f>AVERAGE(AB70:AB74)</f>
        <v>3505.6178861668318</v>
      </c>
      <c r="AC75" s="165"/>
    </row>
    <row r="76" spans="2:29" x14ac:dyDescent="0.35">
      <c r="B76" s="165"/>
      <c r="C76" s="165" t="s">
        <v>529</v>
      </c>
      <c r="D76" s="183" t="s">
        <v>491</v>
      </c>
      <c r="E76" s="164" t="s">
        <v>493</v>
      </c>
      <c r="F76" s="164" t="s">
        <v>377</v>
      </c>
      <c r="G76" s="164" t="s">
        <v>503</v>
      </c>
      <c r="H76" s="164" t="s">
        <v>488</v>
      </c>
      <c r="I76" s="164" t="s">
        <v>522</v>
      </c>
      <c r="J76" s="164" t="s">
        <v>520</v>
      </c>
      <c r="K76" s="164" t="s">
        <v>523</v>
      </c>
      <c r="L76" s="82">
        <v>1.5</v>
      </c>
      <c r="M76" s="67" t="s">
        <v>504</v>
      </c>
      <c r="N76" s="36">
        <f>INDEX($E$23:$G$23,1,MATCH(N$48,$E$22:$G$22,0))</f>
        <v>5267.2619047619046</v>
      </c>
      <c r="O76" s="36">
        <f>INDEX($E$29:$H$29,1,MATCH(O$48,$E$26:$H$26,0))</f>
        <v>497.05</v>
      </c>
      <c r="P76" s="42">
        <f>N76+O76</f>
        <v>5764.3119047619048</v>
      </c>
      <c r="Q76" s="46">
        <f t="shared" si="43"/>
        <v>7450</v>
      </c>
      <c r="R76" s="36">
        <f>INDEX($E$29:$H$29,1,MATCH(R$48,$E$26:$H$26,0))</f>
        <v>497.05</v>
      </c>
      <c r="S76" s="36">
        <f>INDEX($E$37:$H$37,1,MATCH(S$48,$E$36:$H$36,0))</f>
        <v>2955.8823529411766</v>
      </c>
      <c r="T76" s="36" t="s">
        <v>504</v>
      </c>
      <c r="U76" s="36">
        <f>INDEX($E$33:$G$33,1,MATCH(U$48,$E$32:$G$32,0))</f>
        <v>5641.7407407407409</v>
      </c>
      <c r="V76" s="36">
        <f>Q76+S76+R76+U76</f>
        <v>16544.673093681915</v>
      </c>
      <c r="W76" s="42">
        <f>Q76+R76+U76</f>
        <v>13588.79074074074</v>
      </c>
      <c r="X76" s="91">
        <f>W76/L76</f>
        <v>9059.193827160494</v>
      </c>
      <c r="Y76" s="36">
        <f>V76-$P76</f>
        <v>10780.361188920011</v>
      </c>
      <c r="Z76" s="36">
        <f>W76-$P76</f>
        <v>7824.4788359788354</v>
      </c>
      <c r="AA76" s="36">
        <f>Y76/$L76</f>
        <v>7186.9074592800071</v>
      </c>
      <c r="AB76" s="36">
        <f>Z76/$L76</f>
        <v>5216.3192239858899</v>
      </c>
      <c r="AC76" s="165"/>
    </row>
    <row r="77" spans="2:29" x14ac:dyDescent="0.35">
      <c r="B77" s="165"/>
      <c r="C77" s="165"/>
      <c r="D77" s="180"/>
      <c r="E77" s="165"/>
      <c r="F77" s="165"/>
      <c r="G77" s="165"/>
      <c r="H77" s="165"/>
      <c r="I77" s="165"/>
      <c r="J77" s="165"/>
      <c r="K77" s="165"/>
      <c r="L77" s="2">
        <v>2</v>
      </c>
      <c r="M77" s="46" t="s">
        <v>504</v>
      </c>
      <c r="N77" s="36">
        <f>N76</f>
        <v>5267.2619047619046</v>
      </c>
      <c r="O77" s="36">
        <f>O76</f>
        <v>497.05</v>
      </c>
      <c r="P77" s="42">
        <f t="shared" ref="P77:P81" si="57">N77+O77</f>
        <v>5764.3119047619048</v>
      </c>
      <c r="Q77" s="46">
        <f t="shared" si="43"/>
        <v>7465.78125</v>
      </c>
      <c r="R77" s="36">
        <f>R76</f>
        <v>497.05</v>
      </c>
      <c r="S77" s="36">
        <f>S76</f>
        <v>2955.8823529411766</v>
      </c>
      <c r="T77" s="36" t="s">
        <v>504</v>
      </c>
      <c r="U77" s="36">
        <f>U76</f>
        <v>5641.7407407407409</v>
      </c>
      <c r="V77" s="36">
        <f t="shared" ref="V77:V81" si="58">Q77+S77+R77+U77</f>
        <v>16560.454343681915</v>
      </c>
      <c r="W77" s="42">
        <f t="shared" ref="W77:W81" si="59">Q77+R77+U77</f>
        <v>13604.57199074074</v>
      </c>
      <c r="X77" s="63">
        <f t="shared" ref="X77:X80" si="60">W77/L77</f>
        <v>6802.2859953703701</v>
      </c>
      <c r="Y77" s="36">
        <f t="shared" ref="Y77:Y81" si="61">V77-$P77</f>
        <v>10796.142438920011</v>
      </c>
      <c r="Z77" s="36">
        <f t="shared" ref="Z77:Z81" si="62">W77-$P77</f>
        <v>7840.2600859788354</v>
      </c>
      <c r="AA77" s="36">
        <f t="shared" ref="AA77:AA80" si="63">Y77/$L77</f>
        <v>5398.0712194600055</v>
      </c>
      <c r="AB77" s="36">
        <f>Z77/$L77</f>
        <v>3920.1300429894177</v>
      </c>
      <c r="AC77" s="165"/>
    </row>
    <row r="78" spans="2:29" x14ac:dyDescent="0.35">
      <c r="B78" s="165"/>
      <c r="C78" s="165"/>
      <c r="D78" s="181"/>
      <c r="E78" s="166"/>
      <c r="F78" s="165"/>
      <c r="G78" s="165"/>
      <c r="H78" s="165"/>
      <c r="I78" s="165"/>
      <c r="J78" s="165"/>
      <c r="K78" s="165"/>
      <c r="L78" s="2">
        <v>2.5</v>
      </c>
      <c r="M78" s="46" t="s">
        <v>504</v>
      </c>
      <c r="N78" s="36">
        <f t="shared" ref="N78" si="64">N77</f>
        <v>5267.2619047619046</v>
      </c>
      <c r="O78" s="36">
        <f t="shared" ref="O78:O80" si="65">O77</f>
        <v>497.05</v>
      </c>
      <c r="P78" s="42">
        <f t="shared" si="57"/>
        <v>5764.3119047619048</v>
      </c>
      <c r="Q78" s="46">
        <f t="shared" si="43"/>
        <v>8411.2857142857138</v>
      </c>
      <c r="R78" s="36">
        <f t="shared" ref="R78:R81" si="66">R77</f>
        <v>497.05</v>
      </c>
      <c r="S78" s="36">
        <f t="shared" ref="S78:U81" si="67">S77</f>
        <v>2955.8823529411766</v>
      </c>
      <c r="T78" s="36" t="s">
        <v>504</v>
      </c>
      <c r="U78" s="36">
        <f t="shared" si="67"/>
        <v>5641.7407407407409</v>
      </c>
      <c r="V78" s="36">
        <f t="shared" si="58"/>
        <v>17505.958807967632</v>
      </c>
      <c r="W78" s="42">
        <f t="shared" si="59"/>
        <v>14550.076455026454</v>
      </c>
      <c r="X78" s="63">
        <f t="shared" si="60"/>
        <v>5820.0305820105814</v>
      </c>
      <c r="Y78" s="36">
        <f t="shared" si="61"/>
        <v>11741.646903205728</v>
      </c>
      <c r="Z78" s="36">
        <f t="shared" si="62"/>
        <v>8785.7645502645501</v>
      </c>
      <c r="AA78" s="36">
        <f t="shared" si="63"/>
        <v>4696.6587612822914</v>
      </c>
      <c r="AB78" s="36">
        <f>Z78/$L78</f>
        <v>3514.3058201058202</v>
      </c>
      <c r="AC78" s="165"/>
    </row>
    <row r="79" spans="2:29" x14ac:dyDescent="0.35">
      <c r="B79" s="165"/>
      <c r="C79" s="165"/>
      <c r="D79" s="180" t="s">
        <v>492</v>
      </c>
      <c r="E79" s="165" t="s">
        <v>494</v>
      </c>
      <c r="F79" s="165"/>
      <c r="G79" s="165"/>
      <c r="H79" s="165"/>
      <c r="I79" s="165"/>
      <c r="J79" s="165"/>
      <c r="K79" s="165"/>
      <c r="L79" s="2">
        <v>3</v>
      </c>
      <c r="M79" s="46" t="s">
        <v>504</v>
      </c>
      <c r="N79" s="36">
        <f t="shared" ref="N79" si="68">N78</f>
        <v>5267.2619047619046</v>
      </c>
      <c r="O79" s="36">
        <f t="shared" si="65"/>
        <v>497.05</v>
      </c>
      <c r="P79" s="42">
        <f t="shared" si="57"/>
        <v>5764.3119047619048</v>
      </c>
      <c r="Q79" s="46">
        <f t="shared" si="43"/>
        <v>8724.9666666666672</v>
      </c>
      <c r="R79" s="36">
        <f t="shared" si="66"/>
        <v>497.05</v>
      </c>
      <c r="S79" s="36">
        <f t="shared" si="67"/>
        <v>2955.8823529411766</v>
      </c>
      <c r="T79" s="36" t="s">
        <v>504</v>
      </c>
      <c r="U79" s="36">
        <f t="shared" si="67"/>
        <v>5641.7407407407409</v>
      </c>
      <c r="V79" s="36">
        <f t="shared" si="58"/>
        <v>17819.639760348582</v>
      </c>
      <c r="W79" s="42">
        <f t="shared" si="59"/>
        <v>14863.757407407407</v>
      </c>
      <c r="X79" s="63">
        <f t="shared" si="60"/>
        <v>4954.5858024691361</v>
      </c>
      <c r="Y79" s="36">
        <f t="shared" si="61"/>
        <v>12055.327855586678</v>
      </c>
      <c r="Z79" s="36">
        <f t="shared" si="62"/>
        <v>9099.4455026455034</v>
      </c>
      <c r="AA79" s="36">
        <f t="shared" si="63"/>
        <v>4018.4426185288926</v>
      </c>
      <c r="AB79" s="36">
        <f>Z79/$L79</f>
        <v>3033.1485008818345</v>
      </c>
      <c r="AC79" s="165"/>
    </row>
    <row r="80" spans="2:29" x14ac:dyDescent="0.35">
      <c r="B80" s="165"/>
      <c r="C80" s="165"/>
      <c r="D80" s="180"/>
      <c r="E80" s="165"/>
      <c r="F80" s="165"/>
      <c r="G80" s="165"/>
      <c r="H80" s="165"/>
      <c r="I80" s="165"/>
      <c r="J80" s="165"/>
      <c r="K80" s="165"/>
      <c r="L80" s="2">
        <v>5</v>
      </c>
      <c r="M80" s="46" t="s">
        <v>504</v>
      </c>
      <c r="N80" s="36">
        <f t="shared" ref="N80" si="69">N79</f>
        <v>5267.2619047619046</v>
      </c>
      <c r="O80" s="36">
        <f t="shared" si="65"/>
        <v>497.05</v>
      </c>
      <c r="P80" s="42">
        <f t="shared" si="57"/>
        <v>5764.3119047619048</v>
      </c>
      <c r="Q80" s="46">
        <f t="shared" si="43"/>
        <v>9912.5</v>
      </c>
      <c r="R80" s="36">
        <f t="shared" si="66"/>
        <v>497.05</v>
      </c>
      <c r="S80" s="36">
        <f t="shared" si="67"/>
        <v>2955.8823529411766</v>
      </c>
      <c r="T80" s="36" t="s">
        <v>504</v>
      </c>
      <c r="U80" s="36">
        <f t="shared" si="67"/>
        <v>5641.7407407407409</v>
      </c>
      <c r="V80" s="36">
        <f t="shared" si="58"/>
        <v>19007.173093681915</v>
      </c>
      <c r="W80" s="42">
        <f t="shared" si="59"/>
        <v>16051.29074074074</v>
      </c>
      <c r="X80" s="63">
        <f t="shared" si="60"/>
        <v>3210.2581481481479</v>
      </c>
      <c r="Y80" s="36">
        <f t="shared" si="61"/>
        <v>13242.861188920011</v>
      </c>
      <c r="Z80" s="36">
        <f t="shared" si="62"/>
        <v>10286.978835978836</v>
      </c>
      <c r="AA80" s="36">
        <f t="shared" si="63"/>
        <v>2648.572237784002</v>
      </c>
      <c r="AB80" s="36">
        <f>Z80/$L80</f>
        <v>2057.3957671957673</v>
      </c>
      <c r="AC80" s="165"/>
    </row>
    <row r="81" spans="2:29" x14ac:dyDescent="0.35">
      <c r="B81" s="165"/>
      <c r="C81" s="166"/>
      <c r="D81" s="181"/>
      <c r="E81" s="166"/>
      <c r="F81" s="166"/>
      <c r="G81" s="166"/>
      <c r="H81" s="166"/>
      <c r="I81" s="166"/>
      <c r="J81" s="166"/>
      <c r="K81" s="166"/>
      <c r="L81" s="79" t="s">
        <v>444</v>
      </c>
      <c r="M81" s="47" t="s">
        <v>504</v>
      </c>
      <c r="N81" s="43">
        <f>N80</f>
        <v>5267.2619047619046</v>
      </c>
      <c r="O81" s="43">
        <f>O80</f>
        <v>497.05</v>
      </c>
      <c r="P81" s="44">
        <f t="shared" si="57"/>
        <v>5764.3119047619048</v>
      </c>
      <c r="Q81" s="47">
        <f t="shared" si="43"/>
        <v>8178.0657894736842</v>
      </c>
      <c r="R81" s="43">
        <f t="shared" si="66"/>
        <v>497.05</v>
      </c>
      <c r="S81" s="43">
        <f t="shared" si="67"/>
        <v>2955.8823529411766</v>
      </c>
      <c r="T81" s="43" t="s">
        <v>504</v>
      </c>
      <c r="U81" s="43">
        <f t="shared" si="67"/>
        <v>5641.7407407407409</v>
      </c>
      <c r="V81" s="43">
        <f t="shared" si="58"/>
        <v>17272.738883155602</v>
      </c>
      <c r="W81" s="44">
        <f t="shared" si="59"/>
        <v>14316.856530214425</v>
      </c>
      <c r="X81" s="94">
        <f>AVERAGE(X76:X80)</f>
        <v>5969.2708710317456</v>
      </c>
      <c r="Y81" s="47">
        <f t="shared" si="61"/>
        <v>11508.426978393698</v>
      </c>
      <c r="Z81" s="43">
        <f t="shared" si="62"/>
        <v>8552.5446254525195</v>
      </c>
      <c r="AA81" s="43">
        <f>AVERAGE(AA76:AA80)</f>
        <v>4789.7304592670398</v>
      </c>
      <c r="AB81" s="43">
        <f>AVERAGE(AB76:AB80)</f>
        <v>3548.2598710317461</v>
      </c>
      <c r="AC81" s="165"/>
    </row>
    <row r="82" spans="2:29" x14ac:dyDescent="0.35">
      <c r="B82" s="165"/>
      <c r="C82" s="165" t="s">
        <v>528</v>
      </c>
      <c r="D82" s="183" t="s">
        <v>483</v>
      </c>
      <c r="E82" s="164" t="s">
        <v>471</v>
      </c>
      <c r="F82" s="164" t="s">
        <v>377</v>
      </c>
      <c r="G82" s="183" t="s">
        <v>503</v>
      </c>
      <c r="H82" s="183" t="s">
        <v>487</v>
      </c>
      <c r="I82" s="183" t="s">
        <v>511</v>
      </c>
      <c r="J82" s="183" t="s">
        <v>520</v>
      </c>
      <c r="K82" s="183" t="s">
        <v>524</v>
      </c>
      <c r="L82" s="90">
        <v>1.5</v>
      </c>
      <c r="M82" s="46">
        <f>INDEX($D$13:$H$19,MATCH($L82,$D$13:$D$19,0),MATCH(M$48,$D$12:$H$12,0))</f>
        <v>5116.7857142857147</v>
      </c>
      <c r="N82" s="36">
        <f>INDEX($E$23:$G$23,1,MATCH(N$48,$E$22:$G$22,0))</f>
        <v>5267.2619047619046</v>
      </c>
      <c r="O82" s="36">
        <f>INDEX($E$29:$H$29,1,MATCH(O$48,$E$26:$H$26,0))</f>
        <v>497.05</v>
      </c>
      <c r="P82" s="42">
        <f>M82+N82+O82</f>
        <v>10881.097619047618</v>
      </c>
      <c r="Q82" s="46">
        <f t="shared" si="43"/>
        <v>7450</v>
      </c>
      <c r="R82" s="36">
        <f>INDEX($E$29:$H$29,1,MATCH(R$48,$E$26:$H$26,0))</f>
        <v>497.05</v>
      </c>
      <c r="S82" s="36">
        <f>INDEX($E$37:$H$37,1,MATCH(S$48,$E$36:$H$36,0))</f>
        <v>2955.8823529411766</v>
      </c>
      <c r="T82" s="36" t="s">
        <v>504</v>
      </c>
      <c r="U82" s="36">
        <f>INDEX($E$33:$G$33,1,MATCH(U$48,$E$32:$G$32,0))</f>
        <v>5641.7407407407409</v>
      </c>
      <c r="V82" s="36">
        <f>Q82+S82+R82+U82</f>
        <v>16544.673093681915</v>
      </c>
      <c r="W82" s="42">
        <f>Q82+R82+U82</f>
        <v>13588.79074074074</v>
      </c>
      <c r="X82" s="91">
        <f>W82/L82</f>
        <v>9059.193827160494</v>
      </c>
      <c r="Y82" s="36">
        <f>V82-$P82</f>
        <v>5663.5754746342973</v>
      </c>
      <c r="Z82" s="36">
        <f>W82-$P82</f>
        <v>2707.6931216931225</v>
      </c>
      <c r="AA82" s="36">
        <f>Y82/L82</f>
        <v>3775.7169830895314</v>
      </c>
      <c r="AB82" s="36">
        <f>Z82/L82</f>
        <v>1805.1287477954149</v>
      </c>
      <c r="AC82" s="165"/>
    </row>
    <row r="83" spans="2:29" x14ac:dyDescent="0.35">
      <c r="B83" s="165"/>
      <c r="C83" s="165"/>
      <c r="D83" s="180"/>
      <c r="E83" s="165"/>
      <c r="F83" s="165"/>
      <c r="G83" s="180"/>
      <c r="H83" s="180"/>
      <c r="I83" s="180"/>
      <c r="J83" s="180"/>
      <c r="K83" s="180"/>
      <c r="L83" s="92">
        <v>2</v>
      </c>
      <c r="M83" s="46">
        <f>INDEX($D$13:$H$19,MATCH($L83,$D$13:$D$19,0),MATCH(M$48,$D$12:$H$12,0))</f>
        <v>5089.3869354838707</v>
      </c>
      <c r="N83" s="36">
        <f>N82</f>
        <v>5267.2619047619046</v>
      </c>
      <c r="O83" s="36">
        <f>O82</f>
        <v>497.05</v>
      </c>
      <c r="P83" s="42">
        <f t="shared" ref="P83:P87" si="70">M83+N83+O83</f>
        <v>10853.698840245776</v>
      </c>
      <c r="Q83" s="46">
        <f t="shared" si="43"/>
        <v>7465.78125</v>
      </c>
      <c r="R83" s="36">
        <f>R82</f>
        <v>497.05</v>
      </c>
      <c r="S83" s="36">
        <f>S82</f>
        <v>2955.8823529411766</v>
      </c>
      <c r="T83" s="36" t="s">
        <v>504</v>
      </c>
      <c r="U83" s="36">
        <f>U82</f>
        <v>5641.7407407407409</v>
      </c>
      <c r="V83" s="36">
        <f t="shared" ref="V83:V87" si="71">Q83+S83+R83+U83</f>
        <v>16560.454343681915</v>
      </c>
      <c r="W83" s="42">
        <f t="shared" ref="W83:W87" si="72">Q83+R83+U83</f>
        <v>13604.57199074074</v>
      </c>
      <c r="X83" s="63">
        <f t="shared" ref="X83:X86" si="73">W83/L83</f>
        <v>6802.2859953703701</v>
      </c>
      <c r="Y83" s="36">
        <f t="shared" ref="Y83:Y87" si="74">V83-$P83</f>
        <v>5706.7555034361394</v>
      </c>
      <c r="Z83" s="36">
        <f t="shared" ref="Z83:Z87" si="75">W83-$P83</f>
        <v>2750.8731504949646</v>
      </c>
      <c r="AA83" s="36">
        <f t="shared" ref="AA83:AA86" si="76">Y83/L83</f>
        <v>2853.3777517180697</v>
      </c>
      <c r="AB83" s="36">
        <f t="shared" ref="AB83:AB86" si="77">Z83/L83</f>
        <v>1375.4365752474823</v>
      </c>
      <c r="AC83" s="165"/>
    </row>
    <row r="84" spans="2:29" x14ac:dyDescent="0.35">
      <c r="B84" s="165"/>
      <c r="C84" s="165"/>
      <c r="D84" s="180"/>
      <c r="E84" s="165"/>
      <c r="F84" s="165"/>
      <c r="G84" s="180"/>
      <c r="H84" s="180"/>
      <c r="I84" s="180"/>
      <c r="J84" s="180"/>
      <c r="K84" s="180"/>
      <c r="L84" s="92">
        <v>2.5</v>
      </c>
      <c r="M84" s="46">
        <f>INDEX($D$13:$H$19,MATCH($L84,$D$13:$D$19,0),MATCH(M$48,$D$12:$H$12,0))</f>
        <v>5142.8125</v>
      </c>
      <c r="N84" s="36">
        <f t="shared" ref="N84:O86" si="78">N83</f>
        <v>5267.2619047619046</v>
      </c>
      <c r="O84" s="36">
        <f t="shared" si="78"/>
        <v>497.05</v>
      </c>
      <c r="P84" s="42">
        <f t="shared" si="70"/>
        <v>10907.124404761904</v>
      </c>
      <c r="Q84" s="46">
        <f t="shared" si="43"/>
        <v>8411.2857142857138</v>
      </c>
      <c r="R84" s="36">
        <f t="shared" ref="R84:S87" si="79">R83</f>
        <v>497.05</v>
      </c>
      <c r="S84" s="36">
        <f t="shared" si="79"/>
        <v>2955.8823529411766</v>
      </c>
      <c r="T84" s="36" t="s">
        <v>504</v>
      </c>
      <c r="U84" s="36">
        <f t="shared" ref="U84" si="80">U83</f>
        <v>5641.7407407407409</v>
      </c>
      <c r="V84" s="36">
        <f t="shared" si="71"/>
        <v>17505.958807967632</v>
      </c>
      <c r="W84" s="42">
        <f t="shared" si="72"/>
        <v>14550.076455026454</v>
      </c>
      <c r="X84" s="63">
        <f t="shared" si="73"/>
        <v>5820.0305820105814</v>
      </c>
      <c r="Y84" s="36">
        <f t="shared" si="74"/>
        <v>6598.8344032057284</v>
      </c>
      <c r="Z84" s="36">
        <f t="shared" si="75"/>
        <v>3642.9520502645501</v>
      </c>
      <c r="AA84" s="36">
        <f t="shared" si="76"/>
        <v>2639.5337612822914</v>
      </c>
      <c r="AB84" s="36">
        <f t="shared" si="77"/>
        <v>1457.18082010582</v>
      </c>
      <c r="AC84" s="165"/>
    </row>
    <row r="85" spans="2:29" x14ac:dyDescent="0.35">
      <c r="B85" s="165"/>
      <c r="C85" s="165"/>
      <c r="D85" s="180"/>
      <c r="E85" s="165"/>
      <c r="F85" s="165"/>
      <c r="G85" s="180"/>
      <c r="H85" s="180"/>
      <c r="I85" s="180"/>
      <c r="J85" s="180"/>
      <c r="K85" s="180"/>
      <c r="L85" s="92">
        <v>3</v>
      </c>
      <c r="M85" s="46">
        <f>INDEX($D$13:$H$19,MATCH($L85,$D$13:$D$19,0),MATCH(M$48,$D$12:$H$12,0))</f>
        <v>6184.3529411764703</v>
      </c>
      <c r="N85" s="36">
        <f t="shared" ref="N85" si="81">N84</f>
        <v>5267.2619047619046</v>
      </c>
      <c r="O85" s="36">
        <f t="shared" si="78"/>
        <v>497.05</v>
      </c>
      <c r="P85" s="42">
        <f t="shared" si="70"/>
        <v>11948.664845938374</v>
      </c>
      <c r="Q85" s="46">
        <f t="shared" si="43"/>
        <v>8724.9666666666672</v>
      </c>
      <c r="R85" s="36">
        <f t="shared" si="79"/>
        <v>497.05</v>
      </c>
      <c r="S85" s="36">
        <f t="shared" si="79"/>
        <v>2955.8823529411766</v>
      </c>
      <c r="T85" s="36" t="s">
        <v>504</v>
      </c>
      <c r="U85" s="36">
        <f t="shared" ref="U85" si="82">U84</f>
        <v>5641.7407407407409</v>
      </c>
      <c r="V85" s="36">
        <f t="shared" si="71"/>
        <v>17819.639760348582</v>
      </c>
      <c r="W85" s="42">
        <f t="shared" si="72"/>
        <v>14863.757407407407</v>
      </c>
      <c r="X85" s="63">
        <f t="shared" si="73"/>
        <v>4954.5858024691361</v>
      </c>
      <c r="Y85" s="36">
        <f t="shared" si="74"/>
        <v>5870.9749144102079</v>
      </c>
      <c r="Z85" s="36">
        <f t="shared" si="75"/>
        <v>2915.0925614690332</v>
      </c>
      <c r="AA85" s="36">
        <f t="shared" si="76"/>
        <v>1956.9916381367359</v>
      </c>
      <c r="AB85" s="36">
        <f t="shared" si="77"/>
        <v>971.69752048967769</v>
      </c>
      <c r="AC85" s="165"/>
    </row>
    <row r="86" spans="2:29" x14ac:dyDescent="0.35">
      <c r="B86" s="165"/>
      <c r="C86" s="165"/>
      <c r="D86" s="180"/>
      <c r="E86" s="165"/>
      <c r="F86" s="165"/>
      <c r="G86" s="180"/>
      <c r="H86" s="180"/>
      <c r="I86" s="180"/>
      <c r="J86" s="180"/>
      <c r="K86" s="180"/>
      <c r="L86" s="92">
        <v>5</v>
      </c>
      <c r="M86" s="46">
        <f>F18</f>
        <v>6000</v>
      </c>
      <c r="N86" s="36">
        <f t="shared" ref="N86" si="83">N85</f>
        <v>5267.2619047619046</v>
      </c>
      <c r="O86" s="36">
        <f t="shared" si="78"/>
        <v>497.05</v>
      </c>
      <c r="P86" s="42">
        <f t="shared" si="70"/>
        <v>11764.311904761904</v>
      </c>
      <c r="Q86" s="46">
        <f t="shared" si="43"/>
        <v>9912.5</v>
      </c>
      <c r="R86" s="36">
        <f t="shared" si="79"/>
        <v>497.05</v>
      </c>
      <c r="S86" s="36">
        <f t="shared" si="79"/>
        <v>2955.8823529411766</v>
      </c>
      <c r="T86" s="36" t="s">
        <v>504</v>
      </c>
      <c r="U86" s="36">
        <f t="shared" ref="U86" si="84">U85</f>
        <v>5641.7407407407409</v>
      </c>
      <c r="V86" s="36">
        <f t="shared" si="71"/>
        <v>19007.173093681915</v>
      </c>
      <c r="W86" s="42">
        <f t="shared" si="72"/>
        <v>16051.29074074074</v>
      </c>
      <c r="X86" s="63">
        <f t="shared" si="73"/>
        <v>3210.2581481481479</v>
      </c>
      <c r="Y86" s="36">
        <f t="shared" si="74"/>
        <v>7242.861188920011</v>
      </c>
      <c r="Z86" s="36">
        <f t="shared" si="75"/>
        <v>4286.9788359788363</v>
      </c>
      <c r="AA86" s="36">
        <f t="shared" si="76"/>
        <v>1448.5722377840023</v>
      </c>
      <c r="AB86" s="36">
        <f t="shared" si="77"/>
        <v>857.39576719576723</v>
      </c>
      <c r="AC86" s="165"/>
    </row>
    <row r="87" spans="2:29" x14ac:dyDescent="0.35">
      <c r="B87" s="166"/>
      <c r="C87" s="166"/>
      <c r="D87" s="181"/>
      <c r="E87" s="166"/>
      <c r="F87" s="166"/>
      <c r="G87" s="181"/>
      <c r="H87" s="181"/>
      <c r="I87" s="181"/>
      <c r="J87" s="181"/>
      <c r="K87" s="181"/>
      <c r="L87" s="93" t="s">
        <v>444</v>
      </c>
      <c r="M87" s="47">
        <f>INDEX($D$13:$H$19,MATCH($L87,$D$13:$D$19,0),MATCH(M$48,$D$12:$H$12,0))</f>
        <v>5282.8467567567568</v>
      </c>
      <c r="N87" s="43">
        <f>N86</f>
        <v>5267.2619047619046</v>
      </c>
      <c r="O87" s="43">
        <f>O86</f>
        <v>497.05</v>
      </c>
      <c r="P87" s="43">
        <f t="shared" si="70"/>
        <v>11047.158661518661</v>
      </c>
      <c r="Q87" s="47">
        <f t="shared" si="43"/>
        <v>8178.0657894736842</v>
      </c>
      <c r="R87" s="43">
        <f t="shared" si="79"/>
        <v>497.05</v>
      </c>
      <c r="S87" s="43">
        <f t="shared" si="79"/>
        <v>2955.8823529411766</v>
      </c>
      <c r="T87" s="43" t="s">
        <v>504</v>
      </c>
      <c r="U87" s="43">
        <f t="shared" ref="U87" si="85">U86</f>
        <v>5641.7407407407409</v>
      </c>
      <c r="V87" s="43">
        <f t="shared" si="71"/>
        <v>17272.738883155602</v>
      </c>
      <c r="W87" s="44">
        <f t="shared" si="72"/>
        <v>14316.856530214425</v>
      </c>
      <c r="X87" s="94">
        <f>AVERAGE(X82:X86)</f>
        <v>5969.2708710317456</v>
      </c>
      <c r="Y87" s="47">
        <f t="shared" si="74"/>
        <v>6225.5802216369411</v>
      </c>
      <c r="Z87" s="43">
        <f t="shared" si="75"/>
        <v>3269.6978686957646</v>
      </c>
      <c r="AA87" s="43">
        <f>AVERAGE(AA82:AA86)</f>
        <v>2534.8384744021264</v>
      </c>
      <c r="AB87" s="43">
        <f>AVERAGE(AB82:AB86)</f>
        <v>1293.3678861668325</v>
      </c>
      <c r="AC87" s="166"/>
    </row>
    <row r="88" spans="2:29" ht="53" thickBot="1" x14ac:dyDescent="0.4">
      <c r="B88" s="32" t="s">
        <v>463</v>
      </c>
      <c r="C88" s="95"/>
      <c r="D88" s="95" t="s">
        <v>468</v>
      </c>
      <c r="E88" s="95" t="s">
        <v>469</v>
      </c>
      <c r="F88" s="95" t="s">
        <v>436</v>
      </c>
      <c r="G88" s="95" t="s">
        <v>501</v>
      </c>
      <c r="H88" s="95" t="s">
        <v>470</v>
      </c>
      <c r="I88" s="95" t="s">
        <v>473</v>
      </c>
      <c r="J88" s="95" t="s">
        <v>474</v>
      </c>
      <c r="K88" s="95" t="s">
        <v>475</v>
      </c>
      <c r="L88" s="95" t="s">
        <v>476</v>
      </c>
      <c r="M88" s="96" t="s">
        <v>509</v>
      </c>
      <c r="N88" s="95" t="s">
        <v>510</v>
      </c>
      <c r="O88" s="95" t="s">
        <v>479</v>
      </c>
      <c r="P88" s="97" t="s">
        <v>480</v>
      </c>
      <c r="Q88" s="96" t="s">
        <v>478</v>
      </c>
      <c r="R88" s="95" t="s">
        <v>479</v>
      </c>
      <c r="S88" s="95" t="s">
        <v>440</v>
      </c>
      <c r="T88" s="95" t="s">
        <v>436</v>
      </c>
      <c r="U88" s="95" t="s">
        <v>435</v>
      </c>
      <c r="V88" s="95" t="s">
        <v>481</v>
      </c>
      <c r="W88" s="97" t="s">
        <v>482</v>
      </c>
      <c r="X88" s="97" t="s">
        <v>508</v>
      </c>
      <c r="Y88" s="33" t="s">
        <v>495</v>
      </c>
      <c r="Z88" s="33" t="s">
        <v>496</v>
      </c>
      <c r="AA88" s="33" t="s">
        <v>497</v>
      </c>
      <c r="AB88" s="33" t="s">
        <v>498</v>
      </c>
      <c r="AC88" s="32" t="s">
        <v>463</v>
      </c>
    </row>
    <row r="89" spans="2:29" ht="15" thickTop="1" x14ac:dyDescent="0.35">
      <c r="B89" s="53"/>
      <c r="C89" s="53"/>
      <c r="D89" s="61"/>
      <c r="E89" s="53"/>
      <c r="F89" s="61"/>
      <c r="G89" s="53"/>
      <c r="H89" s="53"/>
      <c r="I89" s="53"/>
      <c r="J89" s="53"/>
      <c r="K89" s="53"/>
      <c r="L89" s="10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36"/>
      <c r="AB89" s="59"/>
      <c r="AC89" s="53"/>
    </row>
    <row r="90" spans="2:29" x14ac:dyDescent="0.35">
      <c r="B90" s="16" t="s">
        <v>506</v>
      </c>
      <c r="C90" s="53"/>
      <c r="D90" s="61"/>
      <c r="E90" s="53"/>
      <c r="F90" s="61"/>
      <c r="G90" s="53"/>
      <c r="H90" s="53"/>
      <c r="I90" s="53"/>
      <c r="J90" s="53"/>
      <c r="K90" s="53"/>
      <c r="L90" s="10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36"/>
      <c r="AB90" s="59"/>
      <c r="AC90" s="16"/>
    </row>
    <row r="91" spans="2:29" x14ac:dyDescent="0.35">
      <c r="B91" t="s">
        <v>489</v>
      </c>
      <c r="C91" s="53"/>
      <c r="D91" s="61"/>
      <c r="E91" s="53"/>
      <c r="F91" s="61"/>
      <c r="G91" s="53"/>
      <c r="H91" s="53"/>
      <c r="I91" s="53"/>
      <c r="J91" s="53"/>
      <c r="K91" s="53"/>
      <c r="L91" s="10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</row>
    <row r="92" spans="2:29" x14ac:dyDescent="0.35">
      <c r="B92" s="58"/>
      <c r="C92" s="58"/>
      <c r="AC92" s="58"/>
    </row>
    <row r="93" spans="2:29" ht="35.25" customHeight="1" x14ac:dyDescent="0.35">
      <c r="B93" s="58"/>
      <c r="C93" s="58"/>
      <c r="D93" s="58"/>
      <c r="E93" s="58"/>
      <c r="F93" s="58"/>
      <c r="G93" s="58"/>
      <c r="H93" s="58"/>
      <c r="I93" s="58"/>
      <c r="J93" s="58"/>
      <c r="K93" s="58"/>
      <c r="AA93" s="167" t="s">
        <v>536</v>
      </c>
      <c r="AB93" s="167"/>
      <c r="AC93" s="58"/>
    </row>
    <row r="94" spans="2:29" ht="53" thickBot="1" x14ac:dyDescent="0.4">
      <c r="B94" s="58"/>
      <c r="C94" s="58"/>
      <c r="G94" s="58"/>
      <c r="H94" s="58"/>
      <c r="I94" s="58"/>
      <c r="J94" s="58"/>
      <c r="K94" s="58"/>
      <c r="Z94" s="32" t="s">
        <v>463</v>
      </c>
      <c r="AA94" s="32" t="s">
        <v>530</v>
      </c>
      <c r="AB94" s="32" t="s">
        <v>531</v>
      </c>
      <c r="AC94" s="58"/>
    </row>
    <row r="95" spans="2:29" ht="15" thickTop="1" x14ac:dyDescent="0.35">
      <c r="B95" s="58"/>
      <c r="C95" s="58"/>
      <c r="G95" s="58"/>
      <c r="H95" s="58"/>
      <c r="I95" s="58"/>
      <c r="J95" s="58"/>
      <c r="K95" s="58"/>
      <c r="Z95" s="70" t="s">
        <v>467</v>
      </c>
      <c r="AA95" s="50">
        <f>AA57</f>
        <v>2377.557363291015</v>
      </c>
      <c r="AB95" s="50">
        <f>AB57</f>
        <v>1136.0867750557211</v>
      </c>
      <c r="AC95" s="58"/>
    </row>
    <row r="96" spans="2:29" x14ac:dyDescent="0.35">
      <c r="B96" s="58"/>
      <c r="C96" s="58"/>
      <c r="G96" s="58"/>
      <c r="H96" s="58"/>
      <c r="I96" s="58"/>
      <c r="J96" s="58"/>
      <c r="K96" s="58"/>
      <c r="Z96" s="68" t="s">
        <v>484</v>
      </c>
      <c r="AA96" s="69">
        <f>AVERAGE(AA58,AA60)</f>
        <v>2377.557363291015</v>
      </c>
      <c r="AB96" s="69">
        <f>AVERAGE(AB58,AB60)</f>
        <v>1136.0867750557211</v>
      </c>
      <c r="AC96" s="58"/>
    </row>
    <row r="97" spans="2:29" x14ac:dyDescent="0.35">
      <c r="B97" s="58"/>
      <c r="C97" s="58"/>
      <c r="G97" s="58"/>
      <c r="H97" s="58"/>
      <c r="I97" s="58"/>
      <c r="J97" s="58"/>
      <c r="K97" s="58"/>
      <c r="Z97" s="51" t="s">
        <v>485</v>
      </c>
      <c r="AA97" s="52">
        <f>AVERAGE(AA61,AA68,AA69)</f>
        <v>3129.188024912653</v>
      </c>
      <c r="AB97" s="52">
        <f>AVERAGE(AB61,AB68,AB69)</f>
        <v>1887.7174366773588</v>
      </c>
      <c r="AC97" s="58"/>
    </row>
    <row r="98" spans="2:29" x14ac:dyDescent="0.35">
      <c r="B98" s="58"/>
      <c r="C98" s="58"/>
      <c r="G98" s="58"/>
      <c r="H98" s="58"/>
      <c r="I98" s="58"/>
      <c r="J98" s="58"/>
      <c r="K98" s="58"/>
      <c r="Z98" s="51" t="s">
        <v>486</v>
      </c>
      <c r="AA98" s="52">
        <f>AVERAGE(AA75,AA81,AA87)</f>
        <v>4023.8858026904304</v>
      </c>
      <c r="AB98" s="52">
        <f>AVERAGE(AB75,AB81,AB87)</f>
        <v>2782.4152144551367</v>
      </c>
      <c r="AC98" s="58"/>
    </row>
    <row r="99" spans="2:29" x14ac:dyDescent="0.35">
      <c r="B99" s="58"/>
      <c r="C99" s="58"/>
      <c r="D99" s="58"/>
      <c r="E99" s="58"/>
      <c r="F99" s="58"/>
      <c r="G99" s="58"/>
      <c r="H99" s="58"/>
      <c r="I99" s="58"/>
      <c r="J99" s="58"/>
      <c r="K99" s="58"/>
      <c r="AC99" s="58"/>
    </row>
    <row r="100" spans="2:29" x14ac:dyDescent="0.35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AC100" s="58"/>
    </row>
    <row r="101" spans="2:29" x14ac:dyDescent="0.35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AC101" s="58"/>
    </row>
    <row r="102" spans="2:29" x14ac:dyDescent="0.35">
      <c r="B102" s="58"/>
      <c r="C102" s="58"/>
      <c r="J102" s="58"/>
      <c r="K102" s="58"/>
      <c r="AC102" s="58"/>
    </row>
    <row r="103" spans="2:29" x14ac:dyDescent="0.35">
      <c r="B103" s="58"/>
      <c r="C103" s="58"/>
      <c r="J103" s="58"/>
      <c r="K103" s="58"/>
      <c r="AC103" s="58"/>
    </row>
    <row r="104" spans="2:29" x14ac:dyDescent="0.35">
      <c r="B104" s="58"/>
      <c r="C104" s="58"/>
      <c r="J104" s="58"/>
      <c r="K104" s="58"/>
      <c r="AC104" s="58"/>
    </row>
    <row r="105" spans="2:29" x14ac:dyDescent="0.35">
      <c r="B105" s="58"/>
      <c r="C105" s="58"/>
      <c r="J105" s="58"/>
      <c r="K105" s="58"/>
      <c r="AC105" s="58"/>
    </row>
    <row r="106" spans="2:29" x14ac:dyDescent="0.35">
      <c r="B106" s="58"/>
      <c r="C106" s="58"/>
      <c r="J106" s="58"/>
      <c r="K106" s="58"/>
      <c r="AC106" s="58"/>
    </row>
    <row r="107" spans="2:29" x14ac:dyDescent="0.35">
      <c r="B107" s="58"/>
      <c r="C107" s="58"/>
      <c r="J107" s="58"/>
      <c r="K107" s="58"/>
      <c r="AC107" s="58"/>
    </row>
    <row r="108" spans="2:29" x14ac:dyDescent="0.35">
      <c r="B108" s="58"/>
      <c r="C108" s="58"/>
      <c r="J108" s="58"/>
      <c r="K108" s="58"/>
      <c r="AC108" s="58"/>
    </row>
    <row r="109" spans="2:29" x14ac:dyDescent="0.35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AC109" s="58"/>
    </row>
    <row r="110" spans="2:29" x14ac:dyDescent="0.35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AC110" s="58"/>
    </row>
  </sheetData>
  <sheetProtection sheet="1" objects="1" scenarios="1"/>
  <mergeCells count="115">
    <mergeCell ref="B70:B87"/>
    <mergeCell ref="G70:G75"/>
    <mergeCell ref="C50:D50"/>
    <mergeCell ref="C52:C57"/>
    <mergeCell ref="C58:C59"/>
    <mergeCell ref="C61:C62"/>
    <mergeCell ref="C63:C68"/>
    <mergeCell ref="C70:C75"/>
    <mergeCell ref="C76:C81"/>
    <mergeCell ref="C82:C87"/>
    <mergeCell ref="B61:B69"/>
    <mergeCell ref="G61:G62"/>
    <mergeCell ref="D63:D65"/>
    <mergeCell ref="D66:D68"/>
    <mergeCell ref="E63:E65"/>
    <mergeCell ref="E66:E68"/>
    <mergeCell ref="E50:F50"/>
    <mergeCell ref="D82:D87"/>
    <mergeCell ref="E82:E87"/>
    <mergeCell ref="F82:F87"/>
    <mergeCell ref="G82:G87"/>
    <mergeCell ref="D70:D72"/>
    <mergeCell ref="E70:E72"/>
    <mergeCell ref="F70:F72"/>
    <mergeCell ref="D73:D75"/>
    <mergeCell ref="E73:E75"/>
    <mergeCell ref="F73:F75"/>
    <mergeCell ref="D76:D78"/>
    <mergeCell ref="D79:D81"/>
    <mergeCell ref="E76:E78"/>
    <mergeCell ref="E79:E81"/>
    <mergeCell ref="F76:F81"/>
    <mergeCell ref="K70:K75"/>
    <mergeCell ref="J63:J68"/>
    <mergeCell ref="K63:K68"/>
    <mergeCell ref="F63:F68"/>
    <mergeCell ref="H82:H87"/>
    <mergeCell ref="I82:I87"/>
    <mergeCell ref="J82:J87"/>
    <mergeCell ref="K82:K87"/>
    <mergeCell ref="K76:K81"/>
    <mergeCell ref="I76:I81"/>
    <mergeCell ref="J76:J81"/>
    <mergeCell ref="H70:H75"/>
    <mergeCell ref="G63:G68"/>
    <mergeCell ref="G76:G81"/>
    <mergeCell ref="H63:H68"/>
    <mergeCell ref="H76:H81"/>
    <mergeCell ref="B58:B60"/>
    <mergeCell ref="M58:M59"/>
    <mergeCell ref="O58:O59"/>
    <mergeCell ref="P58:P59"/>
    <mergeCell ref="Q58:Q59"/>
    <mergeCell ref="N58:N59"/>
    <mergeCell ref="G58:G59"/>
    <mergeCell ref="H58:H59"/>
    <mergeCell ref="R58:R59"/>
    <mergeCell ref="B52:B57"/>
    <mergeCell ref="D56:D57"/>
    <mergeCell ref="E56:E57"/>
    <mergeCell ref="F56:F57"/>
    <mergeCell ref="D52:D55"/>
    <mergeCell ref="E52:E55"/>
    <mergeCell ref="F52:F55"/>
    <mergeCell ref="I52:I57"/>
    <mergeCell ref="J52:J57"/>
    <mergeCell ref="G52:G57"/>
    <mergeCell ref="AA58:AA59"/>
    <mergeCell ref="P61:P62"/>
    <mergeCell ref="Q61:Q62"/>
    <mergeCell ref="R61:R62"/>
    <mergeCell ref="AC52:AC57"/>
    <mergeCell ref="AC58:AC60"/>
    <mergeCell ref="AC61:AC69"/>
    <mergeCell ref="K52:K57"/>
    <mergeCell ref="I58:I59"/>
    <mergeCell ref="J58:J59"/>
    <mergeCell ref="K58:K59"/>
    <mergeCell ref="AB58:AB59"/>
    <mergeCell ref="S58:S59"/>
    <mergeCell ref="L58:L59"/>
    <mergeCell ref="J61:J62"/>
    <mergeCell ref="K61:K62"/>
    <mergeCell ref="L61:L62"/>
    <mergeCell ref="M61:M62"/>
    <mergeCell ref="O61:O62"/>
    <mergeCell ref="X58:X59"/>
    <mergeCell ref="T58:T59"/>
    <mergeCell ref="U58:U59"/>
    <mergeCell ref="I61:I62"/>
    <mergeCell ref="I63:I68"/>
    <mergeCell ref="AC70:AC87"/>
    <mergeCell ref="AA93:AB93"/>
    <mergeCell ref="Q50:W50"/>
    <mergeCell ref="H52:H57"/>
    <mergeCell ref="Y50:AB50"/>
    <mergeCell ref="M50:P50"/>
    <mergeCell ref="S61:S62"/>
    <mergeCell ref="N61:N62"/>
    <mergeCell ref="Y61:Y62"/>
    <mergeCell ref="Z61:Z62"/>
    <mergeCell ref="AA61:AA62"/>
    <mergeCell ref="V58:V59"/>
    <mergeCell ref="W58:W59"/>
    <mergeCell ref="AB61:AB62"/>
    <mergeCell ref="T61:T62"/>
    <mergeCell ref="U61:U62"/>
    <mergeCell ref="V61:V62"/>
    <mergeCell ref="W61:W62"/>
    <mergeCell ref="X61:X62"/>
    <mergeCell ref="I70:I75"/>
    <mergeCell ref="J70:J75"/>
    <mergeCell ref="H61:H62"/>
    <mergeCell ref="Y58:Y59"/>
    <mergeCell ref="Z58:Z59"/>
  </mergeCells>
  <pageMargins left="0.7" right="0.7" top="0.75" bottom="0.75" header="0.3" footer="0.3"/>
  <ignoredErrors>
    <ignoredError sqref="M86 M74 M56 N82:O82 O7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2E56-AD2E-4F1E-AE0D-1172D8DBC678}">
  <sheetPr>
    <tabColor theme="6" tint="-0.499984740745262"/>
    <pageSetUpPr fitToPage="1"/>
  </sheetPr>
  <dimension ref="A3:AC105"/>
  <sheetViews>
    <sheetView topLeftCell="O36" zoomScaleNormal="100" workbookViewId="0">
      <selection activeCell="AB85" sqref="AB85:AB86"/>
    </sheetView>
  </sheetViews>
  <sheetFormatPr defaultRowHeight="14.5" x14ac:dyDescent="0.35"/>
  <cols>
    <col min="1" max="1" width="7.7265625" customWidth="1"/>
    <col min="2" max="2" width="8.26953125" customWidth="1"/>
    <col min="3" max="3" width="10.26953125" customWidth="1"/>
    <col min="4" max="4" width="13.1796875" bestFit="1" customWidth="1"/>
    <col min="5" max="5" width="8.81640625" bestFit="1" customWidth="1"/>
    <col min="6" max="6" width="10.453125" bestFit="1" customWidth="1"/>
    <col min="7" max="7" width="8.1796875" bestFit="1" customWidth="1"/>
    <col min="8" max="8" width="10.453125" bestFit="1" customWidth="1"/>
    <col min="9" max="9" width="9.54296875" customWidth="1"/>
    <col min="10" max="10" width="10" customWidth="1"/>
    <col min="11" max="11" width="11.453125" customWidth="1"/>
    <col min="12" max="12" width="12.54296875" bestFit="1" customWidth="1"/>
    <col min="13" max="15" width="11.7265625" customWidth="1"/>
    <col min="16" max="16" width="13.453125" customWidth="1"/>
    <col min="17" max="17" width="12.54296875" customWidth="1"/>
    <col min="18" max="18" width="15.81640625" customWidth="1"/>
    <col min="19" max="20" width="12.54296875" customWidth="1"/>
    <col min="21" max="23" width="10.453125" customWidth="1"/>
    <col min="24" max="27" width="10.81640625" customWidth="1"/>
    <col min="28" max="28" width="8.26953125" customWidth="1"/>
    <col min="29" max="29" width="3.1796875" customWidth="1"/>
  </cols>
  <sheetData>
    <row r="3" spans="4:25" ht="72.5" x14ac:dyDescent="0.35">
      <c r="D3" s="71" t="s">
        <v>537</v>
      </c>
      <c r="E3" s="27" t="s">
        <v>445</v>
      </c>
      <c r="F3" s="30" t="s">
        <v>446</v>
      </c>
      <c r="G3" s="30" t="s">
        <v>447</v>
      </c>
      <c r="H3" s="30" t="s">
        <v>448</v>
      </c>
      <c r="I3" s="78" t="s">
        <v>532</v>
      </c>
    </row>
    <row r="4" spans="4:25" x14ac:dyDescent="0.35">
      <c r="D4" s="25">
        <v>1.5</v>
      </c>
      <c r="E4">
        <v>3</v>
      </c>
      <c r="F4" s="36">
        <v>8166.666666666667</v>
      </c>
      <c r="G4" s="36">
        <v>5612.5</v>
      </c>
      <c r="H4" s="36">
        <v>1637.5</v>
      </c>
      <c r="I4" s="76">
        <f>H4/F4</f>
        <v>0.20051020408163264</v>
      </c>
    </row>
    <row r="5" spans="4:25" x14ac:dyDescent="0.35">
      <c r="D5" s="25">
        <v>2</v>
      </c>
      <c r="E5">
        <v>22</v>
      </c>
      <c r="F5" s="36">
        <v>7299.090909090909</v>
      </c>
      <c r="G5" s="36">
        <v>4879.4111111111106</v>
      </c>
      <c r="H5" s="36">
        <v>2141.6444444444442</v>
      </c>
      <c r="I5" s="76">
        <f t="shared" ref="I5:I8" si="0">H5/F5</f>
        <v>0.29341249083184562</v>
      </c>
    </row>
    <row r="6" spans="4:25" x14ac:dyDescent="0.35">
      <c r="D6" s="25">
        <v>2.5</v>
      </c>
      <c r="E6">
        <v>3</v>
      </c>
      <c r="F6" s="36">
        <v>5566.666666666667</v>
      </c>
      <c r="G6" s="36">
        <v>3833.3333333333335</v>
      </c>
      <c r="H6" s="36">
        <v>1733.3333333333333</v>
      </c>
      <c r="I6" s="76">
        <f t="shared" si="0"/>
        <v>0.31137724550898199</v>
      </c>
      <c r="X6" s="54"/>
    </row>
    <row r="7" spans="4:25" x14ac:dyDescent="0.35">
      <c r="D7" s="25">
        <v>3</v>
      </c>
      <c r="E7">
        <v>12</v>
      </c>
      <c r="F7" s="36">
        <v>9318.5</v>
      </c>
      <c r="G7" s="36">
        <v>6428.916666666667</v>
      </c>
      <c r="H7" s="36">
        <v>2889.5833333333335</v>
      </c>
      <c r="I7" s="76">
        <f t="shared" si="0"/>
        <v>0.31009103754180756</v>
      </c>
      <c r="X7" s="54"/>
      <c r="Y7" s="55"/>
    </row>
    <row r="8" spans="4:25" x14ac:dyDescent="0.35">
      <c r="D8" s="25" t="s">
        <v>444</v>
      </c>
      <c r="E8">
        <v>40</v>
      </c>
      <c r="F8" s="36">
        <v>7840.05</v>
      </c>
      <c r="G8" s="36">
        <v>5362.8971428571431</v>
      </c>
      <c r="H8" s="36">
        <v>2334.2742857142857</v>
      </c>
      <c r="I8" s="76">
        <f t="shared" si="0"/>
        <v>0.29773716822141255</v>
      </c>
      <c r="X8" s="54"/>
    </row>
    <row r="9" spans="4:25" x14ac:dyDescent="0.35">
      <c r="I9" s="77">
        <f>AVERAGE(I4:I8)</f>
        <v>0.28262562923713608</v>
      </c>
    </row>
    <row r="12" spans="4:25" ht="87" x14ac:dyDescent="0.35">
      <c r="D12" s="34" t="s">
        <v>433</v>
      </c>
      <c r="E12" t="s">
        <v>445</v>
      </c>
      <c r="F12" s="30" t="s">
        <v>446</v>
      </c>
      <c r="G12" s="30" t="s">
        <v>447</v>
      </c>
      <c r="H12" s="30" t="s">
        <v>448</v>
      </c>
      <c r="I12" s="78" t="s">
        <v>532</v>
      </c>
    </row>
    <row r="13" spans="4:25" x14ac:dyDescent="0.35">
      <c r="D13" s="25">
        <v>1.5</v>
      </c>
      <c r="E13">
        <v>14</v>
      </c>
      <c r="F13" s="37">
        <v>5116.7857142857147</v>
      </c>
      <c r="G13" s="37">
        <v>3382.3076923076924</v>
      </c>
      <c r="H13" s="37">
        <v>1674.2307692307693</v>
      </c>
      <c r="I13" s="76">
        <f>H13/F13</f>
        <v>0.32720361232959821</v>
      </c>
    </row>
    <row r="14" spans="4:25" x14ac:dyDescent="0.35">
      <c r="D14" s="25">
        <v>2</v>
      </c>
      <c r="E14">
        <v>62</v>
      </c>
      <c r="F14" s="37">
        <v>5089.3869354838707</v>
      </c>
      <c r="G14" s="37">
        <v>3511.9178688524589</v>
      </c>
      <c r="H14" s="37">
        <v>1555.983606557377</v>
      </c>
      <c r="I14" s="76">
        <f t="shared" ref="I14:I18" si="1">H14/F14</f>
        <v>0.30573104900098202</v>
      </c>
    </row>
    <row r="15" spans="4:25" x14ac:dyDescent="0.35">
      <c r="D15" s="25">
        <v>2.5</v>
      </c>
      <c r="E15">
        <v>16</v>
      </c>
      <c r="F15" s="37">
        <v>5142.8125</v>
      </c>
      <c r="G15" s="37">
        <v>3503</v>
      </c>
      <c r="H15" s="37">
        <v>1529.3333333333333</v>
      </c>
      <c r="I15" s="76">
        <f t="shared" si="1"/>
        <v>0.2973729517327986</v>
      </c>
    </row>
    <row r="16" spans="4:25" x14ac:dyDescent="0.35">
      <c r="D16" s="25">
        <v>3</v>
      </c>
      <c r="E16">
        <v>17</v>
      </c>
      <c r="F16" s="37">
        <v>6184.3529411764703</v>
      </c>
      <c r="G16" s="37">
        <v>4024.3529411764707</v>
      </c>
      <c r="H16" s="37">
        <v>2160</v>
      </c>
      <c r="I16" s="76">
        <f t="shared" si="1"/>
        <v>0.34926855251393463</v>
      </c>
    </row>
    <row r="17" spans="4:9" x14ac:dyDescent="0.35">
      <c r="D17" s="25">
        <v>3.5</v>
      </c>
      <c r="E17">
        <v>1</v>
      </c>
      <c r="F17" s="37">
        <v>5800</v>
      </c>
      <c r="G17" s="37">
        <v>3500</v>
      </c>
      <c r="H17" s="37">
        <v>2300</v>
      </c>
      <c r="I17" s="76">
        <f t="shared" si="1"/>
        <v>0.39655172413793105</v>
      </c>
    </row>
    <row r="18" spans="4:9" x14ac:dyDescent="0.35">
      <c r="D18" s="25">
        <v>4</v>
      </c>
      <c r="E18">
        <v>1</v>
      </c>
      <c r="F18" s="37">
        <v>6000</v>
      </c>
      <c r="G18" s="37">
        <v>900</v>
      </c>
      <c r="H18" s="37">
        <v>5100</v>
      </c>
      <c r="I18" s="76">
        <f t="shared" si="1"/>
        <v>0.85</v>
      </c>
    </row>
    <row r="19" spans="4:9" x14ac:dyDescent="0.35">
      <c r="D19" s="25" t="s">
        <v>444</v>
      </c>
      <c r="E19">
        <v>111</v>
      </c>
      <c r="F19" s="37">
        <v>5282.8467567567568</v>
      </c>
      <c r="G19" s="37">
        <v>3551.4443518518519</v>
      </c>
      <c r="H19" s="37">
        <v>1701.2962962962963</v>
      </c>
      <c r="I19" s="77">
        <f>AVERAGE(I13:I17)</f>
        <v>0.33522557794304886</v>
      </c>
    </row>
    <row r="22" spans="4:9" ht="101.5" x14ac:dyDescent="0.35">
      <c r="D22" s="34" t="s">
        <v>436</v>
      </c>
      <c r="E22" s="30" t="s">
        <v>446</v>
      </c>
      <c r="F22" s="30" t="s">
        <v>447</v>
      </c>
      <c r="G22" s="30" t="s">
        <v>448</v>
      </c>
      <c r="H22" s="78" t="s">
        <v>532</v>
      </c>
    </row>
    <row r="23" spans="4:9" x14ac:dyDescent="0.35">
      <c r="D23" s="16">
        <v>42</v>
      </c>
      <c r="E23" s="49">
        <v>5267.2619047619046</v>
      </c>
      <c r="F23" s="49">
        <v>3587.6315789473683</v>
      </c>
      <c r="G23" s="49">
        <v>1534.078947368421</v>
      </c>
      <c r="H23" s="77">
        <f t="shared" ref="H23" si="2">G23/E23</f>
        <v>0.29124789598586814</v>
      </c>
    </row>
    <row r="26" spans="4:9" ht="87" x14ac:dyDescent="0.35">
      <c r="D26" s="34" t="s">
        <v>457</v>
      </c>
      <c r="E26" s="30" t="s">
        <v>445</v>
      </c>
      <c r="F26" s="30" t="s">
        <v>461</v>
      </c>
      <c r="G26" s="30" t="s">
        <v>455</v>
      </c>
      <c r="H26" s="30" t="s">
        <v>456</v>
      </c>
      <c r="I26" s="78" t="s">
        <v>532</v>
      </c>
    </row>
    <row r="27" spans="4:9" x14ac:dyDescent="0.35">
      <c r="D27" s="25" t="s">
        <v>369</v>
      </c>
      <c r="E27">
        <v>50</v>
      </c>
      <c r="F27" s="37">
        <v>477.86</v>
      </c>
      <c r="G27" s="37">
        <v>325.20833333333331</v>
      </c>
      <c r="H27" s="37">
        <v>176.2340425531915</v>
      </c>
      <c r="I27" s="76">
        <f t="shared" ref="I27:I28" si="3">H27/F27</f>
        <v>0.3687984818842161</v>
      </c>
    </row>
    <row r="28" spans="4:9" x14ac:dyDescent="0.35">
      <c r="D28" s="25" t="s">
        <v>370</v>
      </c>
      <c r="E28">
        <v>10</v>
      </c>
      <c r="F28" s="37">
        <v>593</v>
      </c>
      <c r="G28" s="37">
        <v>493.75</v>
      </c>
      <c r="H28" s="37">
        <v>282.85714285714283</v>
      </c>
      <c r="I28" s="76">
        <f t="shared" si="3"/>
        <v>0.47699349554324255</v>
      </c>
    </row>
    <row r="29" spans="4:9" x14ac:dyDescent="0.35">
      <c r="D29" s="25" t="s">
        <v>444</v>
      </c>
      <c r="E29">
        <v>60</v>
      </c>
      <c r="F29" s="37">
        <v>497.05</v>
      </c>
      <c r="G29" s="37">
        <v>349.28571428571428</v>
      </c>
      <c r="H29" s="37">
        <v>190.05555555555554</v>
      </c>
      <c r="I29" s="77">
        <f>AVERAGE(I27:I28)</f>
        <v>0.42289598871372935</v>
      </c>
    </row>
    <row r="32" spans="4:9" ht="101.5" x14ac:dyDescent="0.35">
      <c r="D32" s="34" t="s">
        <v>435</v>
      </c>
      <c r="E32" s="30" t="s">
        <v>446</v>
      </c>
      <c r="F32" s="30" t="s">
        <v>447</v>
      </c>
      <c r="G32" s="30" t="s">
        <v>448</v>
      </c>
      <c r="H32" s="78" t="s">
        <v>532</v>
      </c>
    </row>
    <row r="33" spans="1:29" x14ac:dyDescent="0.35">
      <c r="D33">
        <v>27</v>
      </c>
      <c r="E33" s="37">
        <v>5641.7407407407409</v>
      </c>
      <c r="F33" s="37">
        <v>3790.6296296296296</v>
      </c>
      <c r="G33" s="37">
        <v>1851.1111111111111</v>
      </c>
      <c r="H33" s="77">
        <f t="shared" ref="H33" si="4">G33/E33</f>
        <v>0.32810992141905243</v>
      </c>
    </row>
    <row r="36" spans="1:29" ht="101.5" x14ac:dyDescent="0.35">
      <c r="D36" s="35" t="s">
        <v>462</v>
      </c>
      <c r="E36" s="30" t="s">
        <v>460</v>
      </c>
      <c r="F36" s="30" t="s">
        <v>458</v>
      </c>
      <c r="G36" s="30" t="s">
        <v>459</v>
      </c>
      <c r="H36" s="78" t="s">
        <v>532</v>
      </c>
    </row>
    <row r="37" spans="1:29" x14ac:dyDescent="0.35">
      <c r="D37">
        <v>17</v>
      </c>
      <c r="E37" s="37">
        <v>2955.8823529411766</v>
      </c>
      <c r="F37" s="37">
        <v>1789.7058823529412</v>
      </c>
      <c r="G37" s="37">
        <v>1166.1764705882354</v>
      </c>
      <c r="H37" s="77">
        <f>G37/E37</f>
        <v>0.3945273631840796</v>
      </c>
    </row>
    <row r="43" spans="1:29" x14ac:dyDescent="0.35">
      <c r="A43" s="25"/>
      <c r="B43" s="25"/>
      <c r="C43" s="25"/>
      <c r="AB43" s="25"/>
    </row>
    <row r="44" spans="1:29" x14ac:dyDescent="0.35">
      <c r="A44" s="56"/>
      <c r="B44" s="57"/>
      <c r="C44" s="57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7"/>
      <c r="AC44" s="56"/>
    </row>
    <row r="45" spans="1:29" x14ac:dyDescent="0.35">
      <c r="A45" s="25"/>
      <c r="B45" s="25"/>
      <c r="C45" s="25"/>
      <c r="AB45" s="25"/>
    </row>
    <row r="46" spans="1:29" x14ac:dyDescent="0.35">
      <c r="A46" s="25"/>
      <c r="B46" s="25"/>
      <c r="C46" s="25"/>
      <c r="E46" s="26"/>
      <c r="F46" s="26"/>
      <c r="G46" s="26"/>
      <c r="H46" s="26"/>
      <c r="AB46" s="25"/>
    </row>
    <row r="47" spans="1:29" x14ac:dyDescent="0.35">
      <c r="B47" s="25"/>
      <c r="C47" s="25"/>
      <c r="E47" s="26"/>
      <c r="F47" s="26"/>
      <c r="G47" s="26"/>
      <c r="H47" s="26"/>
      <c r="AB47" s="25"/>
    </row>
    <row r="48" spans="1:29" ht="42" x14ac:dyDescent="0.35">
      <c r="B48" s="25"/>
      <c r="C48" s="25"/>
      <c r="E48" s="40" t="s">
        <v>499</v>
      </c>
      <c r="F48" s="38"/>
      <c r="G48" s="38"/>
      <c r="H48" s="38"/>
      <c r="I48" s="39"/>
      <c r="J48" s="39"/>
      <c r="K48" s="39"/>
      <c r="L48" s="39"/>
      <c r="M48" s="40" t="s">
        <v>446</v>
      </c>
      <c r="N48" s="40" t="s">
        <v>446</v>
      </c>
      <c r="O48" s="40" t="s">
        <v>461</v>
      </c>
      <c r="P48" s="40"/>
      <c r="Q48" s="40" t="s">
        <v>446</v>
      </c>
      <c r="R48" s="40" t="s">
        <v>461</v>
      </c>
      <c r="S48" s="40" t="s">
        <v>460</v>
      </c>
      <c r="T48" s="40" t="s">
        <v>446</v>
      </c>
      <c r="U48" s="40" t="s">
        <v>446</v>
      </c>
      <c r="V48" s="39"/>
      <c r="W48" s="39"/>
      <c r="X48" s="39"/>
      <c r="Y48" s="39"/>
      <c r="Z48" s="39"/>
      <c r="AA48" s="39"/>
      <c r="AB48" s="25"/>
    </row>
    <row r="49" spans="2:28" ht="15" thickBot="1" x14ac:dyDescent="0.4">
      <c r="L49" s="48"/>
    </row>
    <row r="50" spans="2:28" ht="33" customHeight="1" thickTop="1" x14ac:dyDescent="0.35">
      <c r="B50" s="31"/>
      <c r="C50" s="163" t="s">
        <v>468</v>
      </c>
      <c r="D50" s="163"/>
      <c r="E50" s="163" t="s">
        <v>500</v>
      </c>
      <c r="F50" s="163"/>
      <c r="G50" s="31" t="s">
        <v>505</v>
      </c>
      <c r="H50" s="31"/>
      <c r="I50" s="31"/>
      <c r="J50" s="31"/>
      <c r="K50" s="31"/>
      <c r="L50" s="31"/>
      <c r="M50" s="168" t="s">
        <v>438</v>
      </c>
      <c r="N50" s="163"/>
      <c r="O50" s="163"/>
      <c r="P50" s="169"/>
      <c r="Q50" s="168" t="s">
        <v>477</v>
      </c>
      <c r="R50" s="163"/>
      <c r="S50" s="163"/>
      <c r="T50" s="163"/>
      <c r="U50" s="163"/>
      <c r="V50" s="163"/>
      <c r="W50" s="169"/>
      <c r="X50" s="171" t="s">
        <v>432</v>
      </c>
      <c r="Y50" s="171"/>
      <c r="Z50" s="171"/>
      <c r="AA50" s="171"/>
      <c r="AB50" s="31"/>
    </row>
    <row r="51" spans="2:28" ht="87" customHeight="1" thickBot="1" x14ac:dyDescent="0.4">
      <c r="B51" s="32" t="s">
        <v>463</v>
      </c>
      <c r="C51" s="32" t="s">
        <v>525</v>
      </c>
      <c r="D51" s="32" t="s">
        <v>526</v>
      </c>
      <c r="E51" s="32" t="s">
        <v>469</v>
      </c>
      <c r="F51" s="32" t="s">
        <v>436</v>
      </c>
      <c r="G51" s="32" t="s">
        <v>501</v>
      </c>
      <c r="H51" s="32" t="s">
        <v>470</v>
      </c>
      <c r="I51" s="32" t="s">
        <v>473</v>
      </c>
      <c r="J51" s="32" t="s">
        <v>474</v>
      </c>
      <c r="K51" s="32" t="s">
        <v>475</v>
      </c>
      <c r="L51" s="32" t="s">
        <v>476</v>
      </c>
      <c r="M51" s="45" t="s">
        <v>509</v>
      </c>
      <c r="N51" s="32" t="s">
        <v>510</v>
      </c>
      <c r="O51" s="32" t="s">
        <v>533</v>
      </c>
      <c r="P51" s="41" t="s">
        <v>480</v>
      </c>
      <c r="Q51" s="45" t="s">
        <v>478</v>
      </c>
      <c r="R51" s="32" t="s">
        <v>533</v>
      </c>
      <c r="S51" s="32" t="s">
        <v>535</v>
      </c>
      <c r="T51" s="32" t="s">
        <v>510</v>
      </c>
      <c r="U51" s="32" t="s">
        <v>534</v>
      </c>
      <c r="V51" s="32" t="s">
        <v>481</v>
      </c>
      <c r="W51" s="41" t="s">
        <v>482</v>
      </c>
      <c r="X51" s="33" t="s">
        <v>495</v>
      </c>
      <c r="Y51" s="33" t="s">
        <v>496</v>
      </c>
      <c r="Z51" s="33" t="s">
        <v>497</v>
      </c>
      <c r="AA51" s="33" t="s">
        <v>498</v>
      </c>
      <c r="AB51" s="32" t="s">
        <v>463</v>
      </c>
    </row>
    <row r="52" spans="2:28" ht="15" thickTop="1" x14ac:dyDescent="0.35">
      <c r="B52" s="170" t="s">
        <v>467</v>
      </c>
      <c r="C52" s="170" t="s">
        <v>527</v>
      </c>
      <c r="D52" s="182" t="s">
        <v>465</v>
      </c>
      <c r="E52" s="170" t="s">
        <v>471</v>
      </c>
      <c r="F52" s="170" t="s">
        <v>472</v>
      </c>
      <c r="G52" s="170" t="s">
        <v>434</v>
      </c>
      <c r="H52" s="170" t="s">
        <v>464</v>
      </c>
      <c r="I52" s="170" t="s">
        <v>512</v>
      </c>
      <c r="J52" s="170" t="s">
        <v>513</v>
      </c>
      <c r="K52" s="170" t="s">
        <v>514</v>
      </c>
      <c r="L52" s="2">
        <v>1.5</v>
      </c>
      <c r="M52" s="46">
        <f>INDEX($D$13:$H$19,MATCH($L52,$D$13:$D$19,0),MATCH(M$48,$D$12:$H$12,0))</f>
        <v>5116.7857142857147</v>
      </c>
      <c r="N52" s="67" t="s">
        <v>504</v>
      </c>
      <c r="O52" s="74">
        <f>INDEX($E$29:$H$29,1,MATCH(O$48,$E$26:$H$26,0))</f>
        <v>497.05</v>
      </c>
      <c r="P52" s="42">
        <f>M52+O52</f>
        <v>5613.8357142857149</v>
      </c>
      <c r="Q52" s="46">
        <f>INDEX($D$4:$H$9,MATCH($L52,$D$4:$D$9,0),MATCH(Q$48,$D$3:$H$3,0))</f>
        <v>8166.666666666667</v>
      </c>
      <c r="R52" s="74">
        <f>INDEX($E$29:$H$29,1,MATCH(R$48,$E$26:$H$26,0))</f>
        <v>497.05</v>
      </c>
      <c r="S52" s="74">
        <f>INDEX($E$37:$H$37,1,MATCH(S$48,$E$36:$H$36,0))</f>
        <v>2955.8823529411766</v>
      </c>
      <c r="T52" s="36" t="s">
        <v>504</v>
      </c>
      <c r="U52" s="36" t="s">
        <v>504</v>
      </c>
      <c r="V52" s="36">
        <f>Q52+S52+R52</f>
        <v>11619.599019607842</v>
      </c>
      <c r="W52" s="99">
        <f>Q52+R52</f>
        <v>8663.7166666666672</v>
      </c>
      <c r="X52" s="36">
        <f t="shared" ref="X52:Y55" si="5">V52-$P52</f>
        <v>6005.7633053221271</v>
      </c>
      <c r="Y52" s="36">
        <f t="shared" si="5"/>
        <v>3049.8809523809523</v>
      </c>
      <c r="Z52" s="36">
        <f>X52/L52</f>
        <v>4003.8422035480849</v>
      </c>
      <c r="AA52" s="36">
        <f>Y52/L52</f>
        <v>2033.2539682539682</v>
      </c>
      <c r="AB52" s="170" t="s">
        <v>467</v>
      </c>
    </row>
    <row r="53" spans="2:28" x14ac:dyDescent="0.35">
      <c r="B53" s="165"/>
      <c r="C53" s="165"/>
      <c r="D53" s="180"/>
      <c r="E53" s="165"/>
      <c r="F53" s="165"/>
      <c r="G53" s="165"/>
      <c r="H53" s="165"/>
      <c r="I53" s="165"/>
      <c r="J53" s="165"/>
      <c r="K53" s="165"/>
      <c r="L53" s="2">
        <v>2</v>
      </c>
      <c r="M53" s="46">
        <f>INDEX($D$13:$H$19,MATCH($L53,$D$13:$D$19,0),MATCH(M$48,$D$12:$H$12,0))</f>
        <v>5089.3869354838707</v>
      </c>
      <c r="N53" s="46" t="s">
        <v>504</v>
      </c>
      <c r="O53" s="36">
        <f>O52</f>
        <v>497.05</v>
      </c>
      <c r="P53" s="42">
        <f t="shared" ref="P53:P55" si="6">M53+O53</f>
        <v>5586.4369354838709</v>
      </c>
      <c r="Q53" s="46">
        <f>INDEX($D$4:$H$9,MATCH($L53,$D$4:$D$9,0),MATCH(Q$48,$D$3:$H$3,0))</f>
        <v>7299.090909090909</v>
      </c>
      <c r="R53" s="36">
        <f>R52</f>
        <v>497.05</v>
      </c>
      <c r="S53" s="36">
        <f>S52</f>
        <v>2955.8823529411766</v>
      </c>
      <c r="T53" s="36" t="s">
        <v>504</v>
      </c>
      <c r="U53" s="36" t="s">
        <v>504</v>
      </c>
      <c r="V53" s="36">
        <f t="shared" ref="V53:V55" si="7">Q53+S53+R53</f>
        <v>10752.023262032086</v>
      </c>
      <c r="W53" s="42">
        <f t="shared" ref="W53:W55" si="8">Q53+R53</f>
        <v>7796.1409090909092</v>
      </c>
      <c r="X53" s="36">
        <f t="shared" si="5"/>
        <v>5165.5863265482149</v>
      </c>
      <c r="Y53" s="36">
        <f t="shared" si="5"/>
        <v>2209.7039736070383</v>
      </c>
      <c r="Z53" s="36">
        <f>X53/L53</f>
        <v>2582.7931632741074</v>
      </c>
      <c r="AA53" s="36">
        <f>Y53/L53</f>
        <v>1104.8519868035191</v>
      </c>
      <c r="AB53" s="165"/>
    </row>
    <row r="54" spans="2:28" x14ac:dyDescent="0.35">
      <c r="B54" s="165"/>
      <c r="C54" s="165"/>
      <c r="D54" s="180"/>
      <c r="E54" s="165"/>
      <c r="F54" s="165"/>
      <c r="G54" s="165"/>
      <c r="H54" s="165"/>
      <c r="I54" s="165"/>
      <c r="J54" s="165"/>
      <c r="K54" s="165"/>
      <c r="L54" s="2">
        <v>2.5</v>
      </c>
      <c r="M54" s="46">
        <f>INDEX($D$13:$H$19,MATCH($L54,$D$13:$D$19,0),MATCH(M$48,$D$12:$H$12,0))</f>
        <v>5142.8125</v>
      </c>
      <c r="N54" s="46" t="s">
        <v>504</v>
      </c>
      <c r="O54" s="36">
        <f t="shared" ref="O54:O55" si="9">O53</f>
        <v>497.05</v>
      </c>
      <c r="P54" s="42">
        <f t="shared" si="6"/>
        <v>5639.8625000000002</v>
      </c>
      <c r="Q54" s="46">
        <f>INDEX($D$4:$H$9,MATCH($L54,$D$4:$D$9,0),MATCH(Q$48,$D$3:$H$3,0))</f>
        <v>5566.666666666667</v>
      </c>
      <c r="R54" s="36">
        <f t="shared" ref="R54:S55" si="10">R53</f>
        <v>497.05</v>
      </c>
      <c r="S54" s="36">
        <f t="shared" si="10"/>
        <v>2955.8823529411766</v>
      </c>
      <c r="T54" s="36" t="s">
        <v>504</v>
      </c>
      <c r="U54" s="36" t="s">
        <v>504</v>
      </c>
      <c r="V54" s="36">
        <f t="shared" si="7"/>
        <v>9019.5990196078419</v>
      </c>
      <c r="W54" s="42">
        <f t="shared" si="8"/>
        <v>6063.7166666666672</v>
      </c>
      <c r="X54" s="36">
        <f t="shared" si="5"/>
        <v>3379.7365196078417</v>
      </c>
      <c r="Y54" s="36">
        <f t="shared" si="5"/>
        <v>423.85416666666697</v>
      </c>
      <c r="Z54" s="36">
        <f>X54/L54</f>
        <v>1351.8946078431368</v>
      </c>
      <c r="AA54" s="36">
        <f>Y54/L54</f>
        <v>169.5416666666668</v>
      </c>
      <c r="AB54" s="165"/>
    </row>
    <row r="55" spans="2:28" x14ac:dyDescent="0.35">
      <c r="B55" s="165"/>
      <c r="C55" s="165"/>
      <c r="D55" s="180"/>
      <c r="E55" s="165"/>
      <c r="F55" s="165"/>
      <c r="G55" s="165"/>
      <c r="H55" s="165"/>
      <c r="I55" s="165"/>
      <c r="J55" s="165"/>
      <c r="K55" s="165"/>
      <c r="L55" s="2">
        <v>3</v>
      </c>
      <c r="M55" s="46">
        <f>INDEX($D$13:$H$19,MATCH($L55,$D$13:$D$19,0),MATCH(M$48,$D$12:$H$12,0))</f>
        <v>6184.3529411764703</v>
      </c>
      <c r="N55" s="46" t="s">
        <v>504</v>
      </c>
      <c r="O55" s="36">
        <f t="shared" si="9"/>
        <v>497.05</v>
      </c>
      <c r="P55" s="42">
        <f t="shared" si="6"/>
        <v>6681.4029411764704</v>
      </c>
      <c r="Q55" s="46">
        <f>INDEX($D$4:$H$9,MATCH($L55,$D$4:$D$9,0),MATCH(Q$48,$D$3:$H$3,0))</f>
        <v>9318.5</v>
      </c>
      <c r="R55" s="36">
        <f t="shared" si="10"/>
        <v>497.05</v>
      </c>
      <c r="S55" s="36">
        <f t="shared" si="10"/>
        <v>2955.8823529411766</v>
      </c>
      <c r="T55" s="36" t="s">
        <v>504</v>
      </c>
      <c r="U55" s="36" t="s">
        <v>504</v>
      </c>
      <c r="V55" s="36">
        <f t="shared" si="7"/>
        <v>12771.432352941176</v>
      </c>
      <c r="W55" s="42">
        <f t="shared" si="8"/>
        <v>9815.5499999999993</v>
      </c>
      <c r="X55" s="36">
        <f t="shared" si="5"/>
        <v>6090.0294117647054</v>
      </c>
      <c r="Y55" s="36">
        <f t="shared" si="5"/>
        <v>3134.1470588235288</v>
      </c>
      <c r="Z55" s="36">
        <f>X55/L55</f>
        <v>2030.0098039215684</v>
      </c>
      <c r="AA55" s="36">
        <f>Y55/L55</f>
        <v>1044.7156862745096</v>
      </c>
      <c r="AB55" s="165"/>
    </row>
    <row r="56" spans="2:28" x14ac:dyDescent="0.35">
      <c r="B56" s="166"/>
      <c r="C56" s="165"/>
      <c r="D56" s="75"/>
      <c r="E56" s="60"/>
      <c r="F56" s="60"/>
      <c r="G56" s="165"/>
      <c r="H56" s="166"/>
      <c r="I56" s="166"/>
      <c r="J56" s="166"/>
      <c r="K56" s="165"/>
      <c r="L56" s="10" t="s">
        <v>444</v>
      </c>
      <c r="M56" s="47">
        <f>INDEX($D$13:$H$19,MATCH($L56,$D$13:$D$19,0),MATCH(M$48,$D$12:$H$12,0))</f>
        <v>5282.8467567567568</v>
      </c>
      <c r="N56" s="47" t="s">
        <v>504</v>
      </c>
      <c r="O56" s="43">
        <f>AVERAGE(O52:O55)</f>
        <v>497.05</v>
      </c>
      <c r="P56" s="43">
        <f>AVERAGE(P52:P55)</f>
        <v>5880.3845227365146</v>
      </c>
      <c r="Q56" s="72">
        <f>INDEX($D$4:$H$9,MATCH($L56,$D$4:$D$9,0),MATCH(Q$48,$D$3:$H$3,0))</f>
        <v>7840.05</v>
      </c>
      <c r="R56" s="43">
        <f t="shared" ref="R56:W56" si="11">AVERAGE(R52:R55)</f>
        <v>497.05</v>
      </c>
      <c r="S56" s="43">
        <f t="shared" si="11"/>
        <v>2955.8823529411766</v>
      </c>
      <c r="T56" s="43" t="s">
        <v>504</v>
      </c>
      <c r="U56" s="43" t="s">
        <v>504</v>
      </c>
      <c r="V56" s="43">
        <f t="shared" si="11"/>
        <v>11040.663413547236</v>
      </c>
      <c r="W56" s="44">
        <f t="shared" si="11"/>
        <v>8084.7810606060602</v>
      </c>
      <c r="X56" s="43">
        <f>AVERAGE(X52:X55)</f>
        <v>5160.2788908107223</v>
      </c>
      <c r="Y56" s="43">
        <f>AVERAGE(Y52:Y55)</f>
        <v>2204.3965378695466</v>
      </c>
      <c r="Z56" s="43">
        <f>AVERAGE(Z52:Z55)</f>
        <v>2492.1349446467243</v>
      </c>
      <c r="AA56" s="43">
        <f>AVERAGE(AA52:AA55)</f>
        <v>1088.090826999666</v>
      </c>
      <c r="AB56" s="166"/>
    </row>
    <row r="57" spans="2:28" ht="25.5" customHeight="1" x14ac:dyDescent="0.35">
      <c r="B57" s="164" t="s">
        <v>484</v>
      </c>
      <c r="C57" s="164" t="s">
        <v>527</v>
      </c>
      <c r="D57" s="84" t="s">
        <v>465</v>
      </c>
      <c r="E57" s="83" t="s">
        <v>471</v>
      </c>
      <c r="F57" s="83" t="s">
        <v>472</v>
      </c>
      <c r="G57" s="164" t="s">
        <v>434</v>
      </c>
      <c r="H57" s="164" t="s">
        <v>464</v>
      </c>
      <c r="I57" s="164" t="s">
        <v>512</v>
      </c>
      <c r="J57" s="164" t="s">
        <v>513</v>
      </c>
      <c r="K57" s="164" t="s">
        <v>514</v>
      </c>
      <c r="L57" s="176" t="s">
        <v>490</v>
      </c>
      <c r="M57" s="178" t="s">
        <v>490</v>
      </c>
      <c r="N57" s="164" t="s">
        <v>490</v>
      </c>
      <c r="O57" s="164" t="s">
        <v>490</v>
      </c>
      <c r="P57" s="176" t="s">
        <v>490</v>
      </c>
      <c r="Q57" s="178" t="s">
        <v>490</v>
      </c>
      <c r="R57" s="164" t="s">
        <v>490</v>
      </c>
      <c r="S57" s="164" t="s">
        <v>490</v>
      </c>
      <c r="T57" s="164" t="s">
        <v>490</v>
      </c>
      <c r="U57" s="164" t="s">
        <v>490</v>
      </c>
      <c r="V57" s="164" t="s">
        <v>490</v>
      </c>
      <c r="W57" s="176" t="s">
        <v>490</v>
      </c>
      <c r="X57" s="172">
        <f>X56</f>
        <v>5160.2788908107223</v>
      </c>
      <c r="Y57" s="174">
        <f t="shared" ref="Y57:AA57" si="12">Y56</f>
        <v>2204.3965378695466</v>
      </c>
      <c r="Z57" s="174">
        <f t="shared" si="12"/>
        <v>2492.1349446467243</v>
      </c>
      <c r="AA57" s="174">
        <f t="shared" si="12"/>
        <v>1088.090826999666</v>
      </c>
      <c r="AB57" s="164" t="s">
        <v>484</v>
      </c>
    </row>
    <row r="58" spans="2:28" ht="25.5" customHeight="1" x14ac:dyDescent="0.35">
      <c r="B58" s="165"/>
      <c r="C58" s="166"/>
      <c r="D58" s="80" t="s">
        <v>466</v>
      </c>
      <c r="E58" s="60" t="s">
        <v>471</v>
      </c>
      <c r="F58" s="60" t="s">
        <v>472</v>
      </c>
      <c r="G58" s="166"/>
      <c r="H58" s="166"/>
      <c r="I58" s="166"/>
      <c r="J58" s="166"/>
      <c r="K58" s="166"/>
      <c r="L58" s="177"/>
      <c r="M58" s="179"/>
      <c r="N58" s="166"/>
      <c r="O58" s="166"/>
      <c r="P58" s="177"/>
      <c r="Q58" s="179"/>
      <c r="R58" s="166"/>
      <c r="S58" s="166"/>
      <c r="T58" s="166"/>
      <c r="U58" s="166"/>
      <c r="V58" s="166"/>
      <c r="W58" s="177"/>
      <c r="X58" s="173"/>
      <c r="Y58" s="175"/>
      <c r="Z58" s="175"/>
      <c r="AA58" s="175"/>
      <c r="AB58" s="165"/>
    </row>
    <row r="59" spans="2:28" ht="60" x14ac:dyDescent="0.35">
      <c r="B59" s="166"/>
      <c r="C59" s="60" t="s">
        <v>528</v>
      </c>
      <c r="D59" s="66" t="s">
        <v>483</v>
      </c>
      <c r="E59" s="85" t="s">
        <v>471</v>
      </c>
      <c r="F59" s="85" t="s">
        <v>377</v>
      </c>
      <c r="G59" s="66" t="s">
        <v>507</v>
      </c>
      <c r="H59" s="66" t="s">
        <v>487</v>
      </c>
      <c r="I59" s="66" t="s">
        <v>515</v>
      </c>
      <c r="J59" s="66" t="s">
        <v>516</v>
      </c>
      <c r="K59" s="66" t="s">
        <v>514</v>
      </c>
      <c r="L59" s="86" t="s">
        <v>490</v>
      </c>
      <c r="M59" s="87" t="s">
        <v>490</v>
      </c>
      <c r="N59" s="66" t="s">
        <v>490</v>
      </c>
      <c r="O59" s="66" t="s">
        <v>490</v>
      </c>
      <c r="P59" s="86" t="s">
        <v>490</v>
      </c>
      <c r="Q59" s="84" t="s">
        <v>490</v>
      </c>
      <c r="R59" s="84" t="s">
        <v>490</v>
      </c>
      <c r="S59" s="84" t="s">
        <v>490</v>
      </c>
      <c r="T59" s="84" t="s">
        <v>490</v>
      </c>
      <c r="U59" s="84" t="s">
        <v>490</v>
      </c>
      <c r="V59" s="84" t="s">
        <v>490</v>
      </c>
      <c r="W59" s="84" t="s">
        <v>490</v>
      </c>
      <c r="X59" s="98">
        <f>X56</f>
        <v>5160.2788908107223</v>
      </c>
      <c r="Y59" s="73">
        <f t="shared" ref="Y59:AA60" si="13">Y56</f>
        <v>2204.3965378695466</v>
      </c>
      <c r="Z59" s="73">
        <f t="shared" si="13"/>
        <v>2492.1349446467243</v>
      </c>
      <c r="AA59" s="73">
        <f t="shared" si="13"/>
        <v>1088.090826999666</v>
      </c>
      <c r="AB59" s="166"/>
    </row>
    <row r="60" spans="2:28" ht="25.5" customHeight="1" x14ac:dyDescent="0.35">
      <c r="B60" s="164" t="s">
        <v>485</v>
      </c>
      <c r="C60" s="164" t="s">
        <v>527</v>
      </c>
      <c r="D60" s="89" t="s">
        <v>465</v>
      </c>
      <c r="E60" s="53" t="s">
        <v>471</v>
      </c>
      <c r="F60" s="53" t="s">
        <v>472</v>
      </c>
      <c r="G60" s="164" t="s">
        <v>434</v>
      </c>
      <c r="H60" s="164" t="s">
        <v>464</v>
      </c>
      <c r="I60" s="164" t="s">
        <v>512</v>
      </c>
      <c r="J60" s="164" t="s">
        <v>513</v>
      </c>
      <c r="K60" s="164" t="s">
        <v>514</v>
      </c>
      <c r="L60" s="176" t="s">
        <v>490</v>
      </c>
      <c r="M60" s="178" t="s">
        <v>490</v>
      </c>
      <c r="N60" s="164" t="s">
        <v>490</v>
      </c>
      <c r="O60" s="164" t="s">
        <v>490</v>
      </c>
      <c r="P60" s="176" t="s">
        <v>490</v>
      </c>
      <c r="Q60" s="178" t="s">
        <v>490</v>
      </c>
      <c r="R60" s="164" t="s">
        <v>490</v>
      </c>
      <c r="S60" s="164" t="s">
        <v>490</v>
      </c>
      <c r="T60" s="164" t="s">
        <v>490</v>
      </c>
      <c r="U60" s="164" t="s">
        <v>490</v>
      </c>
      <c r="V60" s="164" t="s">
        <v>490</v>
      </c>
      <c r="W60" s="176" t="s">
        <v>490</v>
      </c>
      <c r="X60" s="172">
        <f>X57</f>
        <v>5160.2788908107223</v>
      </c>
      <c r="Y60" s="174">
        <f t="shared" si="13"/>
        <v>2204.3965378695466</v>
      </c>
      <c r="Z60" s="174">
        <f t="shared" si="13"/>
        <v>2492.1349446467243</v>
      </c>
      <c r="AA60" s="174">
        <f t="shared" si="13"/>
        <v>1088.090826999666</v>
      </c>
      <c r="AB60" s="164" t="s">
        <v>485</v>
      </c>
    </row>
    <row r="61" spans="2:28" ht="25.5" customHeight="1" x14ac:dyDescent="0.35">
      <c r="B61" s="165"/>
      <c r="C61" s="166"/>
      <c r="D61" s="89" t="s">
        <v>466</v>
      </c>
      <c r="E61" s="53" t="s">
        <v>471</v>
      </c>
      <c r="F61" s="53" t="s">
        <v>472</v>
      </c>
      <c r="G61" s="166"/>
      <c r="H61" s="166"/>
      <c r="I61" s="166"/>
      <c r="J61" s="166"/>
      <c r="K61" s="166"/>
      <c r="L61" s="177"/>
      <c r="M61" s="179"/>
      <c r="N61" s="166"/>
      <c r="O61" s="166"/>
      <c r="P61" s="177"/>
      <c r="Q61" s="179"/>
      <c r="R61" s="166"/>
      <c r="S61" s="166"/>
      <c r="T61" s="166"/>
      <c r="U61" s="166"/>
      <c r="V61" s="166"/>
      <c r="W61" s="177"/>
      <c r="X61" s="173"/>
      <c r="Y61" s="175"/>
      <c r="Z61" s="175"/>
      <c r="AA61" s="175"/>
      <c r="AB61" s="165"/>
    </row>
    <row r="62" spans="2:28" ht="15" customHeight="1" x14ac:dyDescent="0.35">
      <c r="B62" s="165"/>
      <c r="C62" s="165" t="s">
        <v>529</v>
      </c>
      <c r="D62" s="183" t="s">
        <v>491</v>
      </c>
      <c r="E62" s="164" t="s">
        <v>493</v>
      </c>
      <c r="F62" s="164" t="s">
        <v>377</v>
      </c>
      <c r="G62" s="164" t="s">
        <v>502</v>
      </c>
      <c r="H62" s="164" t="s">
        <v>488</v>
      </c>
      <c r="I62" s="164" t="s">
        <v>517</v>
      </c>
      <c r="J62" s="164" t="s">
        <v>518</v>
      </c>
      <c r="K62" s="164" t="s">
        <v>519</v>
      </c>
      <c r="L62" s="90">
        <v>1.5</v>
      </c>
      <c r="M62" s="67" t="s">
        <v>504</v>
      </c>
      <c r="N62" s="36">
        <f>INDEX($E$23:$G$23,1,MATCH(N$48,$E$22:$G$22,0))</f>
        <v>5267.2619047619046</v>
      </c>
      <c r="O62" s="36">
        <f>INDEX($E$29:$H$29,1,MATCH(O$48,$E$26:$H$26,0))</f>
        <v>497.05</v>
      </c>
      <c r="P62" s="42">
        <f>N62+O62</f>
        <v>5764.3119047619048</v>
      </c>
      <c r="Q62" s="46">
        <f>INDEX($D$4:$H$9,MATCH($L62,$D$4:$D$9,0),MATCH(Q$48,$D$3:$H$3,0))</f>
        <v>8166.666666666667</v>
      </c>
      <c r="R62" s="36">
        <f>INDEX($E$29:$H$29,1,MATCH(R$48,$E$26:$H$26,0))</f>
        <v>497.05</v>
      </c>
      <c r="S62" s="36">
        <f>INDEX($E$37:$H$37,1,MATCH(S$48,$E$36:$H$36,0))</f>
        <v>2955.8823529411766</v>
      </c>
      <c r="T62" s="36">
        <f>INDEX($E$23:$G$23,1,MATCH(T$48,$E$22:$G$22,0))</f>
        <v>5267.2619047619046</v>
      </c>
      <c r="U62" s="36" t="s">
        <v>504</v>
      </c>
      <c r="V62" s="36">
        <f>Q62+S62+R62+T62</f>
        <v>16886.860924369746</v>
      </c>
      <c r="W62" s="42">
        <f>Q62+R62+T62</f>
        <v>13930.978571428572</v>
      </c>
      <c r="X62" s="36">
        <f>V62-P62</f>
        <v>11122.549019607843</v>
      </c>
      <c r="Y62" s="36">
        <f>W62-P62</f>
        <v>8166.666666666667</v>
      </c>
      <c r="Z62" s="36">
        <f>X62/L62</f>
        <v>7415.0326797385615</v>
      </c>
      <c r="AA62" s="36">
        <f>Y62/L62</f>
        <v>5444.4444444444443</v>
      </c>
      <c r="AB62" s="165"/>
    </row>
    <row r="63" spans="2:28" x14ac:dyDescent="0.35">
      <c r="B63" s="165"/>
      <c r="C63" s="165"/>
      <c r="D63" s="180"/>
      <c r="E63" s="165"/>
      <c r="F63" s="165"/>
      <c r="G63" s="165"/>
      <c r="H63" s="165"/>
      <c r="I63" s="165"/>
      <c r="J63" s="165"/>
      <c r="K63" s="165"/>
      <c r="L63" s="92">
        <v>2</v>
      </c>
      <c r="M63" s="46" t="s">
        <v>504</v>
      </c>
      <c r="N63" s="36">
        <f>N62</f>
        <v>5267.2619047619046</v>
      </c>
      <c r="O63" s="36">
        <f>O62</f>
        <v>497.05</v>
      </c>
      <c r="P63" s="42">
        <f t="shared" ref="P63:P65" si="14">N63+O63</f>
        <v>5764.3119047619048</v>
      </c>
      <c r="Q63" s="46">
        <f>INDEX($D$4:$H$9,MATCH($L63,$D$4:$D$9,0),MATCH(Q$48,$D$3:$H$3,0))</f>
        <v>7299.090909090909</v>
      </c>
      <c r="R63" s="36">
        <f>R62</f>
        <v>497.05</v>
      </c>
      <c r="S63" s="36">
        <f>S62</f>
        <v>2955.8823529411766</v>
      </c>
      <c r="T63" s="36">
        <f>T62</f>
        <v>5267.2619047619046</v>
      </c>
      <c r="U63" s="36" t="s">
        <v>504</v>
      </c>
      <c r="V63" s="36">
        <f t="shared" ref="V63:V65" si="15">Q63+S63+R63+T63</f>
        <v>16019.28516679399</v>
      </c>
      <c r="W63" s="42">
        <f t="shared" ref="W63:W65" si="16">Q63+R63+T63</f>
        <v>13063.402813852814</v>
      </c>
      <c r="X63" s="36">
        <f>V63-P63</f>
        <v>10254.973262032086</v>
      </c>
      <c r="Y63" s="36">
        <f>W63-P63</f>
        <v>7299.090909090909</v>
      </c>
      <c r="Z63" s="36">
        <f>X63/L63</f>
        <v>5127.4866310160432</v>
      </c>
      <c r="AA63" s="36">
        <f>Y63/L63</f>
        <v>3649.5454545454545</v>
      </c>
      <c r="AB63" s="165"/>
    </row>
    <row r="64" spans="2:28" x14ac:dyDescent="0.35">
      <c r="B64" s="165"/>
      <c r="C64" s="165"/>
      <c r="D64" s="180"/>
      <c r="E64" s="165"/>
      <c r="F64" s="165"/>
      <c r="G64" s="165"/>
      <c r="H64" s="165"/>
      <c r="I64" s="165"/>
      <c r="J64" s="165"/>
      <c r="K64" s="165"/>
      <c r="L64" s="92">
        <v>2.5</v>
      </c>
      <c r="M64" s="46" t="s">
        <v>504</v>
      </c>
      <c r="N64" s="36">
        <f t="shared" ref="N64:O65" si="17">N63</f>
        <v>5267.2619047619046</v>
      </c>
      <c r="O64" s="36">
        <f t="shared" si="17"/>
        <v>497.05</v>
      </c>
      <c r="P64" s="42">
        <f t="shared" si="14"/>
        <v>5764.3119047619048</v>
      </c>
      <c r="Q64" s="46">
        <f>INDEX($D$4:$H$9,MATCH($L64,$D$4:$D$9,0),MATCH(Q$48,$D$3:$H$3,0))</f>
        <v>5566.666666666667</v>
      </c>
      <c r="R64" s="36">
        <f t="shared" ref="R64:T65" si="18">R63</f>
        <v>497.05</v>
      </c>
      <c r="S64" s="36">
        <f t="shared" si="18"/>
        <v>2955.8823529411766</v>
      </c>
      <c r="T64" s="36">
        <f t="shared" si="18"/>
        <v>5267.2619047619046</v>
      </c>
      <c r="U64" s="36" t="s">
        <v>504</v>
      </c>
      <c r="V64" s="36">
        <f t="shared" si="15"/>
        <v>14286.860924369746</v>
      </c>
      <c r="W64" s="42">
        <f t="shared" si="16"/>
        <v>11330.978571428572</v>
      </c>
      <c r="X64" s="36">
        <f>V64-P64</f>
        <v>8522.5490196078426</v>
      </c>
      <c r="Y64" s="36">
        <f>W64-P64</f>
        <v>5566.666666666667</v>
      </c>
      <c r="Z64" s="36">
        <f>X64/L64</f>
        <v>3409.0196078431372</v>
      </c>
      <c r="AA64" s="36">
        <f>Y64/L64</f>
        <v>2226.666666666667</v>
      </c>
      <c r="AB64" s="165"/>
    </row>
    <row r="65" spans="2:28" x14ac:dyDescent="0.35">
      <c r="B65" s="165"/>
      <c r="C65" s="165"/>
      <c r="D65" s="180" t="s">
        <v>492</v>
      </c>
      <c r="E65" s="165" t="s">
        <v>494</v>
      </c>
      <c r="F65" s="165"/>
      <c r="G65" s="165"/>
      <c r="H65" s="165"/>
      <c r="I65" s="165"/>
      <c r="J65" s="165"/>
      <c r="K65" s="165"/>
      <c r="L65" s="92">
        <v>3</v>
      </c>
      <c r="M65" s="46" t="s">
        <v>504</v>
      </c>
      <c r="N65" s="36">
        <f t="shared" si="17"/>
        <v>5267.2619047619046</v>
      </c>
      <c r="O65" s="36">
        <f>O64</f>
        <v>497.05</v>
      </c>
      <c r="P65" s="42">
        <f t="shared" si="14"/>
        <v>5764.3119047619048</v>
      </c>
      <c r="Q65" s="46">
        <f>INDEX($D$4:$H$9,MATCH($L65,$D$4:$D$9,0),MATCH(Q$48,$D$3:$H$3,0))</f>
        <v>9318.5</v>
      </c>
      <c r="R65" s="36">
        <f t="shared" si="18"/>
        <v>497.05</v>
      </c>
      <c r="S65" s="36">
        <f t="shared" si="18"/>
        <v>2955.8823529411766</v>
      </c>
      <c r="T65" s="36">
        <f t="shared" si="18"/>
        <v>5267.2619047619046</v>
      </c>
      <c r="U65" s="36" t="s">
        <v>504</v>
      </c>
      <c r="V65" s="36">
        <f t="shared" si="15"/>
        <v>18038.694257703079</v>
      </c>
      <c r="W65" s="42">
        <f t="shared" si="16"/>
        <v>15082.811904761904</v>
      </c>
      <c r="X65" s="36">
        <f>V65-P65</f>
        <v>12274.382352941175</v>
      </c>
      <c r="Y65" s="36">
        <f>W65-P65</f>
        <v>9318.5</v>
      </c>
      <c r="Z65" s="36">
        <f>X65/L65</f>
        <v>4091.4607843137251</v>
      </c>
      <c r="AA65" s="36">
        <f>Y65/L65</f>
        <v>3106.1666666666665</v>
      </c>
      <c r="AB65" s="165"/>
    </row>
    <row r="66" spans="2:28" x14ac:dyDescent="0.35">
      <c r="B66" s="165"/>
      <c r="C66" s="166"/>
      <c r="D66" s="181"/>
      <c r="E66" s="166"/>
      <c r="F66" s="166"/>
      <c r="G66" s="166"/>
      <c r="H66" s="166"/>
      <c r="I66" s="166"/>
      <c r="J66" s="166"/>
      <c r="K66" s="166"/>
      <c r="L66" s="93" t="s">
        <v>444</v>
      </c>
      <c r="M66" s="47" t="s">
        <v>504</v>
      </c>
      <c r="N66" s="43">
        <f>AVERAGE(N62:N65)</f>
        <v>5267.2619047619046</v>
      </c>
      <c r="O66" s="43">
        <f>AVERAGE(O62:O65)</f>
        <v>497.05</v>
      </c>
      <c r="P66" s="43">
        <f>AVERAGE(P62:P65)</f>
        <v>5764.3119047619048</v>
      </c>
      <c r="Q66" s="72">
        <f>INDEX($D$4:$H$9,MATCH($L66,$D$4:$D$9,0),MATCH(Q$48,$D$3:$H$3,0))</f>
        <v>7840.05</v>
      </c>
      <c r="R66" s="43">
        <f t="shared" ref="R66" si="19">AVERAGE(R62:R65)</f>
        <v>497.05</v>
      </c>
      <c r="S66" s="43">
        <f t="shared" ref="S66" si="20">AVERAGE(S62:S65)</f>
        <v>2955.8823529411766</v>
      </c>
      <c r="T66" s="43">
        <f t="shared" ref="T66" si="21">AVERAGE(T62:T65)</f>
        <v>5267.2619047619046</v>
      </c>
      <c r="U66" s="43" t="s">
        <v>504</v>
      </c>
      <c r="V66" s="43">
        <f t="shared" ref="V66" si="22">AVERAGE(V62:V65)</f>
        <v>16307.92531830914</v>
      </c>
      <c r="W66" s="43">
        <f t="shared" ref="W66" si="23">AVERAGE(W62:W65)</f>
        <v>13352.042965367966</v>
      </c>
      <c r="X66" s="43">
        <f>AVERAGE(X62:X65)</f>
        <v>10543.613413547237</v>
      </c>
      <c r="Y66" s="43">
        <f>AVERAGE(Y62:Y65)</f>
        <v>7587.731060606061</v>
      </c>
      <c r="Z66" s="43">
        <f>AVERAGE(Z62:Z65)</f>
        <v>5010.749925727866</v>
      </c>
      <c r="AA66" s="43">
        <f>AVERAGE(AA62:AA65)</f>
        <v>3606.7058080808079</v>
      </c>
      <c r="AB66" s="165"/>
    </row>
    <row r="67" spans="2:28" ht="60" x14ac:dyDescent="0.35">
      <c r="B67" s="166"/>
      <c r="C67" s="60" t="s">
        <v>528</v>
      </c>
      <c r="D67" s="66" t="s">
        <v>483</v>
      </c>
      <c r="E67" s="85" t="s">
        <v>471</v>
      </c>
      <c r="F67" s="85" t="s">
        <v>377</v>
      </c>
      <c r="G67" s="66" t="s">
        <v>507</v>
      </c>
      <c r="H67" s="66" t="s">
        <v>487</v>
      </c>
      <c r="I67" s="66" t="s">
        <v>515</v>
      </c>
      <c r="J67" s="66" t="s">
        <v>516</v>
      </c>
      <c r="K67" s="66" t="s">
        <v>514</v>
      </c>
      <c r="L67" s="86" t="s">
        <v>490</v>
      </c>
      <c r="M67" s="87" t="s">
        <v>490</v>
      </c>
      <c r="N67" s="66" t="s">
        <v>504</v>
      </c>
      <c r="O67" s="66" t="s">
        <v>490</v>
      </c>
      <c r="P67" s="86" t="s">
        <v>490</v>
      </c>
      <c r="Q67" s="87" t="s">
        <v>490</v>
      </c>
      <c r="R67" s="66" t="s">
        <v>490</v>
      </c>
      <c r="S67" s="66" t="s">
        <v>490</v>
      </c>
      <c r="T67" s="66" t="s">
        <v>490</v>
      </c>
      <c r="U67" s="66" t="s">
        <v>490</v>
      </c>
      <c r="V67" s="66" t="s">
        <v>490</v>
      </c>
      <c r="W67" s="86" t="s">
        <v>490</v>
      </c>
      <c r="X67" s="98">
        <f>X56</f>
        <v>5160.2788908107223</v>
      </c>
      <c r="Y67" s="73">
        <f>Y56</f>
        <v>2204.3965378695466</v>
      </c>
      <c r="Z67" s="73">
        <f>Z56</f>
        <v>2492.1349446467243</v>
      </c>
      <c r="AA67" s="73">
        <f>AA56</f>
        <v>1088.090826999666</v>
      </c>
      <c r="AB67" s="166"/>
    </row>
    <row r="68" spans="2:28" ht="15" customHeight="1" x14ac:dyDescent="0.35">
      <c r="B68" s="164" t="s">
        <v>486</v>
      </c>
      <c r="C68" s="164" t="s">
        <v>527</v>
      </c>
      <c r="D68" s="183" t="s">
        <v>465</v>
      </c>
      <c r="E68" s="164" t="s">
        <v>471</v>
      </c>
      <c r="F68" s="164" t="s">
        <v>472</v>
      </c>
      <c r="G68" s="164" t="s">
        <v>503</v>
      </c>
      <c r="H68" s="164" t="s">
        <v>464</v>
      </c>
      <c r="I68" s="164" t="s">
        <v>512</v>
      </c>
      <c r="J68" s="164" t="s">
        <v>520</v>
      </c>
      <c r="K68" s="164" t="s">
        <v>521</v>
      </c>
      <c r="L68" s="90">
        <v>1.5</v>
      </c>
      <c r="M68" s="46">
        <f>INDEX($D$13:$H$19,MATCH($L68,$D$13:$D$19,0),MATCH(M$48,$D$12:$H$12,0))</f>
        <v>5116.7857142857147</v>
      </c>
      <c r="N68" s="36" t="s">
        <v>504</v>
      </c>
      <c r="O68" s="36">
        <f>INDEX($E$29:$H$29,1,MATCH(O$48,$E$26:$H$26,0))</f>
        <v>497.05</v>
      </c>
      <c r="P68" s="42">
        <f t="shared" ref="P68:P71" si="24">M68+O68</f>
        <v>5613.8357142857149</v>
      </c>
      <c r="Q68" s="46">
        <f t="shared" ref="Q68:Q82" si="25">INDEX($D$4:$H$9,MATCH($L68,$D$4:$D$9,0),MATCH(Q$48,$D$3:$H$3,0))</f>
        <v>8166.666666666667</v>
      </c>
      <c r="R68" s="36">
        <f>INDEX($E$29:$H$29,1,MATCH(R$48,$E$26:$H$26,0))</f>
        <v>497.05</v>
      </c>
      <c r="S68" s="36">
        <f>INDEX($E$37:$H$37,1,MATCH(S$48,$E$36:$H$36,0))</f>
        <v>2955.8823529411766</v>
      </c>
      <c r="T68" s="36" t="s">
        <v>504</v>
      </c>
      <c r="U68" s="36">
        <f>INDEX($E$33:$G$33,1,MATCH(U$48,$E$32:$G$32,0))</f>
        <v>5641.7407407407409</v>
      </c>
      <c r="V68" s="36">
        <f>Q68+S68+R68+U68</f>
        <v>17261.339760348583</v>
      </c>
      <c r="W68" s="42">
        <f>Q68+R68+U68</f>
        <v>14305.457407407408</v>
      </c>
      <c r="X68" s="36">
        <f>V68-P68</f>
        <v>11647.504046062868</v>
      </c>
      <c r="Y68" s="36">
        <f>W68-P68</f>
        <v>8691.6216931216932</v>
      </c>
      <c r="Z68" s="36">
        <f>X68/L68</f>
        <v>7765.0026973752456</v>
      </c>
      <c r="AA68" s="36">
        <f>Y68/L68</f>
        <v>5794.4144620811285</v>
      </c>
      <c r="AB68" s="164" t="s">
        <v>486</v>
      </c>
    </row>
    <row r="69" spans="2:28" x14ac:dyDescent="0.35">
      <c r="B69" s="165"/>
      <c r="C69" s="165"/>
      <c r="D69" s="180"/>
      <c r="E69" s="165"/>
      <c r="F69" s="165"/>
      <c r="G69" s="165"/>
      <c r="H69" s="165"/>
      <c r="I69" s="165"/>
      <c r="J69" s="165"/>
      <c r="K69" s="165"/>
      <c r="L69" s="92">
        <v>2</v>
      </c>
      <c r="M69" s="46">
        <f>INDEX($D$13:$H$19,MATCH($L69,$D$13:$D$19,0),MATCH(M$48,$D$12:$H$12,0))</f>
        <v>5089.3869354838707</v>
      </c>
      <c r="N69" s="36" t="s">
        <v>504</v>
      </c>
      <c r="O69" s="36">
        <f>O68</f>
        <v>497.05</v>
      </c>
      <c r="P69" s="42">
        <f t="shared" si="24"/>
        <v>5586.4369354838709</v>
      </c>
      <c r="Q69" s="46">
        <f t="shared" si="25"/>
        <v>7299.090909090909</v>
      </c>
      <c r="R69" s="36">
        <f>R68</f>
        <v>497.05</v>
      </c>
      <c r="S69" s="36">
        <f>S68</f>
        <v>2955.8823529411766</v>
      </c>
      <c r="T69" s="36" t="s">
        <v>504</v>
      </c>
      <c r="U69" s="36">
        <f>U68</f>
        <v>5641.7407407407409</v>
      </c>
      <c r="V69" s="36">
        <f t="shared" ref="V69:V71" si="26">Q69+S69+R69+U69</f>
        <v>16393.764002772827</v>
      </c>
      <c r="W69" s="42">
        <f t="shared" ref="W69:W71" si="27">Q69+R69+U69</f>
        <v>13437.88164983165</v>
      </c>
      <c r="X69" s="36">
        <f>V69-P69</f>
        <v>10807.327067288956</v>
      </c>
      <c r="Y69" s="36">
        <f>W69-P69</f>
        <v>7851.4447143477792</v>
      </c>
      <c r="Z69" s="36">
        <f>X69/L69</f>
        <v>5403.6635336444779</v>
      </c>
      <c r="AA69" s="36">
        <f>Y69/L69</f>
        <v>3925.7223571738896</v>
      </c>
      <c r="AB69" s="165"/>
    </row>
    <row r="70" spans="2:28" x14ac:dyDescent="0.35">
      <c r="B70" s="165"/>
      <c r="C70" s="165"/>
      <c r="D70" s="181"/>
      <c r="E70" s="166"/>
      <c r="F70" s="166"/>
      <c r="G70" s="165"/>
      <c r="H70" s="165"/>
      <c r="I70" s="165"/>
      <c r="J70" s="165"/>
      <c r="K70" s="165"/>
      <c r="L70" s="92">
        <v>2.5</v>
      </c>
      <c r="M70" s="46">
        <f>INDEX($D$13:$H$19,MATCH($L70,$D$13:$D$19,0),MATCH(M$48,$D$12:$H$12,0))</f>
        <v>5142.8125</v>
      </c>
      <c r="N70" s="36" t="s">
        <v>504</v>
      </c>
      <c r="O70" s="36">
        <f t="shared" ref="O70:O71" si="28">O69</f>
        <v>497.05</v>
      </c>
      <c r="P70" s="42">
        <f t="shared" si="24"/>
        <v>5639.8625000000002</v>
      </c>
      <c r="Q70" s="46">
        <f t="shared" si="25"/>
        <v>5566.666666666667</v>
      </c>
      <c r="R70" s="36">
        <f t="shared" ref="R70:S71" si="29">R69</f>
        <v>497.05</v>
      </c>
      <c r="S70" s="36">
        <f t="shared" si="29"/>
        <v>2955.8823529411766</v>
      </c>
      <c r="T70" s="36" t="s">
        <v>504</v>
      </c>
      <c r="U70" s="36">
        <f t="shared" ref="U70:U71" si="30">U69</f>
        <v>5641.7407407407409</v>
      </c>
      <c r="V70" s="36">
        <f t="shared" si="26"/>
        <v>14661.339760348583</v>
      </c>
      <c r="W70" s="42">
        <f t="shared" si="27"/>
        <v>11705.457407407408</v>
      </c>
      <c r="X70" s="36">
        <f>V70-P70</f>
        <v>9021.4772603485835</v>
      </c>
      <c r="Y70" s="36">
        <f>W70-P70</f>
        <v>6065.5949074074078</v>
      </c>
      <c r="Z70" s="36">
        <f>X70/L70</f>
        <v>3608.5909041394334</v>
      </c>
      <c r="AA70" s="36">
        <f>Y70/L70</f>
        <v>2426.2379629629631</v>
      </c>
      <c r="AB70" s="165"/>
    </row>
    <row r="71" spans="2:28" x14ac:dyDescent="0.35">
      <c r="B71" s="165"/>
      <c r="C71" s="165"/>
      <c r="D71" s="183" t="s">
        <v>466</v>
      </c>
      <c r="E71" s="164" t="s">
        <v>471</v>
      </c>
      <c r="F71" s="164" t="s">
        <v>472</v>
      </c>
      <c r="G71" s="165"/>
      <c r="H71" s="165"/>
      <c r="I71" s="165"/>
      <c r="J71" s="165"/>
      <c r="K71" s="165"/>
      <c r="L71" s="92">
        <v>3</v>
      </c>
      <c r="M71" s="46">
        <f>INDEX($D$13:$H$19,MATCH($L71,$D$13:$D$19,0),MATCH(M$48,$D$12:$H$12,0))</f>
        <v>6184.3529411764703</v>
      </c>
      <c r="N71" s="36" t="s">
        <v>504</v>
      </c>
      <c r="O71" s="36">
        <f t="shared" si="28"/>
        <v>497.05</v>
      </c>
      <c r="P71" s="42">
        <f t="shared" si="24"/>
        <v>6681.4029411764704</v>
      </c>
      <c r="Q71" s="46">
        <f t="shared" si="25"/>
        <v>9318.5</v>
      </c>
      <c r="R71" s="36">
        <f t="shared" si="29"/>
        <v>497.05</v>
      </c>
      <c r="S71" s="36">
        <f t="shared" si="29"/>
        <v>2955.8823529411766</v>
      </c>
      <c r="T71" s="36" t="s">
        <v>504</v>
      </c>
      <c r="U71" s="36">
        <f t="shared" si="30"/>
        <v>5641.7407407407409</v>
      </c>
      <c r="V71" s="36">
        <f t="shared" si="26"/>
        <v>18413.173093681915</v>
      </c>
      <c r="W71" s="42">
        <f t="shared" si="27"/>
        <v>15457.29074074074</v>
      </c>
      <c r="X71" s="36">
        <f>V71-P71</f>
        <v>11731.770152505444</v>
      </c>
      <c r="Y71" s="36">
        <f>W71-P71</f>
        <v>8775.8877995642688</v>
      </c>
      <c r="Z71" s="36">
        <f>X71/L71</f>
        <v>3910.5900508351478</v>
      </c>
      <c r="AA71" s="36">
        <f>Y71/L71</f>
        <v>2925.2959331880897</v>
      </c>
      <c r="AB71" s="165"/>
    </row>
    <row r="72" spans="2:28" x14ac:dyDescent="0.35">
      <c r="B72" s="165"/>
      <c r="C72" s="166"/>
      <c r="D72" s="181"/>
      <c r="E72" s="166"/>
      <c r="F72" s="166"/>
      <c r="G72" s="166"/>
      <c r="H72" s="166"/>
      <c r="I72" s="166"/>
      <c r="J72" s="166"/>
      <c r="K72" s="166"/>
      <c r="L72" s="93" t="s">
        <v>444</v>
      </c>
      <c r="M72" s="47">
        <f>INDEX($D$13:$H$19,MATCH($L72,$D$13:$D$19,0),MATCH(M$48,$D$12:$H$12,0))</f>
        <v>5282.8467567567568</v>
      </c>
      <c r="N72" s="43" t="s">
        <v>504</v>
      </c>
      <c r="O72" s="43">
        <f>AVERAGE(O68:O71)</f>
        <v>497.05</v>
      </c>
      <c r="P72" s="43">
        <f>AVERAGE(P68:P71)</f>
        <v>5880.3845227365146</v>
      </c>
      <c r="Q72" s="47">
        <f t="shared" si="25"/>
        <v>7840.05</v>
      </c>
      <c r="R72" s="43">
        <f t="shared" ref="R72" si="31">AVERAGE(R68:R71)</f>
        <v>497.05</v>
      </c>
      <c r="S72" s="43">
        <f t="shared" ref="S72" si="32">AVERAGE(S68:S71)</f>
        <v>2955.8823529411766</v>
      </c>
      <c r="T72" s="43" t="s">
        <v>504</v>
      </c>
      <c r="U72" s="43">
        <f t="shared" ref="U72" si="33">AVERAGE(U68:U71)</f>
        <v>5641.7407407407409</v>
      </c>
      <c r="V72" s="43">
        <f t="shared" ref="V72:W72" si="34">AVERAGE(V68:V71)</f>
        <v>16682.404154287979</v>
      </c>
      <c r="W72" s="43">
        <f t="shared" si="34"/>
        <v>13726.521801346802</v>
      </c>
      <c r="X72" s="43">
        <f t="shared" ref="X72" si="35">AVERAGE(X68:X71)</f>
        <v>10802.019631551462</v>
      </c>
      <c r="Y72" s="43">
        <f t="shared" ref="Y72" si="36">AVERAGE(Y68:Y71)</f>
        <v>7846.1372786102875</v>
      </c>
      <c r="Z72" s="43">
        <f>AVERAGE(Z68:Z71)</f>
        <v>5171.9617964985764</v>
      </c>
      <c r="AA72" s="43">
        <f>AVERAGE(AA68:AA71)</f>
        <v>3767.9176788515178</v>
      </c>
      <c r="AB72" s="165"/>
    </row>
    <row r="73" spans="2:28" x14ac:dyDescent="0.35">
      <c r="B73" s="165"/>
      <c r="C73" s="165" t="s">
        <v>529</v>
      </c>
      <c r="D73" s="183" t="s">
        <v>491</v>
      </c>
      <c r="E73" s="164" t="s">
        <v>493</v>
      </c>
      <c r="F73" s="164" t="s">
        <v>377</v>
      </c>
      <c r="G73" s="164" t="s">
        <v>503</v>
      </c>
      <c r="H73" s="164" t="s">
        <v>488</v>
      </c>
      <c r="I73" s="164" t="s">
        <v>522</v>
      </c>
      <c r="J73" s="164" t="s">
        <v>520</v>
      </c>
      <c r="K73" s="164" t="s">
        <v>523</v>
      </c>
      <c r="L73" s="82">
        <v>1.5</v>
      </c>
      <c r="M73" s="67" t="s">
        <v>504</v>
      </c>
      <c r="N73" s="36">
        <f>INDEX($E$23:$G$23,1,MATCH(N$48,$E$22:$G$22,0))</f>
        <v>5267.2619047619046</v>
      </c>
      <c r="O73" s="36">
        <f>INDEX($E$29:$H$29,1,MATCH(O$48,$E$26:$H$26,0))</f>
        <v>497.05</v>
      </c>
      <c r="P73" s="42">
        <f>N73+O73</f>
        <v>5764.3119047619048</v>
      </c>
      <c r="Q73" s="46">
        <f t="shared" si="25"/>
        <v>8166.666666666667</v>
      </c>
      <c r="R73" s="36">
        <f>INDEX($E$29:$H$29,1,MATCH(R$48,$E$26:$H$26,0))</f>
        <v>497.05</v>
      </c>
      <c r="S73" s="36">
        <f>INDEX($E$37:$H$37,1,MATCH(S$48,$E$36:$H$36,0))</f>
        <v>2955.8823529411766</v>
      </c>
      <c r="T73" s="36" t="s">
        <v>504</v>
      </c>
      <c r="U73" s="36">
        <f>INDEX($E$33:$G$33,1,MATCH(U$48,$E$32:$G$32,0))</f>
        <v>5641.7407407407409</v>
      </c>
      <c r="V73" s="36">
        <f>Q73+S73+R73+U73</f>
        <v>17261.339760348583</v>
      </c>
      <c r="W73" s="42">
        <f>Q73+R73+U73</f>
        <v>14305.457407407408</v>
      </c>
      <c r="X73" s="36">
        <f t="shared" ref="X73:Y76" si="37">V73-$P73</f>
        <v>11497.027855586679</v>
      </c>
      <c r="Y73" s="36">
        <f t="shared" si="37"/>
        <v>8541.1455026455042</v>
      </c>
      <c r="Z73" s="36">
        <f>X73/$L73</f>
        <v>7664.6852370577863</v>
      </c>
      <c r="AA73" s="36">
        <f>Y73/$L73</f>
        <v>5694.0970017636691</v>
      </c>
      <c r="AB73" s="165"/>
    </row>
    <row r="74" spans="2:28" x14ac:dyDescent="0.35">
      <c r="B74" s="165"/>
      <c r="C74" s="165"/>
      <c r="D74" s="180"/>
      <c r="E74" s="165"/>
      <c r="F74" s="165"/>
      <c r="G74" s="165"/>
      <c r="H74" s="165"/>
      <c r="I74" s="165"/>
      <c r="J74" s="165"/>
      <c r="K74" s="165"/>
      <c r="L74" s="2">
        <v>2</v>
      </c>
      <c r="M74" s="46" t="s">
        <v>504</v>
      </c>
      <c r="N74" s="36">
        <f>N73</f>
        <v>5267.2619047619046</v>
      </c>
      <c r="O74" s="36">
        <f>O73</f>
        <v>497.05</v>
      </c>
      <c r="P74" s="42">
        <f t="shared" ref="P74:P76" si="38">N74+O74</f>
        <v>5764.3119047619048</v>
      </c>
      <c r="Q74" s="46">
        <f t="shared" si="25"/>
        <v>7299.090909090909</v>
      </c>
      <c r="R74" s="36">
        <f>R73</f>
        <v>497.05</v>
      </c>
      <c r="S74" s="36">
        <f>S73</f>
        <v>2955.8823529411766</v>
      </c>
      <c r="T74" s="36" t="s">
        <v>504</v>
      </c>
      <c r="U74" s="36">
        <f>U73</f>
        <v>5641.7407407407409</v>
      </c>
      <c r="V74" s="36">
        <f t="shared" ref="V74:V76" si="39">Q74+S74+R74+U74</f>
        <v>16393.764002772827</v>
      </c>
      <c r="W74" s="42">
        <f t="shared" ref="W74:W76" si="40">Q74+R74+U74</f>
        <v>13437.88164983165</v>
      </c>
      <c r="X74" s="36">
        <f t="shared" si="37"/>
        <v>10629.452098010923</v>
      </c>
      <c r="Y74" s="36">
        <f t="shared" si="37"/>
        <v>7673.5697450697453</v>
      </c>
      <c r="Z74" s="36">
        <f t="shared" ref="Z74:Z76" si="41">X74/$L74</f>
        <v>5314.7260490054614</v>
      </c>
      <c r="AA74" s="36">
        <f>Y74/$L74</f>
        <v>3836.7848725348726</v>
      </c>
      <c r="AB74" s="165"/>
    </row>
    <row r="75" spans="2:28" x14ac:dyDescent="0.35">
      <c r="B75" s="165"/>
      <c r="C75" s="165"/>
      <c r="D75" s="181"/>
      <c r="E75" s="166"/>
      <c r="F75" s="165"/>
      <c r="G75" s="165"/>
      <c r="H75" s="165"/>
      <c r="I75" s="165"/>
      <c r="J75" s="165"/>
      <c r="K75" s="165"/>
      <c r="L75" s="2">
        <v>2.5</v>
      </c>
      <c r="M75" s="46" t="s">
        <v>504</v>
      </c>
      <c r="N75" s="36">
        <f t="shared" ref="N75:O76" si="42">N74</f>
        <v>5267.2619047619046</v>
      </c>
      <c r="O75" s="36">
        <f t="shared" si="42"/>
        <v>497.05</v>
      </c>
      <c r="P75" s="42">
        <f t="shared" si="38"/>
        <v>5764.3119047619048</v>
      </c>
      <c r="Q75" s="46">
        <f t="shared" si="25"/>
        <v>5566.666666666667</v>
      </c>
      <c r="R75" s="36">
        <f t="shared" ref="R75:U76" si="43">R74</f>
        <v>497.05</v>
      </c>
      <c r="S75" s="36">
        <f t="shared" si="43"/>
        <v>2955.8823529411766</v>
      </c>
      <c r="T75" s="36" t="s">
        <v>504</v>
      </c>
      <c r="U75" s="36">
        <f t="shared" si="43"/>
        <v>5641.7407407407409</v>
      </c>
      <c r="V75" s="36">
        <f t="shared" si="39"/>
        <v>14661.339760348583</v>
      </c>
      <c r="W75" s="42">
        <f t="shared" si="40"/>
        <v>11705.457407407408</v>
      </c>
      <c r="X75" s="36">
        <f t="shared" si="37"/>
        <v>8897.0278555866789</v>
      </c>
      <c r="Y75" s="36">
        <f t="shared" si="37"/>
        <v>5941.1455026455033</v>
      </c>
      <c r="Z75" s="36">
        <f t="shared" si="41"/>
        <v>3558.8111422346715</v>
      </c>
      <c r="AA75" s="36">
        <f>Y75/$L75</f>
        <v>2376.4582010582012</v>
      </c>
      <c r="AB75" s="165"/>
    </row>
    <row r="76" spans="2:28" x14ac:dyDescent="0.35">
      <c r="B76" s="165"/>
      <c r="C76" s="165"/>
      <c r="D76" s="180" t="s">
        <v>492</v>
      </c>
      <c r="E76" s="165" t="s">
        <v>494</v>
      </c>
      <c r="F76" s="165"/>
      <c r="G76" s="165"/>
      <c r="H76" s="165"/>
      <c r="I76" s="165"/>
      <c r="J76" s="165"/>
      <c r="K76" s="165"/>
      <c r="L76" s="2">
        <v>3</v>
      </c>
      <c r="M76" s="46" t="s">
        <v>504</v>
      </c>
      <c r="N76" s="36">
        <f t="shared" si="42"/>
        <v>5267.2619047619046</v>
      </c>
      <c r="O76" s="36">
        <f t="shared" si="42"/>
        <v>497.05</v>
      </c>
      <c r="P76" s="42">
        <f t="shared" si="38"/>
        <v>5764.3119047619048</v>
      </c>
      <c r="Q76" s="46">
        <f t="shared" si="25"/>
        <v>9318.5</v>
      </c>
      <c r="R76" s="36">
        <f t="shared" si="43"/>
        <v>497.05</v>
      </c>
      <c r="S76" s="36">
        <f t="shared" si="43"/>
        <v>2955.8823529411766</v>
      </c>
      <c r="T76" s="36" t="s">
        <v>504</v>
      </c>
      <c r="U76" s="36">
        <f t="shared" si="43"/>
        <v>5641.7407407407409</v>
      </c>
      <c r="V76" s="36">
        <f t="shared" si="39"/>
        <v>18413.173093681915</v>
      </c>
      <c r="W76" s="42">
        <f t="shared" si="40"/>
        <v>15457.29074074074</v>
      </c>
      <c r="X76" s="36">
        <f t="shared" si="37"/>
        <v>12648.861188920011</v>
      </c>
      <c r="Y76" s="36">
        <f t="shared" si="37"/>
        <v>9692.9788359788363</v>
      </c>
      <c r="Z76" s="36">
        <f t="shared" si="41"/>
        <v>4216.287062973337</v>
      </c>
      <c r="AA76" s="36">
        <f>Y76/$L76</f>
        <v>3230.9929453262789</v>
      </c>
      <c r="AB76" s="165"/>
    </row>
    <row r="77" spans="2:28" x14ac:dyDescent="0.35">
      <c r="B77" s="165"/>
      <c r="C77" s="166"/>
      <c r="D77" s="181"/>
      <c r="E77" s="166"/>
      <c r="F77" s="166"/>
      <c r="G77" s="166"/>
      <c r="H77" s="166"/>
      <c r="I77" s="166"/>
      <c r="J77" s="166"/>
      <c r="K77" s="166"/>
      <c r="L77" s="79" t="s">
        <v>444</v>
      </c>
      <c r="M77" s="47" t="s">
        <v>504</v>
      </c>
      <c r="N77" s="43">
        <f>AVERAGE(N73:N76)</f>
        <v>5267.2619047619046</v>
      </c>
      <c r="O77" s="43">
        <f>AVERAGE(O73:O76)</f>
        <v>497.05</v>
      </c>
      <c r="P77" s="43">
        <f>AVERAGE(P73:P76)</f>
        <v>5764.3119047619048</v>
      </c>
      <c r="Q77" s="47">
        <f t="shared" si="25"/>
        <v>7840.05</v>
      </c>
      <c r="R77" s="43">
        <f t="shared" ref="R77" si="44">AVERAGE(R73:R76)</f>
        <v>497.05</v>
      </c>
      <c r="S77" s="43">
        <f t="shared" ref="S77" si="45">AVERAGE(S73:S76)</f>
        <v>2955.8823529411766</v>
      </c>
      <c r="T77" s="43" t="s">
        <v>504</v>
      </c>
      <c r="U77" s="43">
        <f t="shared" ref="U77" si="46">AVERAGE(U73:U76)</f>
        <v>5641.7407407407409</v>
      </c>
      <c r="V77" s="43">
        <f t="shared" ref="V77" si="47">AVERAGE(V73:V76)</f>
        <v>16682.404154287979</v>
      </c>
      <c r="W77" s="43">
        <f t="shared" ref="W77" si="48">AVERAGE(W73:W76)</f>
        <v>13726.521801346802</v>
      </c>
      <c r="X77" s="43">
        <f t="shared" ref="X77:Y77" si="49">AVERAGE(X73:X76)</f>
        <v>10918.092249526073</v>
      </c>
      <c r="Y77" s="43">
        <f t="shared" si="49"/>
        <v>7962.2098965848973</v>
      </c>
      <c r="Z77" s="43">
        <f>AVERAGE(Z73:Z76)</f>
        <v>5188.6273728178139</v>
      </c>
      <c r="AA77" s="43">
        <f>AVERAGE(AA73:AA76)</f>
        <v>3784.5832551707558</v>
      </c>
      <c r="AB77" s="165"/>
    </row>
    <row r="78" spans="2:28" x14ac:dyDescent="0.35">
      <c r="B78" s="165"/>
      <c r="C78" s="165" t="s">
        <v>528</v>
      </c>
      <c r="D78" s="183" t="s">
        <v>483</v>
      </c>
      <c r="E78" s="164" t="s">
        <v>471</v>
      </c>
      <c r="F78" s="164" t="s">
        <v>377</v>
      </c>
      <c r="G78" s="183" t="s">
        <v>503</v>
      </c>
      <c r="H78" s="183" t="s">
        <v>487</v>
      </c>
      <c r="I78" s="183" t="s">
        <v>511</v>
      </c>
      <c r="J78" s="183" t="s">
        <v>520</v>
      </c>
      <c r="K78" s="183" t="s">
        <v>524</v>
      </c>
      <c r="L78" s="90">
        <v>1.5</v>
      </c>
      <c r="M78" s="46">
        <f>INDEX($D$13:$H$19,MATCH($L78,$D$13:$D$19,0),MATCH(M$48,$D$12:$H$12,0))</f>
        <v>5116.7857142857147</v>
      </c>
      <c r="N78" s="36">
        <f>INDEX($E$23:$G$23,1,MATCH(N$48,$E$22:$G$22,0))</f>
        <v>5267.2619047619046</v>
      </c>
      <c r="O78" s="36">
        <f>INDEX($E$29:$H$29,1,MATCH(O$48,$E$26:$H$26,0))</f>
        <v>497.05</v>
      </c>
      <c r="P78" s="42">
        <f>M78+N78+O78</f>
        <v>10881.097619047618</v>
      </c>
      <c r="Q78" s="46">
        <f t="shared" si="25"/>
        <v>8166.666666666667</v>
      </c>
      <c r="R78" s="36">
        <f>INDEX($E$29:$H$29,1,MATCH(R$48,$E$26:$H$26,0))</f>
        <v>497.05</v>
      </c>
      <c r="S78" s="36">
        <f>INDEX($E$37:$H$37,1,MATCH(S$48,$E$36:$H$36,0))</f>
        <v>2955.8823529411766</v>
      </c>
      <c r="T78" s="36" t="s">
        <v>504</v>
      </c>
      <c r="U78" s="36">
        <f>INDEX($E$33:$G$33,1,MATCH(U$48,$E$32:$G$32,0))</f>
        <v>5641.7407407407409</v>
      </c>
      <c r="V78" s="36">
        <f>Q78+S78+R78+U78</f>
        <v>17261.339760348583</v>
      </c>
      <c r="W78" s="42">
        <f>Q78+R78+U78</f>
        <v>14305.457407407408</v>
      </c>
      <c r="X78" s="36">
        <f t="shared" ref="X78:Y81" si="50">V78-$P78</f>
        <v>6380.2421413009652</v>
      </c>
      <c r="Y78" s="36">
        <f t="shared" si="50"/>
        <v>3424.3597883597904</v>
      </c>
      <c r="Z78" s="36">
        <f>X78/L78</f>
        <v>4253.4947608673101</v>
      </c>
      <c r="AA78" s="36">
        <f>Y78/L78</f>
        <v>2282.9065255731934</v>
      </c>
      <c r="AB78" s="165"/>
    </row>
    <row r="79" spans="2:28" x14ac:dyDescent="0.35">
      <c r="B79" s="165"/>
      <c r="C79" s="165"/>
      <c r="D79" s="180"/>
      <c r="E79" s="165"/>
      <c r="F79" s="165"/>
      <c r="G79" s="180"/>
      <c r="H79" s="180"/>
      <c r="I79" s="180"/>
      <c r="J79" s="180"/>
      <c r="K79" s="180"/>
      <c r="L79" s="92">
        <v>2</v>
      </c>
      <c r="M79" s="46">
        <f>INDEX($D$13:$H$19,MATCH($L79,$D$13:$D$19,0),MATCH(M$48,$D$12:$H$12,0))</f>
        <v>5089.3869354838707</v>
      </c>
      <c r="N79" s="36">
        <f>N78</f>
        <v>5267.2619047619046</v>
      </c>
      <c r="O79" s="36">
        <f>O78</f>
        <v>497.05</v>
      </c>
      <c r="P79" s="42">
        <f t="shared" ref="P79:P81" si="51">M79+N79+O79</f>
        <v>10853.698840245776</v>
      </c>
      <c r="Q79" s="46">
        <f t="shared" si="25"/>
        <v>7299.090909090909</v>
      </c>
      <c r="R79" s="36">
        <f>R78</f>
        <v>497.05</v>
      </c>
      <c r="S79" s="36">
        <f>S78</f>
        <v>2955.8823529411766</v>
      </c>
      <c r="T79" s="36" t="s">
        <v>504</v>
      </c>
      <c r="U79" s="36">
        <f>U78</f>
        <v>5641.7407407407409</v>
      </c>
      <c r="V79" s="36">
        <f t="shared" ref="V79:V81" si="52">Q79+S79+R79+U79</f>
        <v>16393.764002772827</v>
      </c>
      <c r="W79" s="42">
        <f t="shared" ref="W79:W81" si="53">Q79+R79+U79</f>
        <v>13437.88164983165</v>
      </c>
      <c r="X79" s="36">
        <f t="shared" si="50"/>
        <v>5540.0651625270511</v>
      </c>
      <c r="Y79" s="36">
        <f t="shared" si="50"/>
        <v>2584.1828095858746</v>
      </c>
      <c r="Z79" s="36">
        <f>X79/L79</f>
        <v>2770.0325812635256</v>
      </c>
      <c r="AA79" s="36">
        <f>Y79/L79</f>
        <v>1292.0914047929373</v>
      </c>
      <c r="AB79" s="165"/>
    </row>
    <row r="80" spans="2:28" x14ac:dyDescent="0.35">
      <c r="B80" s="165"/>
      <c r="C80" s="165"/>
      <c r="D80" s="180"/>
      <c r="E80" s="165"/>
      <c r="F80" s="165"/>
      <c r="G80" s="180"/>
      <c r="H80" s="180"/>
      <c r="I80" s="180"/>
      <c r="J80" s="180"/>
      <c r="K80" s="180"/>
      <c r="L80" s="92">
        <v>2.5</v>
      </c>
      <c r="M80" s="46">
        <f>INDEX($D$13:$H$19,MATCH($L80,$D$13:$D$19,0),MATCH(M$48,$D$12:$H$12,0))</f>
        <v>5142.8125</v>
      </c>
      <c r="N80" s="36">
        <f t="shared" ref="N80:O81" si="54">N79</f>
        <v>5267.2619047619046</v>
      </c>
      <c r="O80" s="36">
        <f t="shared" si="54"/>
        <v>497.05</v>
      </c>
      <c r="P80" s="42">
        <f t="shared" si="51"/>
        <v>10907.124404761904</v>
      </c>
      <c r="Q80" s="46">
        <f t="shared" si="25"/>
        <v>5566.666666666667</v>
      </c>
      <c r="R80" s="36">
        <f t="shared" ref="R80:S81" si="55">R79</f>
        <v>497.05</v>
      </c>
      <c r="S80" s="36">
        <f t="shared" si="55"/>
        <v>2955.8823529411766</v>
      </c>
      <c r="T80" s="36" t="s">
        <v>504</v>
      </c>
      <c r="U80" s="36">
        <f t="shared" ref="U80:U81" si="56">U79</f>
        <v>5641.7407407407409</v>
      </c>
      <c r="V80" s="36">
        <f t="shared" si="52"/>
        <v>14661.339760348583</v>
      </c>
      <c r="W80" s="42">
        <f t="shared" si="53"/>
        <v>11705.457407407408</v>
      </c>
      <c r="X80" s="36">
        <f t="shared" si="50"/>
        <v>3754.2153555866789</v>
      </c>
      <c r="Y80" s="36">
        <f t="shared" si="50"/>
        <v>798.33300264550417</v>
      </c>
      <c r="Z80" s="36">
        <f>X80/L80</f>
        <v>1501.6861422346715</v>
      </c>
      <c r="AA80" s="36">
        <f>Y80/L80</f>
        <v>319.33320105820167</v>
      </c>
      <c r="AB80" s="165"/>
    </row>
    <row r="81" spans="2:28" x14ac:dyDescent="0.35">
      <c r="B81" s="165"/>
      <c r="C81" s="165"/>
      <c r="D81" s="180"/>
      <c r="E81" s="165"/>
      <c r="F81" s="165"/>
      <c r="G81" s="180"/>
      <c r="H81" s="180"/>
      <c r="I81" s="180"/>
      <c r="J81" s="180"/>
      <c r="K81" s="180"/>
      <c r="L81" s="92">
        <v>3</v>
      </c>
      <c r="M81" s="46">
        <f>INDEX($D$13:$H$19,MATCH($L81,$D$13:$D$19,0),MATCH(M$48,$D$12:$H$12,0))</f>
        <v>6184.3529411764703</v>
      </c>
      <c r="N81" s="36">
        <f t="shared" si="54"/>
        <v>5267.2619047619046</v>
      </c>
      <c r="O81" s="36">
        <f t="shared" si="54"/>
        <v>497.05</v>
      </c>
      <c r="P81" s="42">
        <f t="shared" si="51"/>
        <v>11948.664845938374</v>
      </c>
      <c r="Q81" s="46">
        <f t="shared" si="25"/>
        <v>9318.5</v>
      </c>
      <c r="R81" s="36">
        <f t="shared" si="55"/>
        <v>497.05</v>
      </c>
      <c r="S81" s="36">
        <f t="shared" si="55"/>
        <v>2955.8823529411766</v>
      </c>
      <c r="T81" s="36" t="s">
        <v>504</v>
      </c>
      <c r="U81" s="36">
        <f t="shared" si="56"/>
        <v>5641.7407407407409</v>
      </c>
      <c r="V81" s="36">
        <f t="shared" si="52"/>
        <v>18413.173093681915</v>
      </c>
      <c r="W81" s="42">
        <f t="shared" si="53"/>
        <v>15457.29074074074</v>
      </c>
      <c r="X81" s="36">
        <f t="shared" si="50"/>
        <v>6464.5082477435408</v>
      </c>
      <c r="Y81" s="36">
        <f t="shared" si="50"/>
        <v>3508.625894802366</v>
      </c>
      <c r="Z81" s="36">
        <f>X81/L81</f>
        <v>2154.8360825811801</v>
      </c>
      <c r="AA81" s="36">
        <f>Y81/L81</f>
        <v>1169.541964934122</v>
      </c>
      <c r="AB81" s="165"/>
    </row>
    <row r="82" spans="2:28" x14ac:dyDescent="0.35">
      <c r="B82" s="166"/>
      <c r="C82" s="166"/>
      <c r="D82" s="181"/>
      <c r="E82" s="166"/>
      <c r="F82" s="166"/>
      <c r="G82" s="181"/>
      <c r="H82" s="181"/>
      <c r="I82" s="181"/>
      <c r="J82" s="181"/>
      <c r="K82" s="181"/>
      <c r="L82" s="93" t="s">
        <v>444</v>
      </c>
      <c r="M82" s="47">
        <f>INDEX($D$13:$H$19,MATCH($L82,$D$13:$D$19,0),MATCH(M$48,$D$12:$H$12,0))</f>
        <v>5282.8467567567568</v>
      </c>
      <c r="N82" s="43">
        <f>AVERAGE(N78:N81)</f>
        <v>5267.2619047619046</v>
      </c>
      <c r="O82" s="43">
        <f>AVERAGE(O78:O81)</f>
        <v>497.05</v>
      </c>
      <c r="P82" s="43">
        <f>AVERAGE(P78:P81)</f>
        <v>11147.646427498417</v>
      </c>
      <c r="Q82" s="47">
        <f t="shared" si="25"/>
        <v>7840.05</v>
      </c>
      <c r="R82" s="43">
        <f t="shared" ref="R82" si="57">AVERAGE(R78:R81)</f>
        <v>497.05</v>
      </c>
      <c r="S82" s="43">
        <f t="shared" ref="S82" si="58">AVERAGE(S78:S81)</f>
        <v>2955.8823529411766</v>
      </c>
      <c r="T82" s="43" t="s">
        <v>504</v>
      </c>
      <c r="U82" s="43">
        <f t="shared" ref="U82" si="59">AVERAGE(U78:U81)</f>
        <v>5641.7407407407409</v>
      </c>
      <c r="V82" s="43">
        <f t="shared" ref="V82" si="60">AVERAGE(V78:V81)</f>
        <v>16682.404154287979</v>
      </c>
      <c r="W82" s="43">
        <f t="shared" ref="W82" si="61">AVERAGE(W78:W81)</f>
        <v>13726.521801346802</v>
      </c>
      <c r="X82" s="43">
        <f t="shared" ref="X82" si="62">AVERAGE(X78:X81)</f>
        <v>5534.7577267895595</v>
      </c>
      <c r="Y82" s="43">
        <f t="shared" ref="Y82" si="63">AVERAGE(Y78:Y81)</f>
        <v>2578.8753738483838</v>
      </c>
      <c r="Z82" s="43">
        <f>AVERAGE(Z78:Z81)</f>
        <v>2670.0123917366718</v>
      </c>
      <c r="AA82" s="43">
        <f>AVERAGE(AA78:AA81)</f>
        <v>1265.9682740896137</v>
      </c>
      <c r="AB82" s="166"/>
    </row>
    <row r="83" spans="2:28" ht="53" thickBot="1" x14ac:dyDescent="0.4">
      <c r="B83" s="32" t="s">
        <v>463</v>
      </c>
      <c r="C83" s="95"/>
      <c r="D83" s="95" t="s">
        <v>468</v>
      </c>
      <c r="E83" s="95" t="s">
        <v>469</v>
      </c>
      <c r="F83" s="95" t="s">
        <v>436</v>
      </c>
      <c r="G83" s="95" t="s">
        <v>501</v>
      </c>
      <c r="H83" s="95" t="s">
        <v>470</v>
      </c>
      <c r="I83" s="95" t="s">
        <v>473</v>
      </c>
      <c r="J83" s="95" t="s">
        <v>474</v>
      </c>
      <c r="K83" s="95" t="s">
        <v>475</v>
      </c>
      <c r="L83" s="95" t="s">
        <v>476</v>
      </c>
      <c r="M83" s="96" t="s">
        <v>509</v>
      </c>
      <c r="N83" s="95" t="s">
        <v>510</v>
      </c>
      <c r="O83" s="95" t="s">
        <v>479</v>
      </c>
      <c r="P83" s="97" t="s">
        <v>480</v>
      </c>
      <c r="Q83" s="96" t="s">
        <v>478</v>
      </c>
      <c r="R83" s="95" t="s">
        <v>479</v>
      </c>
      <c r="S83" s="95" t="s">
        <v>440</v>
      </c>
      <c r="T83" s="95" t="s">
        <v>436</v>
      </c>
      <c r="U83" s="95" t="s">
        <v>435</v>
      </c>
      <c r="V83" s="95" t="s">
        <v>481</v>
      </c>
      <c r="W83" s="97" t="s">
        <v>482</v>
      </c>
      <c r="X83" s="33" t="s">
        <v>495</v>
      </c>
      <c r="Y83" s="33" t="s">
        <v>496</v>
      </c>
      <c r="Z83" s="33" t="s">
        <v>497</v>
      </c>
      <c r="AA83" s="33" t="s">
        <v>498</v>
      </c>
      <c r="AB83" s="32" t="s">
        <v>463</v>
      </c>
    </row>
    <row r="84" spans="2:28" ht="15" thickTop="1" x14ac:dyDescent="0.35">
      <c r="B84" s="53"/>
      <c r="C84" s="53"/>
      <c r="D84" s="61"/>
      <c r="E84" s="53"/>
      <c r="F84" s="61"/>
      <c r="G84" s="53"/>
      <c r="H84" s="53"/>
      <c r="I84" s="53"/>
      <c r="J84" s="53"/>
      <c r="K84" s="53"/>
      <c r="L84" s="10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36"/>
      <c r="AA84" s="59"/>
      <c r="AB84" s="53"/>
    </row>
    <row r="85" spans="2:28" x14ac:dyDescent="0.35">
      <c r="B85" s="16" t="s">
        <v>506</v>
      </c>
      <c r="C85" s="53"/>
      <c r="D85" s="61"/>
      <c r="E85" s="53"/>
      <c r="F85" s="61"/>
      <c r="G85" s="53"/>
      <c r="H85" s="53"/>
      <c r="I85" s="53"/>
      <c r="J85" s="53"/>
      <c r="K85" s="53"/>
      <c r="L85" s="10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36"/>
      <c r="AA85" s="59"/>
      <c r="AB85" s="16"/>
    </row>
    <row r="86" spans="2:28" x14ac:dyDescent="0.35">
      <c r="B86" t="s">
        <v>489</v>
      </c>
      <c r="C86" s="53"/>
      <c r="D86" s="61"/>
      <c r="E86" s="53"/>
      <c r="F86" s="61"/>
      <c r="G86" s="53"/>
      <c r="H86" s="53"/>
      <c r="I86" s="53"/>
      <c r="J86" s="53"/>
      <c r="K86" s="53"/>
      <c r="L86" s="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spans="2:28" x14ac:dyDescent="0.35">
      <c r="B87" s="58"/>
      <c r="C87" s="58"/>
      <c r="AB87" s="58"/>
    </row>
    <row r="88" spans="2:28" ht="35.25" customHeight="1" x14ac:dyDescent="0.35">
      <c r="B88" s="58"/>
      <c r="C88" s="58"/>
      <c r="D88" s="58"/>
      <c r="E88" s="58"/>
      <c r="F88" s="58"/>
      <c r="G88" s="58"/>
      <c r="H88" s="58"/>
      <c r="I88" s="58"/>
      <c r="J88" s="58"/>
      <c r="K88" s="58"/>
      <c r="Z88" s="167" t="s">
        <v>536</v>
      </c>
      <c r="AA88" s="167"/>
      <c r="AB88" s="58"/>
    </row>
    <row r="89" spans="2:28" ht="53" thickBot="1" x14ac:dyDescent="0.4">
      <c r="B89" s="58"/>
      <c r="C89" s="58"/>
      <c r="G89" s="58"/>
      <c r="H89" s="58"/>
      <c r="I89" s="58"/>
      <c r="J89" s="58"/>
      <c r="K89" s="58"/>
      <c r="Y89" s="32" t="s">
        <v>463</v>
      </c>
      <c r="Z89" s="32" t="s">
        <v>530</v>
      </c>
      <c r="AA89" s="32" t="s">
        <v>531</v>
      </c>
      <c r="AB89" s="58"/>
    </row>
    <row r="90" spans="2:28" ht="15" thickTop="1" x14ac:dyDescent="0.35">
      <c r="B90" s="58"/>
      <c r="C90" s="58"/>
      <c r="G90" s="58"/>
      <c r="H90" s="58"/>
      <c r="I90" s="58"/>
      <c r="J90" s="58"/>
      <c r="K90" s="58"/>
      <c r="Y90" s="70" t="s">
        <v>467</v>
      </c>
      <c r="Z90" s="50">
        <f>Z56</f>
        <v>2492.1349446467243</v>
      </c>
      <c r="AA90" s="50">
        <f>AA56</f>
        <v>1088.090826999666</v>
      </c>
      <c r="AB90" s="58"/>
    </row>
    <row r="91" spans="2:28" x14ac:dyDescent="0.35">
      <c r="B91" s="58"/>
      <c r="C91" s="58"/>
      <c r="G91" s="58"/>
      <c r="H91" s="58"/>
      <c r="I91" s="58"/>
      <c r="J91" s="58"/>
      <c r="K91" s="58"/>
      <c r="Y91" s="68" t="s">
        <v>484</v>
      </c>
      <c r="Z91" s="69">
        <f>AVERAGE(Z57,Z59)</f>
        <v>2492.1349446467243</v>
      </c>
      <c r="AA91" s="69">
        <f>AVERAGE(AA57,AA59)</f>
        <v>1088.090826999666</v>
      </c>
      <c r="AB91" s="58"/>
    </row>
    <row r="92" spans="2:28" x14ac:dyDescent="0.35">
      <c r="B92" s="58"/>
      <c r="C92" s="58"/>
      <c r="G92" s="58"/>
      <c r="H92" s="58"/>
      <c r="I92" s="58"/>
      <c r="J92" s="58"/>
      <c r="K92" s="58"/>
      <c r="Y92" s="51" t="s">
        <v>485</v>
      </c>
      <c r="Z92" s="52">
        <f>AVERAGE(Z60,Z66,Z67)</f>
        <v>3331.6732716737715</v>
      </c>
      <c r="AA92" s="52">
        <f>AVERAGE(AA60,AA66,AA67)</f>
        <v>1927.6291540267132</v>
      </c>
      <c r="AB92" s="58"/>
    </row>
    <row r="93" spans="2:28" x14ac:dyDescent="0.35">
      <c r="B93" s="58"/>
      <c r="C93" s="58"/>
      <c r="G93" s="58"/>
      <c r="H93" s="58"/>
      <c r="I93" s="58"/>
      <c r="J93" s="58"/>
      <c r="K93" s="58"/>
      <c r="Y93" s="51" t="s">
        <v>486</v>
      </c>
      <c r="Z93" s="52">
        <f>AVERAGE(Z72,Z77,Z82)</f>
        <v>4343.5338536843547</v>
      </c>
      <c r="AA93" s="52">
        <f>AVERAGE(AA72,AA77,AA82)</f>
        <v>2939.4897360372956</v>
      </c>
      <c r="AB93" s="58"/>
    </row>
    <row r="94" spans="2:28" x14ac:dyDescent="0.35">
      <c r="B94" s="58"/>
      <c r="C94" s="58"/>
      <c r="D94" s="58"/>
      <c r="E94" s="58"/>
      <c r="F94" s="58"/>
      <c r="G94" s="58"/>
      <c r="H94" s="58"/>
      <c r="I94" s="58"/>
      <c r="J94" s="58"/>
      <c r="K94" s="58"/>
      <c r="AB94" s="58"/>
    </row>
    <row r="95" spans="2:28" x14ac:dyDescent="0.35">
      <c r="B95" s="58"/>
      <c r="C95" s="58"/>
      <c r="D95" s="58"/>
      <c r="E95" s="58"/>
      <c r="F95" s="58"/>
      <c r="G95" s="58"/>
      <c r="H95" s="58"/>
      <c r="I95" s="58"/>
      <c r="J95" s="58"/>
      <c r="K95" s="58"/>
      <c r="AB95" s="58"/>
    </row>
    <row r="96" spans="2:28" x14ac:dyDescent="0.35">
      <c r="B96" s="58"/>
      <c r="C96" s="58"/>
      <c r="D96" s="58"/>
      <c r="E96" s="58"/>
      <c r="F96" s="58"/>
      <c r="G96" s="58"/>
      <c r="H96" s="58"/>
      <c r="I96" s="58"/>
      <c r="J96" s="58"/>
      <c r="K96" s="58"/>
      <c r="AB96" s="58"/>
    </row>
    <row r="97" spans="2:28" x14ac:dyDescent="0.35">
      <c r="B97" s="58"/>
      <c r="C97" s="58"/>
      <c r="J97" s="58"/>
      <c r="K97" s="58"/>
      <c r="AB97" s="58"/>
    </row>
    <row r="98" spans="2:28" x14ac:dyDescent="0.35">
      <c r="B98" s="58"/>
      <c r="C98" s="58"/>
      <c r="J98" s="58"/>
      <c r="K98" s="58"/>
      <c r="AB98" s="58"/>
    </row>
    <row r="99" spans="2:28" x14ac:dyDescent="0.35">
      <c r="B99" s="58"/>
      <c r="C99" s="58"/>
      <c r="J99" s="58"/>
      <c r="K99" s="58"/>
      <c r="AB99" s="58"/>
    </row>
    <row r="100" spans="2:28" x14ac:dyDescent="0.35">
      <c r="B100" s="58"/>
      <c r="C100" s="58"/>
      <c r="J100" s="58"/>
      <c r="K100" s="58"/>
      <c r="AB100" s="58"/>
    </row>
    <row r="101" spans="2:28" x14ac:dyDescent="0.35">
      <c r="B101" s="58"/>
      <c r="C101" s="58"/>
      <c r="J101" s="58"/>
      <c r="K101" s="58"/>
      <c r="AB101" s="58"/>
    </row>
    <row r="102" spans="2:28" x14ac:dyDescent="0.35">
      <c r="B102" s="58"/>
      <c r="C102" s="58"/>
      <c r="J102" s="58"/>
      <c r="K102" s="58"/>
      <c r="AB102" s="58"/>
    </row>
    <row r="103" spans="2:28" x14ac:dyDescent="0.35">
      <c r="B103" s="58"/>
      <c r="C103" s="58"/>
      <c r="J103" s="58"/>
      <c r="K103" s="58"/>
      <c r="AB103" s="58"/>
    </row>
    <row r="104" spans="2:28" x14ac:dyDescent="0.35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AB104" s="58"/>
    </row>
    <row r="105" spans="2:28" x14ac:dyDescent="0.35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AB105" s="58"/>
    </row>
  </sheetData>
  <sheetProtection sheet="1" objects="1" scenarios="1"/>
  <mergeCells count="110">
    <mergeCell ref="C50:D50"/>
    <mergeCell ref="E50:F50"/>
    <mergeCell ref="M50:P50"/>
    <mergeCell ref="Q50:W50"/>
    <mergeCell ref="X50:AA50"/>
    <mergeCell ref="H52:H56"/>
    <mergeCell ref="I52:I56"/>
    <mergeCell ref="J52:J56"/>
    <mergeCell ref="K52:K56"/>
    <mergeCell ref="B57:B59"/>
    <mergeCell ref="C57:C58"/>
    <mergeCell ref="G57:G58"/>
    <mergeCell ref="H57:H58"/>
    <mergeCell ref="I57:I58"/>
    <mergeCell ref="J57:J58"/>
    <mergeCell ref="B52:B56"/>
    <mergeCell ref="C52:C56"/>
    <mergeCell ref="D52:D55"/>
    <mergeCell ref="E52:E55"/>
    <mergeCell ref="F52:F55"/>
    <mergeCell ref="G52:G56"/>
    <mergeCell ref="K60:K61"/>
    <mergeCell ref="L60:L61"/>
    <mergeCell ref="M60:M61"/>
    <mergeCell ref="W57:W58"/>
    <mergeCell ref="X57:X58"/>
    <mergeCell ref="Y57:Y58"/>
    <mergeCell ref="Z57:Z58"/>
    <mergeCell ref="AA57:AA58"/>
    <mergeCell ref="Q57:Q58"/>
    <mergeCell ref="R57:R58"/>
    <mergeCell ref="S57:S58"/>
    <mergeCell ref="T57:T58"/>
    <mergeCell ref="U57:U58"/>
    <mergeCell ref="V57:V58"/>
    <mergeCell ref="N57:N58"/>
    <mergeCell ref="O57:O58"/>
    <mergeCell ref="P57:P58"/>
    <mergeCell ref="K57:K58"/>
    <mergeCell ref="L57:L58"/>
    <mergeCell ref="M57:M58"/>
    <mergeCell ref="U60:U61"/>
    <mergeCell ref="V60:V61"/>
    <mergeCell ref="W60:W61"/>
    <mergeCell ref="X60:X61"/>
    <mergeCell ref="N60:N61"/>
    <mergeCell ref="O60:O61"/>
    <mergeCell ref="P60:P61"/>
    <mergeCell ref="Q60:Q61"/>
    <mergeCell ref="R60:R61"/>
    <mergeCell ref="S60:S61"/>
    <mergeCell ref="B68:B82"/>
    <mergeCell ref="C68:C72"/>
    <mergeCell ref="D68:D70"/>
    <mergeCell ref="E68:E70"/>
    <mergeCell ref="F68:F70"/>
    <mergeCell ref="I62:I66"/>
    <mergeCell ref="J62:J66"/>
    <mergeCell ref="K62:K66"/>
    <mergeCell ref="D76:D77"/>
    <mergeCell ref="E76:E77"/>
    <mergeCell ref="D65:D66"/>
    <mergeCell ref="E65:E66"/>
    <mergeCell ref="C62:C66"/>
    <mergeCell ref="D62:D64"/>
    <mergeCell ref="E62:E64"/>
    <mergeCell ref="F62:F66"/>
    <mergeCell ref="G62:G66"/>
    <mergeCell ref="H62:H66"/>
    <mergeCell ref="B60:B67"/>
    <mergeCell ref="C60:C61"/>
    <mergeCell ref="G60:G61"/>
    <mergeCell ref="H60:H61"/>
    <mergeCell ref="I60:I61"/>
    <mergeCell ref="J60:J61"/>
    <mergeCell ref="C78:C82"/>
    <mergeCell ref="D78:D82"/>
    <mergeCell ref="E78:E82"/>
    <mergeCell ref="F78:F82"/>
    <mergeCell ref="D71:D72"/>
    <mergeCell ref="E71:E72"/>
    <mergeCell ref="F71:F72"/>
    <mergeCell ref="C73:C77"/>
    <mergeCell ref="D73:D75"/>
    <mergeCell ref="E73:E75"/>
    <mergeCell ref="F73:F77"/>
    <mergeCell ref="AB52:AB56"/>
    <mergeCell ref="AB57:AB59"/>
    <mergeCell ref="AB60:AB67"/>
    <mergeCell ref="AB68:AB82"/>
    <mergeCell ref="Z88:AA88"/>
    <mergeCell ref="G78:G82"/>
    <mergeCell ref="H78:H82"/>
    <mergeCell ref="I78:I82"/>
    <mergeCell ref="J78:J82"/>
    <mergeCell ref="K78:K82"/>
    <mergeCell ref="K73:K77"/>
    <mergeCell ref="G73:G77"/>
    <mergeCell ref="H73:H77"/>
    <mergeCell ref="I73:I77"/>
    <mergeCell ref="J73:J77"/>
    <mergeCell ref="G68:G72"/>
    <mergeCell ref="H68:H72"/>
    <mergeCell ref="I68:I72"/>
    <mergeCell ref="J68:J72"/>
    <mergeCell ref="K68:K72"/>
    <mergeCell ref="Y60:Y61"/>
    <mergeCell ref="Z60:Z61"/>
    <mergeCell ref="AA60:AA61"/>
    <mergeCell ref="T60:T61"/>
  </mergeCells>
  <pageMargins left="0.25" right="0.25" top="0.75" bottom="0.75" header="0.3" footer="0.3"/>
  <pageSetup scale="32" fitToHeight="0" orientation="portrait" r:id="rId7"/>
  <ignoredErrors>
    <ignoredError sqref="Q56 V72:W72 Q72 V77:W77 X77:Z7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44AC1-FFFC-471F-8F79-CA6C1375277A}">
  <sheetPr>
    <tabColor theme="8" tint="-0.499984740745262"/>
  </sheetPr>
  <dimension ref="A1"/>
  <sheetViews>
    <sheetView workbookViewId="0">
      <selection activeCell="O25" sqref="O25"/>
    </sheetView>
  </sheetViews>
  <sheetFormatPr defaultRowHeight="14.5" x14ac:dyDescent="0.35"/>
  <sheetData/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6C0B-3E2E-4DE1-B4A6-1E6CDA4E7D38}">
  <sheetPr>
    <tabColor theme="8" tint="-0.499984740745262"/>
  </sheetPr>
  <dimension ref="A1:V77"/>
  <sheetViews>
    <sheetView workbookViewId="0">
      <pane xSplit="1" ySplit="1" topLeftCell="G2" activePane="bottomRight" state="frozen"/>
      <selection pane="topRight" activeCell="N9" sqref="N9"/>
      <selection pane="bottomLeft" activeCell="N9" sqref="N9"/>
      <selection pane="bottomRight" activeCell="R2" sqref="R2:R3"/>
    </sheetView>
  </sheetViews>
  <sheetFormatPr defaultColWidth="11" defaultRowHeight="14.5" x14ac:dyDescent="0.35"/>
  <cols>
    <col min="1" max="2" width="12.1796875" customWidth="1"/>
    <col min="3" max="3" width="16.54296875" customWidth="1"/>
    <col min="4" max="4" width="21.1796875" customWidth="1"/>
    <col min="5" max="6" width="23.453125" customWidth="1"/>
    <col min="7" max="7" width="18.81640625" customWidth="1"/>
    <col min="8" max="10" width="15.453125" customWidth="1"/>
    <col min="11" max="11" width="15.81640625" bestFit="1" customWidth="1"/>
    <col min="12" max="12" width="20.81640625" style="4" customWidth="1"/>
    <col min="13" max="13" width="32.7265625" bestFit="1" customWidth="1"/>
    <col min="18" max="18" width="16.7265625" bestFit="1" customWidth="1"/>
    <col min="19" max="19" width="12.54296875" bestFit="1" customWidth="1"/>
    <col min="20" max="20" width="21" bestFit="1" customWidth="1"/>
    <col min="21" max="21" width="15.26953125" bestFit="1" customWidth="1"/>
    <col min="22" max="22" width="15.7265625" bestFit="1" customWidth="1"/>
  </cols>
  <sheetData>
    <row r="1" spans="1:22" s="2" customFormat="1" ht="57.6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9" t="s">
        <v>377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449</v>
      </c>
      <c r="L1" s="12" t="s">
        <v>9</v>
      </c>
      <c r="M1" s="22" t="s">
        <v>425</v>
      </c>
      <c r="N1" s="29" t="s">
        <v>441</v>
      </c>
      <c r="O1" s="29" t="s">
        <v>442</v>
      </c>
      <c r="P1" s="29" t="s">
        <v>443</v>
      </c>
      <c r="R1"/>
      <c r="S1"/>
      <c r="T1"/>
      <c r="U1"/>
      <c r="V1"/>
    </row>
    <row r="2" spans="1:22" x14ac:dyDescent="0.35">
      <c r="A2" s="3" t="s">
        <v>10</v>
      </c>
      <c r="B2" s="3">
        <v>2</v>
      </c>
      <c r="C2" s="3">
        <v>207691814</v>
      </c>
      <c r="D2" s="3" t="s">
        <v>11</v>
      </c>
      <c r="E2" s="3" t="s">
        <v>12</v>
      </c>
      <c r="F2" s="3"/>
      <c r="G2" s="3">
        <v>24000</v>
      </c>
      <c r="H2" s="3">
        <v>8900</v>
      </c>
      <c r="I2" s="3">
        <v>4450</v>
      </c>
      <c r="J2" s="3">
        <v>4450</v>
      </c>
      <c r="K2" s="3" t="s">
        <v>451</v>
      </c>
      <c r="L2" s="4">
        <f t="shared" ref="L2:L33" si="0">H2-(I2+J2)</f>
        <v>0</v>
      </c>
      <c r="N2" s="3">
        <v>8900</v>
      </c>
      <c r="O2" s="3">
        <v>4450</v>
      </c>
      <c r="P2" s="3">
        <v>4450</v>
      </c>
    </row>
    <row r="3" spans="1:22" x14ac:dyDescent="0.35">
      <c r="A3" s="3" t="s">
        <v>13</v>
      </c>
      <c r="B3" s="3">
        <v>2</v>
      </c>
      <c r="C3" s="3">
        <v>211911381</v>
      </c>
      <c r="D3" s="3" t="s">
        <v>374</v>
      </c>
      <c r="E3" s="3" t="s">
        <v>375</v>
      </c>
      <c r="F3" s="3"/>
      <c r="G3" s="3">
        <v>25000</v>
      </c>
      <c r="H3" s="3">
        <v>7179</v>
      </c>
      <c r="I3" s="3">
        <v>4385</v>
      </c>
      <c r="J3" s="3">
        <v>2794</v>
      </c>
      <c r="K3" s="3" t="s">
        <v>451</v>
      </c>
      <c r="L3" s="4">
        <f t="shared" si="0"/>
        <v>0</v>
      </c>
      <c r="N3" s="3">
        <v>7179</v>
      </c>
      <c r="O3" s="3">
        <v>4385</v>
      </c>
      <c r="P3" s="3">
        <v>2794</v>
      </c>
    </row>
    <row r="4" spans="1:22" x14ac:dyDescent="0.35">
      <c r="A4" s="3" t="s">
        <v>13</v>
      </c>
      <c r="B4" s="3">
        <v>2.5</v>
      </c>
      <c r="C4" s="3">
        <v>211911385</v>
      </c>
      <c r="D4" s="3" t="s">
        <v>374</v>
      </c>
      <c r="E4" s="3" t="s">
        <v>376</v>
      </c>
      <c r="F4" s="3"/>
      <c r="G4" s="3">
        <v>33000</v>
      </c>
      <c r="H4" s="3">
        <v>7679</v>
      </c>
      <c r="I4" s="3">
        <v>4985</v>
      </c>
      <c r="J4" s="3">
        <v>2694</v>
      </c>
      <c r="K4" s="3" t="s">
        <v>450</v>
      </c>
      <c r="L4" s="4">
        <f t="shared" si="0"/>
        <v>0</v>
      </c>
      <c r="N4" s="3">
        <v>7679</v>
      </c>
      <c r="O4" s="3">
        <v>4985</v>
      </c>
      <c r="P4" s="3">
        <v>2694</v>
      </c>
    </row>
    <row r="5" spans="1:22" x14ac:dyDescent="0.35">
      <c r="A5" s="3" t="s">
        <v>13</v>
      </c>
      <c r="B5" s="3">
        <v>3</v>
      </c>
      <c r="C5" s="3">
        <v>211911386</v>
      </c>
      <c r="D5" s="3" t="s">
        <v>374</v>
      </c>
      <c r="E5" s="3" t="s">
        <v>376</v>
      </c>
      <c r="F5" s="3"/>
      <c r="G5" s="3">
        <v>39000</v>
      </c>
      <c r="H5" s="3">
        <v>8279</v>
      </c>
      <c r="I5" s="3">
        <v>5744</v>
      </c>
      <c r="J5" s="3">
        <v>2535</v>
      </c>
      <c r="K5" s="3" t="s">
        <v>451</v>
      </c>
      <c r="L5" s="4">
        <f t="shared" si="0"/>
        <v>0</v>
      </c>
      <c r="N5" s="3">
        <v>8279</v>
      </c>
      <c r="O5" s="3">
        <v>5744</v>
      </c>
      <c r="P5" s="3">
        <v>2535</v>
      </c>
    </row>
    <row r="6" spans="1:22" x14ac:dyDescent="0.35">
      <c r="A6" s="3" t="s">
        <v>14</v>
      </c>
      <c r="B6" s="3">
        <v>3</v>
      </c>
      <c r="C6" s="3">
        <v>217315165</v>
      </c>
      <c r="D6" s="3" t="s">
        <v>112</v>
      </c>
      <c r="E6" s="3" t="s">
        <v>379</v>
      </c>
      <c r="F6" s="3" t="s">
        <v>378</v>
      </c>
      <c r="G6" s="3">
        <v>38500</v>
      </c>
      <c r="H6" s="3">
        <v>14500</v>
      </c>
      <c r="I6" s="3">
        <v>5600</v>
      </c>
      <c r="J6" s="3">
        <v>1750</v>
      </c>
      <c r="K6" s="3" t="s">
        <v>451</v>
      </c>
      <c r="L6" s="4">
        <f t="shared" si="0"/>
        <v>7150</v>
      </c>
      <c r="M6" t="s">
        <v>426</v>
      </c>
      <c r="N6" s="3">
        <v>14500</v>
      </c>
      <c r="O6" s="3">
        <f t="shared" ref="O6" si="1">N6-P6</f>
        <v>12750</v>
      </c>
      <c r="P6" s="3">
        <v>1750</v>
      </c>
    </row>
    <row r="7" spans="1:22" x14ac:dyDescent="0.35">
      <c r="A7" s="3" t="s">
        <v>15</v>
      </c>
      <c r="B7" s="3">
        <v>2</v>
      </c>
      <c r="C7" s="3"/>
      <c r="D7" s="3" t="s">
        <v>16</v>
      </c>
      <c r="E7" s="3" t="s">
        <v>17</v>
      </c>
      <c r="F7" s="3"/>
      <c r="G7" s="6">
        <v>26000</v>
      </c>
      <c r="H7" s="3">
        <v>6000</v>
      </c>
      <c r="I7" s="3">
        <v>4000</v>
      </c>
      <c r="J7" s="3">
        <v>2000</v>
      </c>
      <c r="K7" s="3" t="s">
        <v>450</v>
      </c>
      <c r="L7" s="4">
        <f t="shared" si="0"/>
        <v>0</v>
      </c>
      <c r="N7" s="3">
        <v>6000</v>
      </c>
      <c r="O7" s="3">
        <v>4000</v>
      </c>
      <c r="P7" s="3">
        <v>2000</v>
      </c>
    </row>
    <row r="8" spans="1:22" x14ac:dyDescent="0.35">
      <c r="A8" s="3" t="s">
        <v>20</v>
      </c>
      <c r="B8" s="3">
        <v>2</v>
      </c>
      <c r="C8" s="3">
        <v>212396763</v>
      </c>
      <c r="D8" s="3" t="s">
        <v>72</v>
      </c>
      <c r="E8" s="3" t="s">
        <v>380</v>
      </c>
      <c r="F8" s="3"/>
      <c r="G8" s="3">
        <v>32400</v>
      </c>
      <c r="H8" s="3">
        <v>9000</v>
      </c>
      <c r="I8" s="3">
        <v>6500</v>
      </c>
      <c r="J8" s="3">
        <v>2500</v>
      </c>
      <c r="K8" s="3" t="s">
        <v>451</v>
      </c>
      <c r="L8" s="4">
        <f t="shared" si="0"/>
        <v>0</v>
      </c>
      <c r="N8" s="3">
        <v>9000</v>
      </c>
      <c r="O8" s="3">
        <v>6500</v>
      </c>
      <c r="P8" s="3">
        <v>2500</v>
      </c>
    </row>
    <row r="9" spans="1:22" x14ac:dyDescent="0.35">
      <c r="A9" s="3" t="s">
        <v>20</v>
      </c>
      <c r="B9" s="3">
        <v>2</v>
      </c>
      <c r="C9" s="3">
        <v>214075408</v>
      </c>
      <c r="D9" s="3" t="s">
        <v>196</v>
      </c>
      <c r="E9" s="3" t="s">
        <v>381</v>
      </c>
      <c r="F9" s="3" t="s">
        <v>382</v>
      </c>
      <c r="G9" s="3">
        <v>22600</v>
      </c>
      <c r="H9" s="3">
        <v>8500</v>
      </c>
      <c r="I9" s="3">
        <v>6000</v>
      </c>
      <c r="J9" s="3">
        <v>2500</v>
      </c>
      <c r="K9" s="3" t="s">
        <v>451</v>
      </c>
      <c r="L9" s="4">
        <f t="shared" si="0"/>
        <v>0</v>
      </c>
      <c r="N9" s="3">
        <v>8500</v>
      </c>
      <c r="O9" s="3">
        <v>6000</v>
      </c>
      <c r="P9" s="3">
        <v>2500</v>
      </c>
    </row>
    <row r="10" spans="1:22" x14ac:dyDescent="0.35">
      <c r="A10" s="3" t="s">
        <v>21</v>
      </c>
      <c r="B10" s="3">
        <v>3</v>
      </c>
      <c r="C10" s="3"/>
      <c r="D10" s="3" t="s">
        <v>22</v>
      </c>
      <c r="E10" s="3" t="s">
        <v>23</v>
      </c>
      <c r="F10" s="3"/>
      <c r="G10" s="3">
        <v>36000</v>
      </c>
      <c r="H10" s="3">
        <v>9500</v>
      </c>
      <c r="I10" s="3">
        <v>11500</v>
      </c>
      <c r="J10" s="3">
        <v>1500</v>
      </c>
      <c r="K10" s="3" t="s">
        <v>451</v>
      </c>
      <c r="L10" s="4">
        <f t="shared" si="0"/>
        <v>-3500</v>
      </c>
      <c r="M10" t="s">
        <v>426</v>
      </c>
      <c r="N10" s="3">
        <v>9500</v>
      </c>
      <c r="O10" s="3">
        <f>N10-P10</f>
        <v>8000</v>
      </c>
      <c r="P10" s="3">
        <v>1500</v>
      </c>
    </row>
    <row r="11" spans="1:22" x14ac:dyDescent="0.35">
      <c r="A11" s="3" t="s">
        <v>21</v>
      </c>
      <c r="B11" s="3">
        <v>3</v>
      </c>
      <c r="C11" s="3"/>
      <c r="D11" s="3" t="s">
        <v>24</v>
      </c>
      <c r="E11" s="3" t="s">
        <v>25</v>
      </c>
      <c r="F11" s="3"/>
      <c r="G11" s="3">
        <v>40000</v>
      </c>
      <c r="H11" s="3">
        <v>9500</v>
      </c>
      <c r="I11" s="3">
        <v>11500</v>
      </c>
      <c r="J11" s="3">
        <v>1500</v>
      </c>
      <c r="K11" s="3" t="s">
        <v>451</v>
      </c>
      <c r="L11" s="4">
        <f t="shared" si="0"/>
        <v>-3500</v>
      </c>
      <c r="M11" t="s">
        <v>426</v>
      </c>
      <c r="N11" s="3">
        <v>9500</v>
      </c>
      <c r="O11" s="3">
        <f t="shared" ref="O11:O12" si="2">N11-P11</f>
        <v>8000</v>
      </c>
      <c r="P11" s="3">
        <v>1500</v>
      </c>
    </row>
    <row r="12" spans="1:22" x14ac:dyDescent="0.35">
      <c r="A12" s="3" t="s">
        <v>21</v>
      </c>
      <c r="B12" s="3">
        <v>2.5</v>
      </c>
      <c r="C12" s="3"/>
      <c r="D12" s="3" t="s">
        <v>24</v>
      </c>
      <c r="E12" s="3" t="s">
        <v>26</v>
      </c>
      <c r="F12" s="3"/>
      <c r="G12" s="3">
        <v>33000</v>
      </c>
      <c r="H12" s="3">
        <v>8500</v>
      </c>
      <c r="I12" s="3">
        <v>10500</v>
      </c>
      <c r="J12" s="3">
        <v>1500</v>
      </c>
      <c r="K12" s="3" t="s">
        <v>451</v>
      </c>
      <c r="L12" s="4">
        <f t="shared" si="0"/>
        <v>-3500</v>
      </c>
      <c r="M12" t="s">
        <v>426</v>
      </c>
      <c r="N12" s="3">
        <v>8500</v>
      </c>
      <c r="O12" s="3">
        <f t="shared" si="2"/>
        <v>7000</v>
      </c>
      <c r="P12" s="3">
        <v>1500</v>
      </c>
    </row>
    <row r="13" spans="1:22" x14ac:dyDescent="0.35">
      <c r="A13" s="3" t="s">
        <v>27</v>
      </c>
      <c r="B13" s="3">
        <v>3</v>
      </c>
      <c r="C13" s="3">
        <v>212361366</v>
      </c>
      <c r="D13" s="3" t="s">
        <v>157</v>
      </c>
      <c r="E13" s="3" t="s">
        <v>383</v>
      </c>
      <c r="F13" s="3"/>
      <c r="G13" s="3">
        <v>36000</v>
      </c>
      <c r="H13" s="3">
        <v>9000</v>
      </c>
      <c r="I13" s="3">
        <v>7000</v>
      </c>
      <c r="J13" s="3">
        <v>2000</v>
      </c>
      <c r="K13" s="3" t="s">
        <v>451</v>
      </c>
      <c r="L13" s="4">
        <f t="shared" si="0"/>
        <v>0</v>
      </c>
      <c r="N13" s="3">
        <v>9000</v>
      </c>
      <c r="O13" s="3">
        <v>7000</v>
      </c>
      <c r="P13" s="3">
        <v>2000</v>
      </c>
    </row>
    <row r="14" spans="1:22" x14ac:dyDescent="0.35">
      <c r="A14" s="3" t="s">
        <v>27</v>
      </c>
      <c r="B14" s="3">
        <v>1.5</v>
      </c>
      <c r="C14" s="3">
        <v>207203056</v>
      </c>
      <c r="D14" s="3" t="s">
        <v>166</v>
      </c>
      <c r="E14" s="3" t="s">
        <v>385</v>
      </c>
      <c r="F14" s="3" t="s">
        <v>384</v>
      </c>
      <c r="G14" s="3">
        <v>18000</v>
      </c>
      <c r="H14" s="3">
        <v>11000</v>
      </c>
      <c r="I14" s="3">
        <v>9000</v>
      </c>
      <c r="J14" s="3">
        <v>2000</v>
      </c>
      <c r="K14" s="3" t="s">
        <v>451</v>
      </c>
      <c r="L14" s="4">
        <f t="shared" si="0"/>
        <v>0</v>
      </c>
      <c r="N14" s="3">
        <v>11000</v>
      </c>
      <c r="O14" s="3">
        <v>9000</v>
      </c>
      <c r="P14" s="3">
        <v>2000</v>
      </c>
    </row>
    <row r="15" spans="1:22" x14ac:dyDescent="0.35">
      <c r="A15" s="3" t="s">
        <v>28</v>
      </c>
      <c r="B15" s="3">
        <v>2</v>
      </c>
      <c r="C15" s="3"/>
      <c r="D15" s="3" t="s">
        <v>29</v>
      </c>
      <c r="E15" s="3" t="s">
        <v>30</v>
      </c>
      <c r="F15" s="3"/>
      <c r="G15" s="3">
        <v>24000</v>
      </c>
      <c r="H15" s="3">
        <v>8000</v>
      </c>
      <c r="I15" s="3">
        <v>5000</v>
      </c>
      <c r="J15" s="3">
        <v>2000</v>
      </c>
      <c r="K15" s="3" t="s">
        <v>451</v>
      </c>
      <c r="L15" s="4">
        <f t="shared" si="0"/>
        <v>1000</v>
      </c>
      <c r="M15" t="s">
        <v>426</v>
      </c>
      <c r="N15" s="3">
        <v>8000</v>
      </c>
      <c r="O15" s="3">
        <f t="shared" ref="O15:O16" si="3">N15-P15</f>
        <v>6000</v>
      </c>
      <c r="P15" s="3">
        <v>2000</v>
      </c>
    </row>
    <row r="16" spans="1:22" x14ac:dyDescent="0.35">
      <c r="A16" s="3" t="s">
        <v>28</v>
      </c>
      <c r="B16" s="3">
        <v>3</v>
      </c>
      <c r="C16" s="3"/>
      <c r="D16" s="3" t="s">
        <v>29</v>
      </c>
      <c r="E16" s="3" t="s">
        <v>30</v>
      </c>
      <c r="F16" s="3"/>
      <c r="G16" s="3">
        <v>36000</v>
      </c>
      <c r="H16" s="3">
        <v>10000</v>
      </c>
      <c r="I16" s="3">
        <v>5500</v>
      </c>
      <c r="J16" s="3">
        <v>2500</v>
      </c>
      <c r="K16" s="3" t="s">
        <v>451</v>
      </c>
      <c r="L16" s="4">
        <f t="shared" si="0"/>
        <v>2000</v>
      </c>
      <c r="M16" t="s">
        <v>426</v>
      </c>
      <c r="N16" s="3">
        <v>10000</v>
      </c>
      <c r="O16" s="3">
        <f t="shared" si="3"/>
        <v>7500</v>
      </c>
      <c r="P16" s="3">
        <v>2500</v>
      </c>
    </row>
    <row r="17" spans="1:16" x14ac:dyDescent="0.35">
      <c r="A17" s="3" t="s">
        <v>31</v>
      </c>
      <c r="B17" s="3">
        <v>2</v>
      </c>
      <c r="C17" s="3"/>
      <c r="D17" s="3" t="s">
        <v>32</v>
      </c>
      <c r="E17" s="3" t="s">
        <v>33</v>
      </c>
      <c r="F17" s="3"/>
      <c r="G17" s="3">
        <v>25000</v>
      </c>
      <c r="H17" s="3">
        <v>9500</v>
      </c>
      <c r="I17" s="3">
        <v>6500</v>
      </c>
      <c r="J17" s="3">
        <v>3000</v>
      </c>
      <c r="K17" s="3" t="s">
        <v>451</v>
      </c>
      <c r="L17" s="4">
        <f t="shared" si="0"/>
        <v>0</v>
      </c>
      <c r="N17" s="3">
        <v>9500</v>
      </c>
      <c r="O17" s="3">
        <v>6500</v>
      </c>
      <c r="P17" s="3">
        <v>3000</v>
      </c>
    </row>
    <row r="18" spans="1:16" x14ac:dyDescent="0.35">
      <c r="A18" s="3" t="s">
        <v>31</v>
      </c>
      <c r="B18" s="3">
        <v>2.5</v>
      </c>
      <c r="C18" s="3"/>
      <c r="D18" s="3" t="s">
        <v>32</v>
      </c>
      <c r="E18" s="3" t="s">
        <v>34</v>
      </c>
      <c r="F18" s="3"/>
      <c r="G18" s="3">
        <v>33000</v>
      </c>
      <c r="H18" s="3">
        <v>11000</v>
      </c>
      <c r="I18" s="3">
        <v>8000</v>
      </c>
      <c r="J18" s="3">
        <v>3000</v>
      </c>
      <c r="K18" s="3" t="s">
        <v>450</v>
      </c>
      <c r="L18" s="4">
        <f t="shared" si="0"/>
        <v>0</v>
      </c>
      <c r="N18" s="3">
        <v>11000</v>
      </c>
      <c r="O18" s="3">
        <v>8000</v>
      </c>
      <c r="P18" s="3">
        <v>3000</v>
      </c>
    </row>
    <row r="19" spans="1:16" x14ac:dyDescent="0.35">
      <c r="A19" s="3" t="s">
        <v>37</v>
      </c>
      <c r="B19" s="3">
        <v>3</v>
      </c>
      <c r="C19" s="3"/>
      <c r="D19" s="3" t="s">
        <v>38</v>
      </c>
      <c r="E19" s="3" t="s">
        <v>30</v>
      </c>
      <c r="F19" s="3"/>
      <c r="G19" s="3">
        <v>35000</v>
      </c>
      <c r="H19" s="3">
        <v>7800</v>
      </c>
      <c r="I19" s="3">
        <v>4500</v>
      </c>
      <c r="J19" s="3">
        <v>3300</v>
      </c>
      <c r="K19" s="3" t="s">
        <v>451</v>
      </c>
      <c r="L19" s="4">
        <f t="shared" si="0"/>
        <v>0</v>
      </c>
      <c r="N19" s="3">
        <v>7800</v>
      </c>
      <c r="O19" s="3">
        <v>4500</v>
      </c>
      <c r="P19" s="3">
        <v>3300</v>
      </c>
    </row>
    <row r="20" spans="1:16" x14ac:dyDescent="0.35">
      <c r="A20" s="3" t="s">
        <v>37</v>
      </c>
      <c r="B20" s="3">
        <v>5</v>
      </c>
      <c r="C20" s="3"/>
      <c r="D20" s="3" t="s">
        <v>39</v>
      </c>
      <c r="E20" s="3" t="s">
        <v>40</v>
      </c>
      <c r="F20" s="3"/>
      <c r="G20" s="3">
        <v>58000</v>
      </c>
      <c r="H20" s="3">
        <v>8900</v>
      </c>
      <c r="I20" s="3">
        <v>5600</v>
      </c>
      <c r="J20" s="3">
        <v>3300</v>
      </c>
      <c r="K20" s="3" t="s">
        <v>451</v>
      </c>
      <c r="L20" s="4">
        <f t="shared" si="0"/>
        <v>0</v>
      </c>
      <c r="N20" s="3">
        <v>8900</v>
      </c>
      <c r="O20" s="3">
        <v>5600</v>
      </c>
      <c r="P20" s="3">
        <v>3300</v>
      </c>
    </row>
    <row r="21" spans="1:16" x14ac:dyDescent="0.35">
      <c r="A21" s="3" t="s">
        <v>41</v>
      </c>
      <c r="B21" s="3">
        <v>2</v>
      </c>
      <c r="C21" s="3">
        <v>213608446</v>
      </c>
      <c r="D21" s="3" t="s">
        <v>386</v>
      </c>
      <c r="E21" s="3" t="s">
        <v>387</v>
      </c>
      <c r="F21" s="3"/>
      <c r="G21" s="3">
        <v>23000</v>
      </c>
      <c r="H21" s="3">
        <v>9000</v>
      </c>
      <c r="I21" s="3">
        <v>7500</v>
      </c>
      <c r="J21" s="3">
        <v>1500</v>
      </c>
      <c r="K21" s="3" t="s">
        <v>451</v>
      </c>
      <c r="L21" s="4">
        <f t="shared" si="0"/>
        <v>0</v>
      </c>
      <c r="N21" s="3">
        <v>9000</v>
      </c>
      <c r="O21" s="3">
        <v>7500</v>
      </c>
      <c r="P21" s="3">
        <v>1500</v>
      </c>
    </row>
    <row r="22" spans="1:16" x14ac:dyDescent="0.35">
      <c r="A22" s="3" t="s">
        <v>41</v>
      </c>
      <c r="B22" s="3">
        <v>3</v>
      </c>
      <c r="C22" s="3">
        <v>213613860</v>
      </c>
      <c r="D22" s="3" t="s">
        <v>386</v>
      </c>
      <c r="E22" s="3" t="s">
        <v>388</v>
      </c>
      <c r="F22" s="3"/>
      <c r="G22" s="3">
        <v>36200</v>
      </c>
      <c r="H22" s="3">
        <v>10000</v>
      </c>
      <c r="I22" s="3">
        <v>8500</v>
      </c>
      <c r="J22" s="3">
        <v>1500</v>
      </c>
      <c r="K22" s="3" t="s">
        <v>451</v>
      </c>
      <c r="L22" s="4">
        <f t="shared" si="0"/>
        <v>0</v>
      </c>
      <c r="N22" s="3">
        <v>10000</v>
      </c>
      <c r="O22" s="3">
        <v>8500</v>
      </c>
      <c r="P22" s="3">
        <v>1500</v>
      </c>
    </row>
    <row r="23" spans="1:16" x14ac:dyDescent="0.35">
      <c r="A23" s="3" t="s">
        <v>41</v>
      </c>
      <c r="B23" s="3">
        <v>3</v>
      </c>
      <c r="C23" s="3">
        <v>212633393</v>
      </c>
      <c r="D23" s="3" t="s">
        <v>389</v>
      </c>
      <c r="E23" s="3" t="s">
        <v>390</v>
      </c>
      <c r="F23" s="3"/>
      <c r="G23" s="3">
        <v>32400</v>
      </c>
      <c r="H23" s="3">
        <v>9250</v>
      </c>
      <c r="I23" s="3">
        <v>7750</v>
      </c>
      <c r="J23" s="3">
        <v>1500</v>
      </c>
      <c r="K23" s="3" t="s">
        <v>450</v>
      </c>
      <c r="L23" s="4">
        <f t="shared" si="0"/>
        <v>0</v>
      </c>
      <c r="N23" s="3">
        <v>9250</v>
      </c>
      <c r="O23" s="3">
        <v>7750</v>
      </c>
      <c r="P23" s="3">
        <v>1500</v>
      </c>
    </row>
    <row r="24" spans="1:16" x14ac:dyDescent="0.35">
      <c r="A24" s="3" t="s">
        <v>42</v>
      </c>
      <c r="B24" s="3">
        <v>2</v>
      </c>
      <c r="C24" s="3"/>
      <c r="D24" s="3" t="s">
        <v>43</v>
      </c>
      <c r="E24" s="3" t="s">
        <v>44</v>
      </c>
      <c r="F24" s="3"/>
      <c r="G24" s="3">
        <v>55000</v>
      </c>
      <c r="H24" s="3">
        <v>8000</v>
      </c>
      <c r="I24" s="3">
        <v>5600</v>
      </c>
      <c r="J24" s="3">
        <v>2400</v>
      </c>
      <c r="K24" s="3" t="s">
        <v>451</v>
      </c>
      <c r="L24" s="4">
        <f t="shared" si="0"/>
        <v>0</v>
      </c>
      <c r="N24" s="3">
        <v>8000</v>
      </c>
      <c r="O24" s="3">
        <v>5600</v>
      </c>
      <c r="P24" s="3">
        <v>2400</v>
      </c>
    </row>
    <row r="25" spans="1:16" x14ac:dyDescent="0.35">
      <c r="A25" s="3" t="s">
        <v>42</v>
      </c>
      <c r="B25" s="3">
        <v>3</v>
      </c>
      <c r="C25" s="3"/>
      <c r="D25" s="3" t="s">
        <v>45</v>
      </c>
      <c r="E25" s="3" t="s">
        <v>46</v>
      </c>
      <c r="F25" s="3"/>
      <c r="G25" s="3">
        <v>90000</v>
      </c>
      <c r="H25" s="3">
        <v>6980</v>
      </c>
      <c r="I25" s="3">
        <v>3530</v>
      </c>
      <c r="J25" s="3">
        <v>3500</v>
      </c>
      <c r="K25" s="3" t="s">
        <v>451</v>
      </c>
      <c r="L25" s="4">
        <f t="shared" si="0"/>
        <v>-50</v>
      </c>
      <c r="M25" t="s">
        <v>426</v>
      </c>
      <c r="N25" s="3">
        <v>6980</v>
      </c>
      <c r="O25" s="3">
        <f>N25-P25</f>
        <v>3480</v>
      </c>
      <c r="P25" s="3">
        <v>3500</v>
      </c>
    </row>
    <row r="26" spans="1:16" x14ac:dyDescent="0.35">
      <c r="A26" s="3" t="s">
        <v>47</v>
      </c>
      <c r="B26" s="3">
        <v>2.5</v>
      </c>
      <c r="C26" s="3"/>
      <c r="D26" s="3" t="s">
        <v>48</v>
      </c>
      <c r="E26" s="3" t="s">
        <v>49</v>
      </c>
      <c r="F26" s="3"/>
      <c r="G26" s="3">
        <v>36000</v>
      </c>
      <c r="H26" s="3">
        <v>7200</v>
      </c>
      <c r="I26" s="3">
        <v>5700</v>
      </c>
      <c r="J26" s="3">
        <v>1500</v>
      </c>
      <c r="K26" s="3" t="s">
        <v>450</v>
      </c>
      <c r="L26" s="4">
        <f t="shared" si="0"/>
        <v>0</v>
      </c>
      <c r="N26" s="3">
        <v>7200</v>
      </c>
      <c r="O26" s="3">
        <v>5700</v>
      </c>
      <c r="P26" s="3">
        <v>1500</v>
      </c>
    </row>
    <row r="27" spans="1:16" x14ac:dyDescent="0.35">
      <c r="A27" s="3" t="s">
        <v>51</v>
      </c>
      <c r="B27" s="3">
        <v>3</v>
      </c>
      <c r="C27" s="3"/>
      <c r="D27" s="3" t="s">
        <v>22</v>
      </c>
      <c r="E27" s="3" t="s">
        <v>52</v>
      </c>
      <c r="F27" s="3"/>
      <c r="G27" s="3">
        <v>40000</v>
      </c>
      <c r="H27" s="3">
        <v>10000</v>
      </c>
      <c r="I27" s="3">
        <v>100</v>
      </c>
      <c r="J27" s="3">
        <v>10000</v>
      </c>
      <c r="K27" s="3" t="s">
        <v>451</v>
      </c>
      <c r="L27" s="4">
        <f t="shared" si="0"/>
        <v>-100</v>
      </c>
      <c r="M27" t="s">
        <v>427</v>
      </c>
      <c r="N27" s="3">
        <v>10000</v>
      </c>
      <c r="O27" s="3">
        <f>N27-P27</f>
        <v>9000</v>
      </c>
      <c r="P27" s="3">
        <v>1000</v>
      </c>
    </row>
    <row r="28" spans="1:16" x14ac:dyDescent="0.35">
      <c r="A28" s="3" t="s">
        <v>51</v>
      </c>
      <c r="B28" s="3">
        <v>3</v>
      </c>
      <c r="C28" s="3"/>
      <c r="D28" s="3" t="s">
        <v>53</v>
      </c>
      <c r="E28" s="3" t="s">
        <v>54</v>
      </c>
      <c r="F28" s="3"/>
      <c r="G28" s="3">
        <v>35000</v>
      </c>
      <c r="H28" s="3">
        <v>10000</v>
      </c>
      <c r="I28" s="3">
        <v>100</v>
      </c>
      <c r="J28" s="3">
        <v>10000</v>
      </c>
      <c r="K28" s="3" t="s">
        <v>451</v>
      </c>
      <c r="L28" s="4">
        <f t="shared" si="0"/>
        <v>-100</v>
      </c>
      <c r="M28" t="s">
        <v>427</v>
      </c>
      <c r="N28" s="3">
        <v>10000</v>
      </c>
      <c r="O28" s="3">
        <f>N28-P28</f>
        <v>9000</v>
      </c>
      <c r="P28" s="3">
        <v>1000</v>
      </c>
    </row>
    <row r="29" spans="1:16" x14ac:dyDescent="0.35">
      <c r="A29" s="3" t="s">
        <v>55</v>
      </c>
      <c r="B29" s="3">
        <v>3</v>
      </c>
      <c r="C29" s="3">
        <v>213153602</v>
      </c>
      <c r="D29" s="3" t="s">
        <v>391</v>
      </c>
      <c r="E29" s="3" t="s">
        <v>392</v>
      </c>
      <c r="F29" s="3"/>
      <c r="G29" s="3">
        <v>32400</v>
      </c>
      <c r="H29" s="3">
        <v>9800</v>
      </c>
      <c r="I29" s="3">
        <v>7800</v>
      </c>
      <c r="J29" s="3">
        <v>2000</v>
      </c>
      <c r="K29" s="3" t="s">
        <v>451</v>
      </c>
      <c r="L29" s="4">
        <f t="shared" si="0"/>
        <v>0</v>
      </c>
      <c r="N29" s="3">
        <v>9800</v>
      </c>
      <c r="O29" s="3">
        <v>7800</v>
      </c>
      <c r="P29" s="3">
        <v>2000</v>
      </c>
    </row>
    <row r="30" spans="1:16" x14ac:dyDescent="0.35">
      <c r="A30" s="3" t="s">
        <v>56</v>
      </c>
      <c r="B30" s="3">
        <v>3</v>
      </c>
      <c r="C30" s="3">
        <v>214053821</v>
      </c>
      <c r="D30" s="3" t="s">
        <v>423</v>
      </c>
      <c r="E30" s="3" t="s">
        <v>424</v>
      </c>
      <c r="F30" s="3"/>
      <c r="G30" s="3">
        <v>34200</v>
      </c>
      <c r="H30" s="3">
        <v>7000</v>
      </c>
      <c r="I30" s="3">
        <v>5200</v>
      </c>
      <c r="J30" s="3">
        <v>1800</v>
      </c>
      <c r="K30" s="3" t="s">
        <v>451</v>
      </c>
      <c r="L30" s="4">
        <f t="shared" si="0"/>
        <v>0</v>
      </c>
      <c r="N30" s="3">
        <v>7000</v>
      </c>
      <c r="O30" s="3">
        <v>5200</v>
      </c>
      <c r="P30" s="3">
        <v>1800</v>
      </c>
    </row>
    <row r="31" spans="1:16" x14ac:dyDescent="0.35">
      <c r="A31" s="3" t="s">
        <v>57</v>
      </c>
      <c r="B31" s="3">
        <v>2</v>
      </c>
      <c r="C31" s="3"/>
      <c r="D31" s="3" t="s">
        <v>16</v>
      </c>
      <c r="E31" s="3" t="s">
        <v>58</v>
      </c>
      <c r="F31" s="3"/>
      <c r="G31" s="6">
        <v>26000</v>
      </c>
      <c r="H31" s="3">
        <v>5500</v>
      </c>
      <c r="I31" s="3">
        <v>4200</v>
      </c>
      <c r="J31" s="3">
        <v>1300</v>
      </c>
      <c r="K31" s="3" t="s">
        <v>450</v>
      </c>
      <c r="L31" s="4">
        <f t="shared" si="0"/>
        <v>0</v>
      </c>
      <c r="N31" s="3">
        <v>5500</v>
      </c>
      <c r="O31" s="3">
        <v>4200</v>
      </c>
      <c r="P31" s="3">
        <v>1300</v>
      </c>
    </row>
    <row r="32" spans="1:16" x14ac:dyDescent="0.35">
      <c r="A32" s="3" t="s">
        <v>60</v>
      </c>
      <c r="B32" s="3">
        <v>2</v>
      </c>
      <c r="C32" s="3"/>
      <c r="D32" s="3" t="s">
        <v>61</v>
      </c>
      <c r="E32" s="3" t="s">
        <v>62</v>
      </c>
      <c r="F32" s="3"/>
      <c r="G32" s="3">
        <v>22800</v>
      </c>
      <c r="H32" s="3">
        <v>7500</v>
      </c>
      <c r="I32" s="3">
        <v>5000</v>
      </c>
      <c r="J32" s="3">
        <v>2500</v>
      </c>
      <c r="K32" s="3" t="s">
        <v>451</v>
      </c>
      <c r="L32" s="4">
        <f t="shared" si="0"/>
        <v>0</v>
      </c>
      <c r="N32" s="3">
        <v>7500</v>
      </c>
      <c r="O32" s="3">
        <v>5000</v>
      </c>
      <c r="P32" s="3">
        <v>2500</v>
      </c>
    </row>
    <row r="33" spans="1:16" x14ac:dyDescent="0.35">
      <c r="A33" s="3" t="s">
        <v>60</v>
      </c>
      <c r="B33" s="3">
        <v>2</v>
      </c>
      <c r="C33" s="3"/>
      <c r="D33" s="3" t="s">
        <v>16</v>
      </c>
      <c r="E33" s="3" t="s">
        <v>63</v>
      </c>
      <c r="F33" s="3"/>
      <c r="G33" s="3">
        <v>24000</v>
      </c>
      <c r="H33" s="3">
        <v>8000</v>
      </c>
      <c r="I33" s="3">
        <v>5500</v>
      </c>
      <c r="J33" s="3">
        <v>2500</v>
      </c>
      <c r="K33" s="3" t="s">
        <v>451</v>
      </c>
      <c r="L33" s="4">
        <f t="shared" si="0"/>
        <v>0</v>
      </c>
      <c r="N33" s="3">
        <v>8000</v>
      </c>
      <c r="O33" s="3">
        <v>5500</v>
      </c>
      <c r="P33" s="3">
        <v>2500</v>
      </c>
    </row>
    <row r="34" spans="1:16" x14ac:dyDescent="0.35">
      <c r="A34" s="3" t="s">
        <v>64</v>
      </c>
      <c r="B34" s="3">
        <v>2</v>
      </c>
      <c r="C34" s="3"/>
      <c r="D34" s="3" t="s">
        <v>65</v>
      </c>
      <c r="E34" s="3" t="s">
        <v>66</v>
      </c>
      <c r="F34" s="3"/>
      <c r="G34" s="3">
        <v>25000</v>
      </c>
      <c r="H34" s="3">
        <v>4500</v>
      </c>
      <c r="I34" s="3">
        <v>3500</v>
      </c>
      <c r="J34" s="3">
        <v>1000</v>
      </c>
      <c r="K34" s="3" t="s">
        <v>450</v>
      </c>
      <c r="L34" s="4">
        <f t="shared" ref="L34:L65" si="4">H34-(I34+J34)</f>
        <v>0</v>
      </c>
      <c r="N34" s="3">
        <v>4500</v>
      </c>
      <c r="O34" s="3">
        <v>3500</v>
      </c>
      <c r="P34" s="3">
        <v>1000</v>
      </c>
    </row>
    <row r="35" spans="1:16" x14ac:dyDescent="0.35">
      <c r="A35" s="3" t="s">
        <v>64</v>
      </c>
      <c r="B35" s="3">
        <v>2</v>
      </c>
      <c r="C35" s="3"/>
      <c r="D35" s="3" t="s">
        <v>67</v>
      </c>
      <c r="E35" s="3" t="s">
        <v>68</v>
      </c>
      <c r="F35" s="3"/>
      <c r="G35" s="3">
        <v>24000</v>
      </c>
      <c r="H35" s="3">
        <v>6500</v>
      </c>
      <c r="I35" s="3">
        <v>5000</v>
      </c>
      <c r="J35" s="3">
        <v>1500</v>
      </c>
      <c r="K35" s="3" t="s">
        <v>450</v>
      </c>
      <c r="L35" s="4">
        <f t="shared" si="4"/>
        <v>0</v>
      </c>
      <c r="N35" s="3">
        <v>6500</v>
      </c>
      <c r="O35" s="3">
        <v>5000</v>
      </c>
      <c r="P35" s="3">
        <v>1500</v>
      </c>
    </row>
    <row r="36" spans="1:16" x14ac:dyDescent="0.35">
      <c r="A36" s="3" t="s">
        <v>64</v>
      </c>
      <c r="B36" s="3">
        <v>2</v>
      </c>
      <c r="C36" s="3"/>
      <c r="D36" s="3" t="s">
        <v>69</v>
      </c>
      <c r="E36" s="3" t="s">
        <v>70</v>
      </c>
      <c r="F36" s="3"/>
      <c r="G36" s="3">
        <v>25000</v>
      </c>
      <c r="H36" s="3">
        <v>4500</v>
      </c>
      <c r="I36" s="3">
        <v>3500</v>
      </c>
      <c r="J36" s="3">
        <v>1000</v>
      </c>
      <c r="K36" s="3" t="s">
        <v>450</v>
      </c>
      <c r="L36" s="4">
        <f t="shared" si="4"/>
        <v>0</v>
      </c>
      <c r="N36" s="3">
        <v>4500</v>
      </c>
      <c r="O36" s="3">
        <v>3500</v>
      </c>
      <c r="P36" s="3">
        <v>1000</v>
      </c>
    </row>
    <row r="37" spans="1:16" x14ac:dyDescent="0.35">
      <c r="A37" s="3" t="s">
        <v>71</v>
      </c>
      <c r="B37" s="28">
        <v>2.5</v>
      </c>
      <c r="C37" s="3"/>
      <c r="D37" s="3" t="s">
        <v>72</v>
      </c>
      <c r="E37" s="3" t="s">
        <v>73</v>
      </c>
      <c r="F37" s="3"/>
      <c r="G37" s="3">
        <v>32400</v>
      </c>
      <c r="H37" s="3">
        <v>8500</v>
      </c>
      <c r="I37" s="3">
        <v>6500</v>
      </c>
      <c r="J37" s="3">
        <v>2000</v>
      </c>
      <c r="K37" s="3" t="s">
        <v>451</v>
      </c>
      <c r="L37" s="4">
        <f t="shared" si="4"/>
        <v>0</v>
      </c>
      <c r="N37" s="3">
        <v>8500</v>
      </c>
      <c r="O37" s="3">
        <v>6500</v>
      </c>
      <c r="P37" s="3">
        <v>2000</v>
      </c>
    </row>
    <row r="38" spans="1:16" x14ac:dyDescent="0.35">
      <c r="A38" s="3" t="s">
        <v>74</v>
      </c>
      <c r="B38" s="3">
        <v>2.5</v>
      </c>
      <c r="C38" s="3"/>
      <c r="D38" s="3" t="s">
        <v>67</v>
      </c>
      <c r="E38" s="3" t="s">
        <v>75</v>
      </c>
      <c r="F38" s="3"/>
      <c r="G38" s="3">
        <v>34200</v>
      </c>
      <c r="H38" s="3">
        <v>9000</v>
      </c>
      <c r="I38" s="3">
        <v>7000</v>
      </c>
      <c r="J38" s="3">
        <v>2000</v>
      </c>
      <c r="K38" s="3" t="s">
        <v>451</v>
      </c>
      <c r="L38" s="4">
        <f t="shared" si="4"/>
        <v>0</v>
      </c>
      <c r="N38" s="3">
        <v>9000</v>
      </c>
      <c r="O38" s="3">
        <v>7000</v>
      </c>
      <c r="P38" s="3">
        <v>2000</v>
      </c>
    </row>
    <row r="39" spans="1:16" x14ac:dyDescent="0.35">
      <c r="A39" s="3" t="s">
        <v>74</v>
      </c>
      <c r="B39" s="3">
        <v>2</v>
      </c>
      <c r="C39" s="3"/>
      <c r="D39" s="3" t="s">
        <v>76</v>
      </c>
      <c r="E39" s="3" t="s">
        <v>77</v>
      </c>
      <c r="F39" s="3"/>
      <c r="G39" s="3">
        <v>22000</v>
      </c>
      <c r="H39" s="3">
        <v>7000</v>
      </c>
      <c r="I39" s="3">
        <v>5500</v>
      </c>
      <c r="J39" s="3">
        <v>1500</v>
      </c>
      <c r="K39" s="3" t="s">
        <v>451</v>
      </c>
      <c r="L39" s="4">
        <f t="shared" si="4"/>
        <v>0</v>
      </c>
      <c r="N39" s="3">
        <v>7000</v>
      </c>
      <c r="O39" s="3">
        <v>5500</v>
      </c>
      <c r="P39" s="3">
        <v>1500</v>
      </c>
    </row>
    <row r="40" spans="1:16" x14ac:dyDescent="0.35">
      <c r="A40" s="3" t="s">
        <v>80</v>
      </c>
      <c r="B40" s="3">
        <v>3</v>
      </c>
      <c r="C40" s="3">
        <v>211644151</v>
      </c>
      <c r="D40" s="3" t="s">
        <v>389</v>
      </c>
      <c r="E40" s="3" t="s">
        <v>393</v>
      </c>
      <c r="F40" s="3"/>
      <c r="G40" s="3">
        <v>36000</v>
      </c>
      <c r="H40" s="3">
        <v>7000</v>
      </c>
      <c r="I40" s="3">
        <v>5000</v>
      </c>
      <c r="J40" s="3">
        <v>2000</v>
      </c>
      <c r="K40" s="3" t="s">
        <v>450</v>
      </c>
      <c r="L40" s="4">
        <f t="shared" si="4"/>
        <v>0</v>
      </c>
      <c r="N40" s="3">
        <v>7000</v>
      </c>
      <c r="O40" s="3">
        <v>5000</v>
      </c>
      <c r="P40" s="3">
        <v>2000</v>
      </c>
    </row>
    <row r="41" spans="1:16" x14ac:dyDescent="0.35">
      <c r="A41" s="3" t="s">
        <v>81</v>
      </c>
      <c r="B41" s="28">
        <f>G41/12000</f>
        <v>2</v>
      </c>
      <c r="C41" s="3"/>
      <c r="D41" s="3" t="s">
        <v>82</v>
      </c>
      <c r="E41" s="3" t="s">
        <v>83</v>
      </c>
      <c r="F41" s="3"/>
      <c r="G41" s="3">
        <v>24000</v>
      </c>
      <c r="H41" s="3">
        <v>7600</v>
      </c>
      <c r="I41" s="3">
        <v>5400</v>
      </c>
      <c r="J41" s="3">
        <v>2200</v>
      </c>
      <c r="K41" s="3" t="s">
        <v>451</v>
      </c>
      <c r="L41" s="4">
        <f t="shared" si="4"/>
        <v>0</v>
      </c>
      <c r="N41" s="3">
        <v>7600</v>
      </c>
      <c r="O41" s="3">
        <v>5400</v>
      </c>
      <c r="P41" s="3">
        <v>2200</v>
      </c>
    </row>
    <row r="42" spans="1:16" x14ac:dyDescent="0.35">
      <c r="A42" s="3" t="s">
        <v>86</v>
      </c>
      <c r="B42" s="3">
        <v>2</v>
      </c>
      <c r="C42" s="3">
        <v>217551305</v>
      </c>
      <c r="D42" s="3" t="s">
        <v>141</v>
      </c>
      <c r="E42" s="3" t="s">
        <v>394</v>
      </c>
      <c r="F42" s="3" t="s">
        <v>395</v>
      </c>
      <c r="G42" s="3">
        <v>45000</v>
      </c>
      <c r="H42" s="3">
        <v>8500</v>
      </c>
      <c r="I42" s="3">
        <v>7500</v>
      </c>
      <c r="J42" s="3">
        <v>1000</v>
      </c>
      <c r="K42" s="3" t="s">
        <v>451</v>
      </c>
      <c r="L42" s="4">
        <f t="shared" si="4"/>
        <v>0</v>
      </c>
      <c r="N42" s="3">
        <v>8500</v>
      </c>
      <c r="O42" s="3">
        <v>7500</v>
      </c>
      <c r="P42" s="3">
        <v>1000</v>
      </c>
    </row>
    <row r="43" spans="1:16" x14ac:dyDescent="0.35">
      <c r="A43" s="3" t="s">
        <v>86</v>
      </c>
      <c r="B43" s="3">
        <v>3</v>
      </c>
      <c r="C43" s="3">
        <v>217507700</v>
      </c>
      <c r="D43" s="3" t="s">
        <v>141</v>
      </c>
      <c r="E43" s="3" t="s">
        <v>396</v>
      </c>
      <c r="F43" s="3" t="s">
        <v>397</v>
      </c>
      <c r="G43" s="3">
        <v>59500</v>
      </c>
      <c r="H43" s="3">
        <v>6500</v>
      </c>
      <c r="I43" s="3">
        <v>5500</v>
      </c>
      <c r="J43" s="3">
        <v>1000</v>
      </c>
      <c r="K43" s="3" t="s">
        <v>451</v>
      </c>
      <c r="L43" s="4">
        <f t="shared" si="4"/>
        <v>0</v>
      </c>
      <c r="N43" s="3">
        <v>6500</v>
      </c>
      <c r="O43" s="3">
        <v>5500</v>
      </c>
      <c r="P43" s="3">
        <v>1000</v>
      </c>
    </row>
    <row r="44" spans="1:16" x14ac:dyDescent="0.35">
      <c r="A44" s="3" t="s">
        <v>87</v>
      </c>
      <c r="B44" s="3">
        <v>3</v>
      </c>
      <c r="C44" s="3">
        <v>215579817</v>
      </c>
      <c r="D44" s="3" t="s">
        <v>141</v>
      </c>
      <c r="E44" s="3" t="s">
        <v>398</v>
      </c>
      <c r="F44" s="3"/>
      <c r="G44" s="3">
        <v>47500</v>
      </c>
      <c r="H44" s="3">
        <v>10750</v>
      </c>
      <c r="I44" s="3">
        <v>9250</v>
      </c>
      <c r="J44" s="3">
        <v>1500</v>
      </c>
      <c r="K44" s="3" t="s">
        <v>451</v>
      </c>
      <c r="L44" s="4">
        <f t="shared" si="4"/>
        <v>0</v>
      </c>
      <c r="N44" s="3">
        <v>10750</v>
      </c>
      <c r="O44" s="3">
        <v>9250</v>
      </c>
      <c r="P44" s="3">
        <v>1500</v>
      </c>
    </row>
    <row r="45" spans="1:16" x14ac:dyDescent="0.35">
      <c r="A45" s="3" t="s">
        <v>87</v>
      </c>
      <c r="B45" s="3">
        <v>5</v>
      </c>
      <c r="C45" s="3">
        <v>216618944</v>
      </c>
      <c r="D45" s="3" t="s">
        <v>141</v>
      </c>
      <c r="E45" s="3" t="s">
        <v>399</v>
      </c>
      <c r="F45" s="3"/>
      <c r="G45" s="3">
        <v>47500</v>
      </c>
      <c r="H45" s="3">
        <v>11750</v>
      </c>
      <c r="I45" s="3">
        <v>9750</v>
      </c>
      <c r="J45" s="3">
        <v>2000</v>
      </c>
      <c r="K45" s="3" t="s">
        <v>451</v>
      </c>
      <c r="L45" s="4">
        <f t="shared" si="4"/>
        <v>0</v>
      </c>
      <c r="N45" s="3">
        <v>11750</v>
      </c>
      <c r="O45" s="3">
        <v>9750</v>
      </c>
      <c r="P45" s="3">
        <v>2000</v>
      </c>
    </row>
    <row r="46" spans="1:16" x14ac:dyDescent="0.35">
      <c r="A46" s="3" t="s">
        <v>88</v>
      </c>
      <c r="B46" s="3">
        <v>3</v>
      </c>
      <c r="C46" s="3"/>
      <c r="D46" s="3" t="s">
        <v>89</v>
      </c>
      <c r="E46" s="3" t="s">
        <v>90</v>
      </c>
      <c r="F46" s="3"/>
      <c r="G46" s="6">
        <v>35400</v>
      </c>
      <c r="H46" s="3">
        <v>9999</v>
      </c>
      <c r="I46" s="3">
        <v>7999</v>
      </c>
      <c r="J46" s="3">
        <v>2000</v>
      </c>
      <c r="K46" s="3" t="s">
        <v>451</v>
      </c>
      <c r="L46" s="4">
        <f t="shared" si="4"/>
        <v>0</v>
      </c>
      <c r="N46" s="3">
        <v>9999</v>
      </c>
      <c r="O46" s="3">
        <v>7999</v>
      </c>
      <c r="P46" s="3">
        <v>2000</v>
      </c>
    </row>
    <row r="47" spans="1:16" x14ac:dyDescent="0.35">
      <c r="A47" s="3" t="s">
        <v>88</v>
      </c>
      <c r="B47" s="3">
        <v>2</v>
      </c>
      <c r="C47" s="3"/>
      <c r="D47" s="3" t="s">
        <v>91</v>
      </c>
      <c r="E47" s="3" t="s">
        <v>92</v>
      </c>
      <c r="F47" s="3"/>
      <c r="G47" s="6">
        <v>31000</v>
      </c>
      <c r="H47" s="3">
        <v>8999</v>
      </c>
      <c r="I47" s="3">
        <v>6999</v>
      </c>
      <c r="J47" s="3">
        <v>2000</v>
      </c>
      <c r="K47" s="3" t="s">
        <v>451</v>
      </c>
      <c r="L47" s="4">
        <f t="shared" si="4"/>
        <v>0</v>
      </c>
      <c r="N47" s="3">
        <v>8999</v>
      </c>
      <c r="O47" s="3">
        <v>6999</v>
      </c>
      <c r="P47" s="3">
        <v>2000</v>
      </c>
    </row>
    <row r="48" spans="1:16" x14ac:dyDescent="0.35">
      <c r="A48" s="3" t="s">
        <v>88</v>
      </c>
      <c r="B48" s="3">
        <v>2</v>
      </c>
      <c r="C48" s="3"/>
      <c r="D48" s="3" t="s">
        <v>19</v>
      </c>
      <c r="E48" s="3" t="s">
        <v>93</v>
      </c>
      <c r="F48" s="3"/>
      <c r="G48" s="6">
        <v>23600</v>
      </c>
      <c r="H48" s="3">
        <v>9999</v>
      </c>
      <c r="I48" s="3">
        <v>7999</v>
      </c>
      <c r="J48" s="3">
        <v>2000</v>
      </c>
      <c r="K48" s="3" t="s">
        <v>451</v>
      </c>
      <c r="L48" s="4">
        <f t="shared" si="4"/>
        <v>0</v>
      </c>
      <c r="N48" s="3">
        <v>9999</v>
      </c>
      <c r="O48" s="3">
        <v>7999</v>
      </c>
      <c r="P48" s="3">
        <v>2000</v>
      </c>
    </row>
    <row r="49" spans="1:16" x14ac:dyDescent="0.35">
      <c r="A49" s="3" t="s">
        <v>94</v>
      </c>
      <c r="B49" s="3">
        <v>3</v>
      </c>
      <c r="C49" s="3"/>
      <c r="D49" s="3" t="s">
        <v>16</v>
      </c>
      <c r="E49" s="3" t="s">
        <v>95</v>
      </c>
      <c r="F49" s="3"/>
      <c r="G49" s="3">
        <v>40000</v>
      </c>
      <c r="H49" s="3">
        <v>6000</v>
      </c>
      <c r="I49" s="3">
        <v>3000</v>
      </c>
      <c r="J49" s="3">
        <v>1200</v>
      </c>
      <c r="K49" s="3" t="s">
        <v>450</v>
      </c>
      <c r="L49" s="4">
        <f t="shared" si="4"/>
        <v>1800</v>
      </c>
      <c r="M49" t="s">
        <v>426</v>
      </c>
      <c r="N49" s="3">
        <v>6000</v>
      </c>
      <c r="O49" s="3">
        <f>N49-P49</f>
        <v>4800</v>
      </c>
      <c r="P49" s="3">
        <v>1200</v>
      </c>
    </row>
    <row r="50" spans="1:16" x14ac:dyDescent="0.35">
      <c r="A50" s="3" t="s">
        <v>96</v>
      </c>
      <c r="B50" s="3">
        <v>3</v>
      </c>
      <c r="C50" s="3">
        <v>212361362</v>
      </c>
      <c r="D50" s="3" t="s">
        <v>29</v>
      </c>
      <c r="E50" s="3" t="s">
        <v>30</v>
      </c>
      <c r="F50" s="3"/>
      <c r="G50" s="3">
        <v>36000</v>
      </c>
      <c r="H50" s="3">
        <v>9488</v>
      </c>
      <c r="I50" s="3">
        <v>8288</v>
      </c>
      <c r="J50" s="3">
        <v>1200</v>
      </c>
      <c r="K50" s="3" t="s">
        <v>450</v>
      </c>
      <c r="L50" s="4">
        <f t="shared" si="4"/>
        <v>0</v>
      </c>
      <c r="N50" s="3">
        <v>9488</v>
      </c>
      <c r="O50" s="3">
        <v>8288</v>
      </c>
      <c r="P50" s="3">
        <v>1200</v>
      </c>
    </row>
    <row r="51" spans="1:16" x14ac:dyDescent="0.35">
      <c r="A51" s="3" t="s">
        <v>97</v>
      </c>
      <c r="B51" s="3">
        <v>3</v>
      </c>
      <c r="C51" s="3">
        <v>206414273</v>
      </c>
      <c r="D51" s="3" t="s">
        <v>157</v>
      </c>
      <c r="E51" s="3" t="s">
        <v>401</v>
      </c>
      <c r="F51" s="3"/>
      <c r="G51" s="3">
        <v>35000</v>
      </c>
      <c r="H51" s="3">
        <v>12000</v>
      </c>
      <c r="I51" s="3">
        <v>6000</v>
      </c>
      <c r="J51" s="3">
        <v>2000</v>
      </c>
      <c r="K51" s="3" t="s">
        <v>451</v>
      </c>
      <c r="L51" s="4">
        <f t="shared" si="4"/>
        <v>4000</v>
      </c>
      <c r="M51" t="s">
        <v>426</v>
      </c>
      <c r="N51" s="3">
        <v>12000</v>
      </c>
      <c r="O51" s="3">
        <f>N51-P51</f>
        <v>10000</v>
      </c>
      <c r="P51" s="3">
        <v>2000</v>
      </c>
    </row>
    <row r="52" spans="1:16" x14ac:dyDescent="0.35">
      <c r="A52" s="3" t="s">
        <v>98</v>
      </c>
      <c r="B52" s="3">
        <v>1.5</v>
      </c>
      <c r="C52" s="3"/>
      <c r="D52" s="3" t="s">
        <v>99</v>
      </c>
      <c r="E52" s="3" t="s">
        <v>100</v>
      </c>
      <c r="F52" s="3"/>
      <c r="G52" s="3">
        <v>19000</v>
      </c>
      <c r="H52" s="3">
        <v>6500</v>
      </c>
      <c r="I52" s="3">
        <v>2500</v>
      </c>
      <c r="J52" s="3">
        <v>3500</v>
      </c>
      <c r="K52" s="3" t="s">
        <v>451</v>
      </c>
      <c r="L52" s="4">
        <f t="shared" si="4"/>
        <v>500</v>
      </c>
      <c r="M52" t="s">
        <v>426</v>
      </c>
      <c r="N52" s="3">
        <v>6500</v>
      </c>
      <c r="O52" s="3">
        <f t="shared" ref="O52:O54" si="5">N52-P52</f>
        <v>3000</v>
      </c>
      <c r="P52" s="3">
        <v>3500</v>
      </c>
    </row>
    <row r="53" spans="1:16" x14ac:dyDescent="0.35">
      <c r="A53" s="3" t="s">
        <v>101</v>
      </c>
      <c r="B53" s="3">
        <v>3</v>
      </c>
      <c r="C53" s="3"/>
      <c r="D53" s="3" t="s">
        <v>102</v>
      </c>
      <c r="E53" s="3" t="s">
        <v>103</v>
      </c>
      <c r="F53" s="3"/>
      <c r="G53" s="3">
        <v>34000</v>
      </c>
      <c r="H53" s="3">
        <v>6533</v>
      </c>
      <c r="I53" s="3">
        <v>2500</v>
      </c>
      <c r="J53" s="3">
        <v>1000</v>
      </c>
      <c r="K53" s="3" t="s">
        <v>450</v>
      </c>
      <c r="L53" s="4">
        <f t="shared" si="4"/>
        <v>3033</v>
      </c>
      <c r="M53" t="s">
        <v>426</v>
      </c>
      <c r="N53" s="3">
        <v>6533</v>
      </c>
      <c r="O53" s="3">
        <f t="shared" si="5"/>
        <v>5533</v>
      </c>
      <c r="P53" s="3">
        <v>1000</v>
      </c>
    </row>
    <row r="54" spans="1:16" x14ac:dyDescent="0.35">
      <c r="A54" s="3" t="s">
        <v>101</v>
      </c>
      <c r="B54" s="3">
        <v>2</v>
      </c>
      <c r="C54" s="3"/>
      <c r="D54" s="3" t="s">
        <v>102</v>
      </c>
      <c r="E54" s="3" t="s">
        <v>104</v>
      </c>
      <c r="F54" s="3"/>
      <c r="G54" s="3">
        <v>23000</v>
      </c>
      <c r="H54" s="3">
        <v>4588</v>
      </c>
      <c r="I54" s="3">
        <v>2000</v>
      </c>
      <c r="J54" s="3">
        <v>1000</v>
      </c>
      <c r="K54" s="3" t="s">
        <v>450</v>
      </c>
      <c r="L54" s="4">
        <f t="shared" si="4"/>
        <v>1588</v>
      </c>
      <c r="M54" t="s">
        <v>426</v>
      </c>
      <c r="N54" s="3">
        <v>4588</v>
      </c>
      <c r="O54" s="3">
        <f t="shared" si="5"/>
        <v>3588</v>
      </c>
      <c r="P54" s="3">
        <v>1000</v>
      </c>
    </row>
    <row r="55" spans="1:16" x14ac:dyDescent="0.35">
      <c r="A55" s="3" t="s">
        <v>105</v>
      </c>
      <c r="B55" s="3">
        <v>2</v>
      </c>
      <c r="C55" s="3">
        <v>209270320</v>
      </c>
      <c r="D55" s="3" t="s">
        <v>402</v>
      </c>
      <c r="E55" s="3" t="s">
        <v>403</v>
      </c>
      <c r="F55" s="3"/>
      <c r="G55" s="3">
        <v>25000</v>
      </c>
      <c r="H55" s="3">
        <v>6500</v>
      </c>
      <c r="I55" s="3">
        <v>2500</v>
      </c>
      <c r="J55" s="3">
        <v>4000</v>
      </c>
      <c r="K55" s="3" t="s">
        <v>451</v>
      </c>
      <c r="L55" s="4">
        <f t="shared" si="4"/>
        <v>0</v>
      </c>
      <c r="N55" s="3">
        <v>6500</v>
      </c>
      <c r="O55" s="3">
        <v>2500</v>
      </c>
      <c r="P55" s="3">
        <v>4000</v>
      </c>
    </row>
    <row r="56" spans="1:16" x14ac:dyDescent="0.35">
      <c r="A56" s="3" t="s">
        <v>105</v>
      </c>
      <c r="B56" s="3">
        <v>2.5</v>
      </c>
      <c r="C56" s="3">
        <v>211911385</v>
      </c>
      <c r="D56" s="3" t="s">
        <v>374</v>
      </c>
      <c r="E56" s="3" t="s">
        <v>404</v>
      </c>
      <c r="F56" s="3"/>
      <c r="G56" s="3">
        <v>33000</v>
      </c>
      <c r="H56" s="3">
        <v>7000</v>
      </c>
      <c r="I56" s="3">
        <v>3000</v>
      </c>
      <c r="J56" s="3">
        <v>4000</v>
      </c>
      <c r="K56" s="3" t="s">
        <v>450</v>
      </c>
      <c r="L56" s="4">
        <f t="shared" si="4"/>
        <v>0</v>
      </c>
      <c r="N56" s="3">
        <v>7000</v>
      </c>
      <c r="O56" s="3">
        <v>3000</v>
      </c>
      <c r="P56" s="3">
        <v>4000</v>
      </c>
    </row>
    <row r="57" spans="1:16" x14ac:dyDescent="0.35">
      <c r="A57" s="3" t="s">
        <v>107</v>
      </c>
      <c r="B57" s="3">
        <v>2</v>
      </c>
      <c r="C57" s="3"/>
      <c r="D57" s="3" t="s">
        <v>108</v>
      </c>
      <c r="E57" s="3" t="s">
        <v>109</v>
      </c>
      <c r="F57" s="3"/>
      <c r="G57" s="3">
        <v>26800</v>
      </c>
      <c r="H57" s="3">
        <v>7400</v>
      </c>
      <c r="I57" s="3">
        <v>7400</v>
      </c>
      <c r="J57" s="3">
        <v>7400</v>
      </c>
      <c r="K57" s="3" t="s">
        <v>451</v>
      </c>
      <c r="L57" s="4">
        <f t="shared" si="4"/>
        <v>-7400</v>
      </c>
      <c r="M57" t="s">
        <v>430</v>
      </c>
      <c r="N57" s="3">
        <v>7400</v>
      </c>
      <c r="O57" s="3">
        <f>N57-P57</f>
        <v>5000</v>
      </c>
      <c r="P57" s="3">
        <v>2400</v>
      </c>
    </row>
    <row r="58" spans="1:16" x14ac:dyDescent="0.35">
      <c r="A58" s="3" t="s">
        <v>107</v>
      </c>
      <c r="B58" s="3">
        <v>2</v>
      </c>
      <c r="C58" s="3"/>
      <c r="D58" s="3" t="s">
        <v>110</v>
      </c>
      <c r="E58" s="3" t="s">
        <v>111</v>
      </c>
      <c r="F58" s="3"/>
      <c r="G58" s="3">
        <v>25200</v>
      </c>
      <c r="H58" s="3">
        <v>8000</v>
      </c>
      <c r="I58" s="3">
        <v>8000</v>
      </c>
      <c r="J58" s="3">
        <v>8000</v>
      </c>
      <c r="K58" s="3" t="s">
        <v>451</v>
      </c>
      <c r="L58" s="4">
        <f t="shared" si="4"/>
        <v>-8000</v>
      </c>
      <c r="M58" t="s">
        <v>430</v>
      </c>
      <c r="N58" s="3">
        <v>8000</v>
      </c>
      <c r="O58" s="3">
        <f t="shared" ref="O58" si="6">N58-P58</f>
        <v>5600</v>
      </c>
      <c r="P58" s="3">
        <v>2400</v>
      </c>
    </row>
    <row r="59" spans="1:16" x14ac:dyDescent="0.35">
      <c r="A59" s="3" t="s">
        <v>114</v>
      </c>
      <c r="B59" s="3">
        <v>3</v>
      </c>
      <c r="C59" s="3">
        <v>212396767</v>
      </c>
      <c r="D59" s="3" t="s">
        <v>405</v>
      </c>
      <c r="E59" s="3" t="s">
        <v>406</v>
      </c>
      <c r="F59" s="3"/>
      <c r="G59" s="3">
        <v>32400</v>
      </c>
      <c r="H59" s="3">
        <v>10000</v>
      </c>
      <c r="I59" s="3">
        <v>8000</v>
      </c>
      <c r="J59" s="3">
        <v>2000</v>
      </c>
      <c r="K59" s="3" t="s">
        <v>451</v>
      </c>
      <c r="L59" s="4">
        <f t="shared" si="4"/>
        <v>0</v>
      </c>
      <c r="N59" s="3">
        <v>10000</v>
      </c>
      <c r="O59" s="3">
        <v>8000</v>
      </c>
      <c r="P59" s="3">
        <v>2000</v>
      </c>
    </row>
    <row r="60" spans="1:16" x14ac:dyDescent="0.35">
      <c r="A60" s="3" t="s">
        <v>116</v>
      </c>
      <c r="B60" s="3">
        <v>3</v>
      </c>
      <c r="C60" s="3"/>
      <c r="D60" s="3" t="s">
        <v>117</v>
      </c>
      <c r="E60" s="3" t="s">
        <v>118</v>
      </c>
      <c r="F60" s="3"/>
      <c r="G60" s="3">
        <v>26000</v>
      </c>
      <c r="H60" s="3">
        <v>7500</v>
      </c>
      <c r="I60" s="3">
        <v>5000</v>
      </c>
      <c r="J60" s="3">
        <v>3000</v>
      </c>
      <c r="K60" s="3" t="s">
        <v>451</v>
      </c>
      <c r="L60" s="4">
        <f t="shared" si="4"/>
        <v>-500</v>
      </c>
      <c r="M60" t="s">
        <v>426</v>
      </c>
      <c r="N60" s="3">
        <v>7500</v>
      </c>
      <c r="O60" s="3">
        <f>N60-P60</f>
        <v>4500</v>
      </c>
      <c r="P60" s="3">
        <v>3000</v>
      </c>
    </row>
    <row r="61" spans="1:16" x14ac:dyDescent="0.35">
      <c r="A61" s="3" t="s">
        <v>116</v>
      </c>
      <c r="B61" s="3">
        <v>5</v>
      </c>
      <c r="C61" s="3"/>
      <c r="D61" s="3" t="s">
        <v>117</v>
      </c>
      <c r="E61" s="3" t="s">
        <v>119</v>
      </c>
      <c r="F61" s="3"/>
      <c r="G61" s="3">
        <v>50000</v>
      </c>
      <c r="H61" s="3">
        <v>9000</v>
      </c>
      <c r="I61" s="3">
        <v>6000</v>
      </c>
      <c r="J61" s="3">
        <v>4000</v>
      </c>
      <c r="K61" s="3" t="s">
        <v>451</v>
      </c>
      <c r="L61" s="4">
        <f t="shared" si="4"/>
        <v>-1000</v>
      </c>
      <c r="M61" t="s">
        <v>426</v>
      </c>
      <c r="N61" s="3">
        <v>9000</v>
      </c>
      <c r="O61" s="3">
        <f>N61-P61</f>
        <v>5000</v>
      </c>
      <c r="P61" s="3">
        <v>4000</v>
      </c>
    </row>
    <row r="62" spans="1:16" x14ac:dyDescent="0.35">
      <c r="A62" s="3" t="s">
        <v>120</v>
      </c>
      <c r="B62" s="3">
        <v>2</v>
      </c>
      <c r="C62" s="3">
        <v>212101619</v>
      </c>
      <c r="D62" s="3" t="s">
        <v>407</v>
      </c>
      <c r="E62" s="3" t="s">
        <v>33</v>
      </c>
      <c r="F62" s="3"/>
      <c r="G62" s="3">
        <v>25000</v>
      </c>
      <c r="H62" s="3">
        <v>6500</v>
      </c>
      <c r="I62" s="3">
        <v>4000</v>
      </c>
      <c r="J62" s="3">
        <v>2500</v>
      </c>
      <c r="K62" s="3" t="s">
        <v>450</v>
      </c>
      <c r="L62" s="4">
        <f t="shared" si="4"/>
        <v>0</v>
      </c>
      <c r="N62" s="3">
        <v>6500</v>
      </c>
      <c r="O62" s="3">
        <v>4000</v>
      </c>
      <c r="P62" s="3">
        <v>2500</v>
      </c>
    </row>
    <row r="63" spans="1:16" x14ac:dyDescent="0.35">
      <c r="A63" s="3" t="s">
        <v>120</v>
      </c>
      <c r="B63" s="3">
        <v>2</v>
      </c>
      <c r="C63" s="3">
        <v>216618924</v>
      </c>
      <c r="D63" s="3" t="s">
        <v>141</v>
      </c>
      <c r="E63" s="3" t="s">
        <v>408</v>
      </c>
      <c r="F63" s="3"/>
      <c r="G63" s="3">
        <v>24000</v>
      </c>
      <c r="H63" s="3">
        <v>7800</v>
      </c>
      <c r="I63" s="3">
        <v>5300</v>
      </c>
      <c r="J63" s="3">
        <v>2500</v>
      </c>
      <c r="K63" s="3" t="s">
        <v>451</v>
      </c>
      <c r="L63" s="4">
        <f t="shared" si="4"/>
        <v>0</v>
      </c>
      <c r="N63" s="3">
        <v>7800</v>
      </c>
      <c r="O63" s="3">
        <v>5300</v>
      </c>
      <c r="P63" s="3">
        <v>2500</v>
      </c>
    </row>
    <row r="64" spans="1:16" x14ac:dyDescent="0.35">
      <c r="A64" s="3" t="s">
        <v>120</v>
      </c>
      <c r="B64" s="3">
        <v>3</v>
      </c>
      <c r="C64" s="3">
        <v>216618935</v>
      </c>
      <c r="D64" s="3" t="s">
        <v>141</v>
      </c>
      <c r="E64" s="3" t="s">
        <v>409</v>
      </c>
      <c r="F64" s="3"/>
      <c r="G64" s="3">
        <v>34000</v>
      </c>
      <c r="H64" s="3">
        <v>8800</v>
      </c>
      <c r="I64" s="3">
        <v>6100</v>
      </c>
      <c r="J64" s="3">
        <v>2700</v>
      </c>
      <c r="K64" s="3" t="s">
        <v>451</v>
      </c>
      <c r="L64" s="4">
        <f t="shared" si="4"/>
        <v>0</v>
      </c>
      <c r="N64" s="3">
        <v>8800</v>
      </c>
      <c r="O64" s="3">
        <v>6100</v>
      </c>
      <c r="P64" s="3">
        <v>2700</v>
      </c>
    </row>
    <row r="65" spans="1:16" x14ac:dyDescent="0.35">
      <c r="A65" s="3" t="s">
        <v>122</v>
      </c>
      <c r="B65" s="3">
        <v>3</v>
      </c>
      <c r="C65" s="3">
        <v>216618934</v>
      </c>
      <c r="D65" s="3" t="s">
        <v>141</v>
      </c>
      <c r="E65" s="3" t="s">
        <v>409</v>
      </c>
      <c r="F65" s="3"/>
      <c r="G65" s="3">
        <v>34000</v>
      </c>
      <c r="H65" s="3">
        <v>7900</v>
      </c>
      <c r="I65" s="3">
        <v>6625</v>
      </c>
      <c r="J65" s="3">
        <v>1275</v>
      </c>
      <c r="K65" s="3" t="s">
        <v>451</v>
      </c>
      <c r="L65" s="4">
        <f t="shared" si="4"/>
        <v>0</v>
      </c>
      <c r="N65" s="3">
        <v>7900</v>
      </c>
      <c r="O65" s="3">
        <v>6625</v>
      </c>
      <c r="P65" s="3">
        <v>1275</v>
      </c>
    </row>
    <row r="66" spans="1:16" x14ac:dyDescent="0.35">
      <c r="A66" s="3" t="s">
        <v>122</v>
      </c>
      <c r="B66" s="3">
        <v>2</v>
      </c>
      <c r="C66" s="3">
        <v>216618925</v>
      </c>
      <c r="D66" s="3" t="s">
        <v>141</v>
      </c>
      <c r="E66" s="3" t="s">
        <v>408</v>
      </c>
      <c r="F66" s="3"/>
      <c r="G66" s="3">
        <v>24000</v>
      </c>
      <c r="H66" s="3">
        <v>9000</v>
      </c>
      <c r="I66" s="3">
        <v>7725</v>
      </c>
      <c r="J66" s="3">
        <v>1275</v>
      </c>
      <c r="K66" s="3" t="s">
        <v>451</v>
      </c>
      <c r="L66" s="4">
        <f t="shared" ref="L66:L77" si="7">H66-(I66+J66)</f>
        <v>0</v>
      </c>
      <c r="N66" s="3">
        <v>9000</v>
      </c>
      <c r="O66" s="3">
        <v>7725</v>
      </c>
      <c r="P66" s="3">
        <v>1275</v>
      </c>
    </row>
    <row r="67" spans="1:16" x14ac:dyDescent="0.35">
      <c r="A67" s="3" t="s">
        <v>123</v>
      </c>
      <c r="B67" s="3">
        <v>1.5</v>
      </c>
      <c r="C67" s="3"/>
      <c r="D67" s="3" t="s">
        <v>124</v>
      </c>
      <c r="E67" s="3" t="s">
        <v>125</v>
      </c>
      <c r="F67" s="3"/>
      <c r="G67" s="3">
        <v>19000</v>
      </c>
      <c r="H67" s="3">
        <v>4850</v>
      </c>
      <c r="I67" s="3">
        <v>2850</v>
      </c>
      <c r="J67" s="3">
        <v>2000</v>
      </c>
      <c r="K67" s="3" t="s">
        <v>450</v>
      </c>
      <c r="L67" s="4">
        <f t="shared" si="7"/>
        <v>0</v>
      </c>
      <c r="N67" s="3">
        <v>4850</v>
      </c>
      <c r="O67" s="3">
        <v>2850</v>
      </c>
      <c r="P67" s="3">
        <v>2000</v>
      </c>
    </row>
    <row r="68" spans="1:16" x14ac:dyDescent="0.35">
      <c r="A68" s="3" t="s">
        <v>123</v>
      </c>
      <c r="B68" s="3">
        <v>2</v>
      </c>
      <c r="C68" s="3">
        <v>207706559</v>
      </c>
      <c r="D68" s="3" t="s">
        <v>124</v>
      </c>
      <c r="E68" s="3" t="s">
        <v>126</v>
      </c>
      <c r="F68" s="3"/>
      <c r="G68" s="3">
        <v>24000</v>
      </c>
      <c r="H68" s="3">
        <v>5240</v>
      </c>
      <c r="I68" s="3">
        <v>3240</v>
      </c>
      <c r="J68" s="3">
        <v>2000</v>
      </c>
      <c r="K68" s="3" t="s">
        <v>450</v>
      </c>
      <c r="L68" s="4">
        <f t="shared" si="7"/>
        <v>0</v>
      </c>
      <c r="N68" s="3">
        <v>5240</v>
      </c>
      <c r="O68" s="3">
        <v>3240</v>
      </c>
      <c r="P68" s="3">
        <v>2000</v>
      </c>
    </row>
    <row r="69" spans="1:16" x14ac:dyDescent="0.35">
      <c r="A69" s="3" t="s">
        <v>123</v>
      </c>
      <c r="B69" s="3">
        <v>3</v>
      </c>
      <c r="C69" s="3"/>
      <c r="D69" s="3" t="s">
        <v>124</v>
      </c>
      <c r="E69" s="3" t="s">
        <v>127</v>
      </c>
      <c r="F69" s="3"/>
      <c r="G69" s="3">
        <v>40000</v>
      </c>
      <c r="H69" s="3">
        <v>6170</v>
      </c>
      <c r="I69" s="3">
        <v>4170</v>
      </c>
      <c r="J69" s="3">
        <v>2000</v>
      </c>
      <c r="K69" s="3" t="s">
        <v>450</v>
      </c>
      <c r="L69" s="4">
        <f t="shared" si="7"/>
        <v>0</v>
      </c>
      <c r="N69" s="3">
        <v>6170</v>
      </c>
      <c r="O69" s="3">
        <v>4170</v>
      </c>
      <c r="P69" s="3">
        <v>2000</v>
      </c>
    </row>
    <row r="70" spans="1:16" x14ac:dyDescent="0.35">
      <c r="A70" s="3" t="s">
        <v>130</v>
      </c>
      <c r="B70" s="3">
        <v>2</v>
      </c>
      <c r="C70" s="3">
        <v>213386472</v>
      </c>
      <c r="D70" s="3" t="s">
        <v>411</v>
      </c>
      <c r="E70" s="3" t="s">
        <v>412</v>
      </c>
      <c r="F70" s="3"/>
      <c r="G70" s="3">
        <v>24000</v>
      </c>
      <c r="H70" s="3">
        <v>9000</v>
      </c>
      <c r="I70" s="3">
        <v>5000</v>
      </c>
      <c r="J70" s="3">
        <v>4000</v>
      </c>
      <c r="K70" s="3" t="s">
        <v>451</v>
      </c>
      <c r="L70" s="4">
        <f t="shared" si="7"/>
        <v>0</v>
      </c>
      <c r="N70" s="3">
        <v>9000</v>
      </c>
      <c r="O70" s="3">
        <v>5000</v>
      </c>
      <c r="P70" s="3">
        <v>4000</v>
      </c>
    </row>
    <row r="71" spans="1:16" x14ac:dyDescent="0.35">
      <c r="A71" s="3" t="s">
        <v>131</v>
      </c>
      <c r="B71" s="3">
        <v>2</v>
      </c>
      <c r="C71" s="3"/>
      <c r="D71" s="3" t="s">
        <v>132</v>
      </c>
      <c r="E71" s="3" t="s">
        <v>133</v>
      </c>
      <c r="F71" s="3"/>
      <c r="G71" s="3">
        <v>24000</v>
      </c>
      <c r="H71" s="3">
        <v>6200</v>
      </c>
      <c r="I71" s="3">
        <v>3100</v>
      </c>
      <c r="J71" s="3">
        <v>3100</v>
      </c>
      <c r="K71" s="3" t="s">
        <v>450</v>
      </c>
      <c r="L71" s="4">
        <f t="shared" si="7"/>
        <v>0</v>
      </c>
      <c r="N71" s="3">
        <v>6200</v>
      </c>
      <c r="O71" s="3">
        <v>3100</v>
      </c>
      <c r="P71" s="3">
        <v>3100</v>
      </c>
    </row>
    <row r="72" spans="1:16" x14ac:dyDescent="0.35">
      <c r="A72" s="3" t="s">
        <v>134</v>
      </c>
      <c r="B72" s="3">
        <v>2</v>
      </c>
      <c r="C72" s="3">
        <v>216618925</v>
      </c>
      <c r="D72" s="3" t="s">
        <v>141</v>
      </c>
      <c r="E72" s="3" t="s">
        <v>408</v>
      </c>
      <c r="F72" s="3"/>
      <c r="G72" s="3">
        <v>24000</v>
      </c>
      <c r="H72" s="3">
        <v>7000</v>
      </c>
      <c r="I72" s="3">
        <v>5500</v>
      </c>
      <c r="J72" s="3">
        <v>1500</v>
      </c>
      <c r="K72" s="3" t="s">
        <v>451</v>
      </c>
      <c r="L72" s="4">
        <f t="shared" si="7"/>
        <v>0</v>
      </c>
      <c r="N72" s="3">
        <v>7000</v>
      </c>
      <c r="O72" s="3">
        <v>5500</v>
      </c>
      <c r="P72" s="3">
        <v>1500</v>
      </c>
    </row>
    <row r="73" spans="1:16" x14ac:dyDescent="0.35">
      <c r="A73" s="3" t="s">
        <v>134</v>
      </c>
      <c r="B73" s="3">
        <v>3</v>
      </c>
      <c r="C73" s="3">
        <v>216618934</v>
      </c>
      <c r="D73" s="3" t="s">
        <v>141</v>
      </c>
      <c r="E73" s="3" t="s">
        <v>409</v>
      </c>
      <c r="F73" s="3"/>
      <c r="G73" s="3">
        <v>34000</v>
      </c>
      <c r="H73" s="3">
        <v>8000</v>
      </c>
      <c r="I73" s="3">
        <v>6500</v>
      </c>
      <c r="J73" s="3">
        <v>1500</v>
      </c>
      <c r="K73" s="3" t="s">
        <v>451</v>
      </c>
      <c r="L73" s="4">
        <f t="shared" si="7"/>
        <v>0</v>
      </c>
      <c r="N73" s="3">
        <v>8000</v>
      </c>
      <c r="O73" s="3">
        <v>6500</v>
      </c>
      <c r="P73" s="3">
        <v>1500</v>
      </c>
    </row>
    <row r="74" spans="1:16" x14ac:dyDescent="0.35">
      <c r="A74" s="3" t="s">
        <v>135</v>
      </c>
      <c r="B74" s="3">
        <v>3</v>
      </c>
      <c r="C74" s="3"/>
      <c r="D74" s="3" t="s">
        <v>53</v>
      </c>
      <c r="E74" s="3" t="s">
        <v>136</v>
      </c>
      <c r="F74" s="3"/>
      <c r="G74" s="3">
        <v>28000</v>
      </c>
      <c r="H74" s="3">
        <v>7500</v>
      </c>
      <c r="I74" s="3">
        <v>5000</v>
      </c>
      <c r="J74" s="3">
        <v>1800</v>
      </c>
      <c r="K74" s="3" t="s">
        <v>451</v>
      </c>
      <c r="L74" s="4">
        <f t="shared" si="7"/>
        <v>700</v>
      </c>
      <c r="M74" t="s">
        <v>426</v>
      </c>
      <c r="N74" s="3">
        <v>7500</v>
      </c>
      <c r="O74" s="3">
        <f>N74-P74</f>
        <v>5700</v>
      </c>
      <c r="P74" s="3">
        <v>1800</v>
      </c>
    </row>
    <row r="75" spans="1:16" x14ac:dyDescent="0.35">
      <c r="A75" s="3" t="s">
        <v>135</v>
      </c>
      <c r="B75" s="3">
        <v>5</v>
      </c>
      <c r="C75" s="3"/>
      <c r="D75" s="3" t="s">
        <v>53</v>
      </c>
      <c r="E75" s="3" t="s">
        <v>137</v>
      </c>
      <c r="F75" s="3"/>
      <c r="G75" s="3">
        <v>55000</v>
      </c>
      <c r="H75" s="3">
        <v>10000</v>
      </c>
      <c r="I75" s="3">
        <v>6500</v>
      </c>
      <c r="J75" s="3">
        <v>1800</v>
      </c>
      <c r="K75" s="3" t="s">
        <v>451</v>
      </c>
      <c r="L75" s="4">
        <f t="shared" si="7"/>
        <v>1700</v>
      </c>
      <c r="M75" t="s">
        <v>426</v>
      </c>
      <c r="N75" s="3">
        <v>10000</v>
      </c>
      <c r="O75" s="3">
        <f>N75-P75</f>
        <v>8200</v>
      </c>
      <c r="P75" s="3">
        <v>1800</v>
      </c>
    </row>
    <row r="76" spans="1:16" x14ac:dyDescent="0.35">
      <c r="A76" s="3" t="s">
        <v>138</v>
      </c>
      <c r="B76" s="3">
        <v>2</v>
      </c>
      <c r="C76" s="3"/>
      <c r="D76" s="3" t="s">
        <v>139</v>
      </c>
      <c r="E76" s="3" t="s">
        <v>140</v>
      </c>
      <c r="F76" s="3"/>
      <c r="G76" s="3">
        <v>23000</v>
      </c>
      <c r="H76" s="3">
        <v>9000</v>
      </c>
      <c r="I76" s="3">
        <v>3000</v>
      </c>
      <c r="J76" s="3">
        <v>6000</v>
      </c>
      <c r="K76" s="3" t="s">
        <v>451</v>
      </c>
      <c r="L76" s="4">
        <f t="shared" si="7"/>
        <v>0</v>
      </c>
      <c r="N76" s="3">
        <v>9000</v>
      </c>
      <c r="O76" s="3">
        <v>3000</v>
      </c>
      <c r="P76" s="3">
        <v>6000</v>
      </c>
    </row>
    <row r="77" spans="1:16" x14ac:dyDescent="0.35">
      <c r="A77" s="3" t="s">
        <v>138</v>
      </c>
      <c r="B77" s="3">
        <v>3</v>
      </c>
      <c r="C77" s="3"/>
      <c r="D77" s="3" t="s">
        <v>29</v>
      </c>
      <c r="E77" s="3" t="s">
        <v>30</v>
      </c>
      <c r="F77" s="3"/>
      <c r="G77" s="3">
        <v>36000</v>
      </c>
      <c r="H77" s="3">
        <v>6000</v>
      </c>
      <c r="I77" s="3">
        <v>2000</v>
      </c>
      <c r="J77" s="3">
        <v>4000</v>
      </c>
      <c r="K77" s="3" t="s">
        <v>450</v>
      </c>
      <c r="L77" s="4">
        <f t="shared" si="7"/>
        <v>0</v>
      </c>
      <c r="N77" s="3">
        <v>6000</v>
      </c>
      <c r="O77" s="3">
        <v>2000</v>
      </c>
      <c r="P77" s="3">
        <v>4000</v>
      </c>
    </row>
  </sheetData>
  <sheetProtection sheet="1" objects="1" scenarios="1"/>
  <autoFilter ref="A1:P1" xr:uid="{5B4F6C0B-3E2E-4DE1-B4A6-1E6CDA4E7D38}"/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9DC96-F4F5-40B9-9FFD-A2CCD5E0C4BC}">
  <sheetPr>
    <tabColor theme="8" tint="-0.499984740745262"/>
  </sheetPr>
  <dimension ref="A1:P41"/>
  <sheetViews>
    <sheetView workbookViewId="0">
      <pane xSplit="1" ySplit="1" topLeftCell="K2" activePane="bottomRight" state="frozen"/>
      <selection pane="topRight" activeCell="N9" sqref="N9"/>
      <selection pane="bottomLeft" activeCell="N9" sqref="N9"/>
      <selection pane="bottomRight" activeCell="F19" sqref="F19"/>
    </sheetView>
  </sheetViews>
  <sheetFormatPr defaultColWidth="11" defaultRowHeight="14.5" x14ac:dyDescent="0.35"/>
  <cols>
    <col min="1" max="1" width="12.1796875" customWidth="1"/>
    <col min="2" max="2" width="8.81640625" customWidth="1"/>
    <col min="3" max="3" width="12.1796875" customWidth="1"/>
    <col min="4" max="4" width="15.81640625" customWidth="1"/>
    <col min="5" max="6" width="29.453125" customWidth="1"/>
    <col min="7" max="7" width="11.81640625" customWidth="1"/>
    <col min="8" max="11" width="15.453125" customWidth="1"/>
    <col min="12" max="12" width="20.81640625" style="8" customWidth="1"/>
    <col min="13" max="13" width="23" bestFit="1" customWidth="1"/>
    <col min="14" max="16" width="15.453125" customWidth="1"/>
  </cols>
  <sheetData>
    <row r="1" spans="1:16" s="2" customFormat="1" ht="57.65" customHeight="1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1" t="s">
        <v>377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449</v>
      </c>
      <c r="L1" s="11" t="s">
        <v>9</v>
      </c>
      <c r="M1" s="22" t="s">
        <v>425</v>
      </c>
      <c r="N1" s="29" t="s">
        <v>441</v>
      </c>
      <c r="O1" s="29" t="s">
        <v>442</v>
      </c>
      <c r="P1" s="29" t="s">
        <v>443</v>
      </c>
    </row>
    <row r="2" spans="1:16" x14ac:dyDescent="0.35">
      <c r="A2" s="3" t="s">
        <v>10</v>
      </c>
      <c r="B2" s="3">
        <v>2</v>
      </c>
      <c r="C2" s="3"/>
      <c r="D2" s="3" t="s">
        <v>142</v>
      </c>
      <c r="E2" s="3" t="s">
        <v>143</v>
      </c>
      <c r="F2" s="3"/>
      <c r="G2" s="3">
        <v>24000</v>
      </c>
      <c r="H2" s="3">
        <v>7200</v>
      </c>
      <c r="I2" s="3">
        <v>3600</v>
      </c>
      <c r="J2" s="3">
        <v>3600</v>
      </c>
      <c r="K2" s="3" t="s">
        <v>450</v>
      </c>
      <c r="L2" s="8">
        <f t="shared" ref="L2:L41" si="0">H2-(I2+J2)</f>
        <v>0</v>
      </c>
      <c r="N2" s="3">
        <v>7200</v>
      </c>
      <c r="O2" s="3">
        <v>3600</v>
      </c>
      <c r="P2" s="3">
        <v>3600</v>
      </c>
    </row>
    <row r="3" spans="1:16" x14ac:dyDescent="0.35">
      <c r="A3" s="3" t="s">
        <v>144</v>
      </c>
      <c r="B3" s="3">
        <v>3</v>
      </c>
      <c r="C3" s="3"/>
      <c r="D3" s="3" t="s">
        <v>145</v>
      </c>
      <c r="E3" s="3" t="s">
        <v>146</v>
      </c>
      <c r="F3" s="3"/>
      <c r="G3" s="3">
        <v>28600</v>
      </c>
      <c r="H3" s="3">
        <v>5000</v>
      </c>
      <c r="I3" s="3">
        <v>4000</v>
      </c>
      <c r="J3" s="3">
        <v>1000</v>
      </c>
      <c r="K3" s="3" t="s">
        <v>451</v>
      </c>
      <c r="L3" s="8">
        <f t="shared" si="0"/>
        <v>0</v>
      </c>
      <c r="N3" s="3">
        <v>5000</v>
      </c>
      <c r="O3" s="3">
        <v>4000</v>
      </c>
      <c r="P3" s="3">
        <v>1000</v>
      </c>
    </row>
    <row r="4" spans="1:16" x14ac:dyDescent="0.35">
      <c r="A4" s="3" t="s">
        <v>36</v>
      </c>
      <c r="B4" s="3">
        <v>2</v>
      </c>
      <c r="C4" s="3"/>
      <c r="D4" s="3" t="s">
        <v>35</v>
      </c>
      <c r="E4" s="3" t="s">
        <v>147</v>
      </c>
      <c r="F4" s="3"/>
      <c r="G4" s="3">
        <v>28000</v>
      </c>
      <c r="H4" s="3">
        <v>11000</v>
      </c>
      <c r="I4" s="3">
        <v>6600</v>
      </c>
      <c r="J4" s="3">
        <v>2500</v>
      </c>
      <c r="K4" s="3" t="s">
        <v>451</v>
      </c>
      <c r="L4" s="8">
        <f t="shared" si="0"/>
        <v>1900</v>
      </c>
      <c r="M4" t="s">
        <v>426</v>
      </c>
      <c r="N4" s="3">
        <v>11000</v>
      </c>
      <c r="O4" s="3">
        <f>N4-P4</f>
        <v>8500</v>
      </c>
      <c r="P4" s="3">
        <v>2500</v>
      </c>
    </row>
    <row r="5" spans="1:16" x14ac:dyDescent="0.35">
      <c r="A5" s="3" t="s">
        <v>36</v>
      </c>
      <c r="B5" s="3">
        <v>3</v>
      </c>
      <c r="C5" s="3"/>
      <c r="D5" s="3" t="s">
        <v>35</v>
      </c>
      <c r="E5" s="3" t="s">
        <v>148</v>
      </c>
      <c r="F5" s="3"/>
      <c r="G5" s="3">
        <v>40000</v>
      </c>
      <c r="H5" s="3">
        <v>12000</v>
      </c>
      <c r="I5" s="3">
        <v>7600</v>
      </c>
      <c r="J5" s="3">
        <v>2500</v>
      </c>
      <c r="K5" s="3" t="s">
        <v>451</v>
      </c>
      <c r="L5" s="8">
        <f t="shared" si="0"/>
        <v>1900</v>
      </c>
      <c r="M5" t="s">
        <v>426</v>
      </c>
      <c r="N5" s="3">
        <v>12000</v>
      </c>
      <c r="O5" s="3">
        <f t="shared" ref="O5" si="1">N5-P5</f>
        <v>9500</v>
      </c>
      <c r="P5" s="3">
        <v>2500</v>
      </c>
    </row>
    <row r="6" spans="1:16" x14ac:dyDescent="0.35">
      <c r="A6" s="3" t="s">
        <v>37</v>
      </c>
      <c r="B6" s="3">
        <v>2</v>
      </c>
      <c r="C6" s="3"/>
      <c r="D6" s="3" t="s">
        <v>145</v>
      </c>
      <c r="E6" s="3" t="s">
        <v>149</v>
      </c>
      <c r="F6" s="3"/>
      <c r="G6" s="3">
        <v>23000</v>
      </c>
      <c r="H6" s="3">
        <v>6300</v>
      </c>
      <c r="I6" s="3">
        <v>3000</v>
      </c>
      <c r="J6" s="3">
        <v>3300</v>
      </c>
      <c r="K6" s="3" t="s">
        <v>450</v>
      </c>
      <c r="L6" s="8">
        <f t="shared" si="0"/>
        <v>0</v>
      </c>
      <c r="N6" s="3">
        <v>6300</v>
      </c>
      <c r="O6" s="3">
        <v>3000</v>
      </c>
      <c r="P6" s="3">
        <v>3300</v>
      </c>
    </row>
    <row r="7" spans="1:16" x14ac:dyDescent="0.35">
      <c r="A7" s="3" t="s">
        <v>37</v>
      </c>
      <c r="B7" s="3">
        <v>3</v>
      </c>
      <c r="C7" s="3"/>
      <c r="D7" s="3" t="s">
        <v>145</v>
      </c>
      <c r="E7" s="3" t="s">
        <v>150</v>
      </c>
      <c r="F7" s="3"/>
      <c r="G7" s="3">
        <v>28600</v>
      </c>
      <c r="H7" s="3">
        <v>7600</v>
      </c>
      <c r="I7" s="3">
        <v>4300</v>
      </c>
      <c r="J7" s="3">
        <v>3300</v>
      </c>
      <c r="K7" s="3" t="s">
        <v>450</v>
      </c>
      <c r="L7" s="8">
        <f t="shared" si="0"/>
        <v>0</v>
      </c>
      <c r="N7" s="3">
        <v>7600</v>
      </c>
      <c r="O7" s="3">
        <v>4300</v>
      </c>
      <c r="P7" s="3">
        <v>3300</v>
      </c>
    </row>
    <row r="8" spans="1:16" x14ac:dyDescent="0.35">
      <c r="A8" s="3" t="s">
        <v>47</v>
      </c>
      <c r="B8" s="3">
        <v>2.5</v>
      </c>
      <c r="C8" s="3"/>
      <c r="D8" s="3" t="s">
        <v>48</v>
      </c>
      <c r="E8" s="3" t="s">
        <v>49</v>
      </c>
      <c r="F8" s="3"/>
      <c r="G8" s="3">
        <v>36000</v>
      </c>
      <c r="H8" s="3">
        <v>7200</v>
      </c>
      <c r="I8" s="3">
        <v>5700</v>
      </c>
      <c r="J8" s="3">
        <v>1500</v>
      </c>
      <c r="K8" s="3" t="s">
        <v>451</v>
      </c>
      <c r="L8" s="8">
        <f t="shared" si="0"/>
        <v>0</v>
      </c>
      <c r="N8" s="3">
        <v>7200</v>
      </c>
      <c r="O8" s="3">
        <v>5700</v>
      </c>
      <c r="P8" s="3">
        <v>1500</v>
      </c>
    </row>
    <row r="9" spans="1:16" x14ac:dyDescent="0.35">
      <c r="A9" s="3" t="s">
        <v>56</v>
      </c>
      <c r="B9" s="3">
        <v>2</v>
      </c>
      <c r="C9" s="3">
        <v>212528004</v>
      </c>
      <c r="D9" s="3" t="s">
        <v>413</v>
      </c>
      <c r="E9" s="3" t="s">
        <v>414</v>
      </c>
      <c r="F9" s="3"/>
      <c r="G9" s="3">
        <v>25600</v>
      </c>
      <c r="H9" s="3">
        <v>3800</v>
      </c>
      <c r="I9" s="3">
        <v>1800</v>
      </c>
      <c r="J9" s="3">
        <v>2000</v>
      </c>
      <c r="K9" s="3" t="s">
        <v>450</v>
      </c>
      <c r="L9" s="8">
        <f t="shared" si="0"/>
        <v>0</v>
      </c>
      <c r="N9" s="3">
        <v>3800</v>
      </c>
      <c r="O9" s="3">
        <v>1800</v>
      </c>
      <c r="P9" s="3">
        <v>2000</v>
      </c>
    </row>
    <row r="10" spans="1:16" x14ac:dyDescent="0.35">
      <c r="A10" s="3" t="s">
        <v>153</v>
      </c>
      <c r="B10" s="3">
        <v>3</v>
      </c>
      <c r="C10" s="3"/>
      <c r="D10" s="3" t="s">
        <v>19</v>
      </c>
      <c r="E10" s="3" t="s">
        <v>154</v>
      </c>
      <c r="F10" s="3"/>
      <c r="G10" s="3">
        <v>36000</v>
      </c>
      <c r="H10" s="3">
        <v>5800</v>
      </c>
      <c r="I10" s="3">
        <v>4600</v>
      </c>
      <c r="J10" s="3">
        <v>1200</v>
      </c>
      <c r="K10" s="3" t="s">
        <v>451</v>
      </c>
      <c r="L10" s="8">
        <f t="shared" si="0"/>
        <v>0</v>
      </c>
      <c r="N10" s="3">
        <v>5800</v>
      </c>
      <c r="O10" s="3">
        <v>4600</v>
      </c>
      <c r="P10" s="3">
        <v>1200</v>
      </c>
    </row>
    <row r="11" spans="1:16" x14ac:dyDescent="0.35">
      <c r="A11" s="3" t="s">
        <v>64</v>
      </c>
      <c r="B11" s="3">
        <v>2</v>
      </c>
      <c r="C11" s="3"/>
      <c r="D11" s="3" t="s">
        <v>155</v>
      </c>
      <c r="E11" s="3" t="s">
        <v>156</v>
      </c>
      <c r="F11" s="3"/>
      <c r="G11" s="3">
        <v>24000</v>
      </c>
      <c r="H11" s="3">
        <v>4000</v>
      </c>
      <c r="I11" s="3">
        <v>3000</v>
      </c>
      <c r="J11" s="3">
        <v>1000</v>
      </c>
      <c r="K11" s="3" t="s">
        <v>450</v>
      </c>
      <c r="L11" s="8">
        <f t="shared" si="0"/>
        <v>0</v>
      </c>
      <c r="N11" s="3">
        <v>4000</v>
      </c>
      <c r="O11" s="3">
        <v>3000</v>
      </c>
      <c r="P11" s="3">
        <v>1000</v>
      </c>
    </row>
    <row r="12" spans="1:16" x14ac:dyDescent="0.35">
      <c r="A12" s="3" t="s">
        <v>79</v>
      </c>
      <c r="B12" s="3">
        <v>2</v>
      </c>
      <c r="C12" s="3"/>
      <c r="D12" s="3" t="s">
        <v>158</v>
      </c>
      <c r="E12" s="3" t="s">
        <v>159</v>
      </c>
      <c r="F12" s="3"/>
      <c r="G12" s="3">
        <v>24000</v>
      </c>
      <c r="H12" s="3">
        <v>5000</v>
      </c>
      <c r="I12" s="3">
        <v>3500</v>
      </c>
      <c r="J12" s="3">
        <v>1499</v>
      </c>
      <c r="K12" s="3" t="s">
        <v>450</v>
      </c>
      <c r="L12" s="8">
        <f t="shared" si="0"/>
        <v>1</v>
      </c>
      <c r="N12" s="3">
        <v>5000</v>
      </c>
      <c r="O12" s="3">
        <v>3500</v>
      </c>
      <c r="P12" s="3">
        <v>1499</v>
      </c>
    </row>
    <row r="13" spans="1:16" x14ac:dyDescent="0.35">
      <c r="A13" s="3" t="s">
        <v>80</v>
      </c>
      <c r="B13" s="3">
        <v>2</v>
      </c>
      <c r="C13" s="3"/>
      <c r="D13" s="3" t="s">
        <v>160</v>
      </c>
      <c r="E13" s="3" t="s">
        <v>161</v>
      </c>
      <c r="F13" s="3"/>
      <c r="G13" s="3">
        <v>24000</v>
      </c>
      <c r="H13" s="3">
        <v>5000</v>
      </c>
      <c r="I13" s="3">
        <v>3000</v>
      </c>
      <c r="J13" s="3">
        <v>2000</v>
      </c>
      <c r="K13" s="3" t="s">
        <v>450</v>
      </c>
      <c r="L13" s="8">
        <f t="shared" si="0"/>
        <v>0</v>
      </c>
      <c r="N13" s="3">
        <v>5000</v>
      </c>
      <c r="O13" s="3">
        <v>3000</v>
      </c>
      <c r="P13" s="3">
        <v>2000</v>
      </c>
    </row>
    <row r="14" spans="1:16" x14ac:dyDescent="0.35">
      <c r="A14" s="3" t="s">
        <v>85</v>
      </c>
      <c r="B14" s="3">
        <v>2</v>
      </c>
      <c r="C14" s="3"/>
      <c r="D14" s="3" t="s">
        <v>16</v>
      </c>
      <c r="E14" s="3" t="s">
        <v>162</v>
      </c>
      <c r="F14" s="3"/>
      <c r="G14" s="3">
        <v>60000</v>
      </c>
      <c r="H14" s="3">
        <v>15000</v>
      </c>
      <c r="I14" s="3">
        <v>10000</v>
      </c>
      <c r="J14" s="3">
        <v>5000</v>
      </c>
      <c r="K14" s="3" t="s">
        <v>450</v>
      </c>
      <c r="L14" s="8">
        <f t="shared" si="0"/>
        <v>0</v>
      </c>
      <c r="N14" s="3">
        <v>15000</v>
      </c>
      <c r="O14" s="3">
        <v>10000</v>
      </c>
      <c r="P14" s="3">
        <v>5000</v>
      </c>
    </row>
    <row r="15" spans="1:16" x14ac:dyDescent="0.35">
      <c r="A15" s="3" t="s">
        <v>163</v>
      </c>
      <c r="B15" s="3">
        <v>1.5</v>
      </c>
      <c r="C15" s="3"/>
      <c r="D15" s="3" t="s">
        <v>35</v>
      </c>
      <c r="E15" s="3" t="s">
        <v>164</v>
      </c>
      <c r="F15" s="3"/>
      <c r="G15" s="3">
        <v>21600</v>
      </c>
      <c r="H15" s="3">
        <v>6000</v>
      </c>
      <c r="I15" s="3">
        <v>4000</v>
      </c>
      <c r="J15" s="3">
        <v>2000</v>
      </c>
      <c r="K15" s="3" t="s">
        <v>450</v>
      </c>
      <c r="L15" s="8">
        <f t="shared" si="0"/>
        <v>0</v>
      </c>
      <c r="N15" s="3">
        <v>6000</v>
      </c>
      <c r="O15" s="3">
        <v>4000</v>
      </c>
      <c r="P15" s="3">
        <v>2000</v>
      </c>
    </row>
    <row r="16" spans="1:16" x14ac:dyDescent="0.35">
      <c r="A16" s="3" t="s">
        <v>96</v>
      </c>
      <c r="B16" s="3">
        <v>2</v>
      </c>
      <c r="C16" s="3">
        <v>210291119</v>
      </c>
      <c r="D16" s="3" t="s">
        <v>141</v>
      </c>
      <c r="E16" s="3" t="s">
        <v>415</v>
      </c>
      <c r="F16" s="3"/>
      <c r="G16" s="3">
        <v>21600</v>
      </c>
      <c r="H16" s="3">
        <v>14888</v>
      </c>
      <c r="I16" s="3">
        <v>13288</v>
      </c>
      <c r="J16" s="3">
        <v>1600</v>
      </c>
      <c r="K16" s="3" t="s">
        <v>451</v>
      </c>
      <c r="L16" s="8">
        <f t="shared" si="0"/>
        <v>0</v>
      </c>
      <c r="N16" s="3">
        <v>14888</v>
      </c>
      <c r="O16" s="3">
        <v>13288</v>
      </c>
      <c r="P16" s="3">
        <v>1600</v>
      </c>
    </row>
    <row r="17" spans="1:16" x14ac:dyDescent="0.35">
      <c r="A17" s="3" t="s">
        <v>96</v>
      </c>
      <c r="B17" s="3">
        <v>3</v>
      </c>
      <c r="C17" s="3">
        <v>210293516</v>
      </c>
      <c r="D17" s="3" t="s">
        <v>141</v>
      </c>
      <c r="E17" s="3" t="s">
        <v>416</v>
      </c>
      <c r="F17" t="s">
        <v>400</v>
      </c>
      <c r="G17" s="3">
        <v>33400</v>
      </c>
      <c r="H17" s="3">
        <v>16888</v>
      </c>
      <c r="I17" s="3">
        <v>15288</v>
      </c>
      <c r="J17" s="3">
        <v>1600</v>
      </c>
      <c r="K17" s="3" t="s">
        <v>451</v>
      </c>
      <c r="L17" s="8">
        <f t="shared" si="0"/>
        <v>0</v>
      </c>
      <c r="N17" s="3">
        <v>16888</v>
      </c>
      <c r="O17" s="3">
        <v>15288</v>
      </c>
      <c r="P17" s="3">
        <v>1600</v>
      </c>
    </row>
    <row r="18" spans="1:16" x14ac:dyDescent="0.35">
      <c r="A18" s="3" t="s">
        <v>101</v>
      </c>
      <c r="B18" s="3">
        <v>2</v>
      </c>
      <c r="C18" s="3"/>
      <c r="D18" s="3" t="s">
        <v>145</v>
      </c>
      <c r="E18" s="3" t="s">
        <v>104</v>
      </c>
      <c r="F18" s="3"/>
      <c r="G18" s="3">
        <v>23000</v>
      </c>
      <c r="H18" s="3">
        <v>4830</v>
      </c>
      <c r="I18" s="3">
        <v>2000</v>
      </c>
      <c r="J18" s="3">
        <v>1000</v>
      </c>
      <c r="K18" s="3" t="s">
        <v>450</v>
      </c>
      <c r="L18" s="8">
        <f t="shared" si="0"/>
        <v>1830</v>
      </c>
      <c r="N18" s="3">
        <v>4830</v>
      </c>
      <c r="O18" s="3">
        <f t="shared" ref="O18:O19" si="2">N18-P18</f>
        <v>3830</v>
      </c>
      <c r="P18" s="3">
        <v>1000</v>
      </c>
    </row>
    <row r="19" spans="1:16" x14ac:dyDescent="0.35">
      <c r="A19" s="3" t="s">
        <v>101</v>
      </c>
      <c r="B19" s="3">
        <v>3</v>
      </c>
      <c r="C19" s="3"/>
      <c r="D19" s="3" t="s">
        <v>102</v>
      </c>
      <c r="E19" s="3" t="s">
        <v>165</v>
      </c>
      <c r="F19" s="3"/>
      <c r="G19" s="3">
        <v>34000</v>
      </c>
      <c r="H19" s="3">
        <v>5459</v>
      </c>
      <c r="I19" s="3">
        <v>2200</v>
      </c>
      <c r="J19" s="3">
        <v>1000</v>
      </c>
      <c r="K19" s="3" t="s">
        <v>450</v>
      </c>
      <c r="L19" s="8">
        <f t="shared" si="0"/>
        <v>2259</v>
      </c>
      <c r="N19" s="3">
        <v>5459</v>
      </c>
      <c r="O19" s="3">
        <f t="shared" si="2"/>
        <v>4459</v>
      </c>
      <c r="P19" s="3">
        <v>1000</v>
      </c>
    </row>
    <row r="20" spans="1:16" x14ac:dyDescent="0.35">
      <c r="A20" s="3" t="s">
        <v>106</v>
      </c>
      <c r="B20" s="3">
        <v>2</v>
      </c>
      <c r="C20" s="3"/>
      <c r="D20" s="3" t="s">
        <v>166</v>
      </c>
      <c r="E20" s="3" t="s">
        <v>167</v>
      </c>
      <c r="F20" s="3"/>
      <c r="G20" s="3">
        <v>23200</v>
      </c>
      <c r="H20" s="3">
        <v>4500</v>
      </c>
      <c r="I20" s="3">
        <v>3500</v>
      </c>
      <c r="J20" s="3">
        <v>1000</v>
      </c>
      <c r="K20" s="3" t="s">
        <v>451</v>
      </c>
      <c r="L20" s="8">
        <f t="shared" si="0"/>
        <v>0</v>
      </c>
      <c r="N20" s="3">
        <v>4500</v>
      </c>
      <c r="O20" s="3">
        <v>3500</v>
      </c>
      <c r="P20" s="3">
        <v>1000</v>
      </c>
    </row>
    <row r="21" spans="1:16" x14ac:dyDescent="0.35">
      <c r="A21" s="3" t="s">
        <v>106</v>
      </c>
      <c r="B21" s="3">
        <v>2</v>
      </c>
      <c r="C21" s="3"/>
      <c r="D21" s="3" t="s">
        <v>168</v>
      </c>
      <c r="E21" s="3" t="s">
        <v>169</v>
      </c>
      <c r="F21" s="3"/>
      <c r="G21" s="3">
        <v>24000</v>
      </c>
      <c r="H21" s="3">
        <v>4200</v>
      </c>
      <c r="I21" s="3">
        <v>3200</v>
      </c>
      <c r="J21" s="3">
        <v>1000</v>
      </c>
      <c r="K21" s="3" t="s">
        <v>451</v>
      </c>
      <c r="L21" s="8">
        <f t="shared" si="0"/>
        <v>0</v>
      </c>
      <c r="N21" s="3">
        <v>4200</v>
      </c>
      <c r="O21" s="3">
        <v>3200</v>
      </c>
      <c r="P21" s="3">
        <v>1000</v>
      </c>
    </row>
    <row r="22" spans="1:16" x14ac:dyDescent="0.35">
      <c r="A22" s="3" t="s">
        <v>106</v>
      </c>
      <c r="B22" s="3">
        <v>2.5</v>
      </c>
      <c r="C22" s="3"/>
      <c r="D22" s="3" t="s">
        <v>168</v>
      </c>
      <c r="E22" s="3" t="s">
        <v>170</v>
      </c>
      <c r="F22" s="3"/>
      <c r="G22" s="3">
        <v>24000</v>
      </c>
      <c r="H22" s="3">
        <v>4500</v>
      </c>
      <c r="I22" s="3">
        <v>3500</v>
      </c>
      <c r="J22" s="3">
        <v>1000</v>
      </c>
      <c r="K22" s="3" t="s">
        <v>450</v>
      </c>
      <c r="L22" s="8">
        <f t="shared" si="0"/>
        <v>0</v>
      </c>
      <c r="N22" s="3">
        <v>4500</v>
      </c>
      <c r="O22" s="3">
        <v>3500</v>
      </c>
      <c r="P22" s="3">
        <v>1000</v>
      </c>
    </row>
    <row r="23" spans="1:16" x14ac:dyDescent="0.35">
      <c r="A23" s="3" t="s">
        <v>107</v>
      </c>
      <c r="B23" s="3">
        <v>2</v>
      </c>
      <c r="C23" s="3"/>
      <c r="D23" s="3" t="s">
        <v>112</v>
      </c>
      <c r="E23" s="3" t="s">
        <v>109</v>
      </c>
      <c r="F23" s="3"/>
      <c r="G23" s="3">
        <v>24000</v>
      </c>
      <c r="H23" s="3">
        <v>7400</v>
      </c>
      <c r="I23" s="3">
        <v>7400</v>
      </c>
      <c r="J23" s="3">
        <v>7400</v>
      </c>
      <c r="K23" s="3" t="s">
        <v>451</v>
      </c>
      <c r="L23" s="8">
        <f t="shared" si="0"/>
        <v>-7400</v>
      </c>
      <c r="M23" t="s">
        <v>429</v>
      </c>
      <c r="N23" s="3">
        <v>7400</v>
      </c>
      <c r="O23" s="3"/>
      <c r="P23" s="3"/>
    </row>
    <row r="24" spans="1:16" x14ac:dyDescent="0.35">
      <c r="A24" s="3" t="s">
        <v>107</v>
      </c>
      <c r="B24" s="3">
        <v>2</v>
      </c>
      <c r="C24" s="3"/>
      <c r="D24" s="3" t="s">
        <v>112</v>
      </c>
      <c r="E24" s="3" t="s">
        <v>109</v>
      </c>
      <c r="F24" s="3"/>
      <c r="G24" s="3">
        <v>24000</v>
      </c>
      <c r="H24" s="3">
        <v>7400</v>
      </c>
      <c r="I24" s="3">
        <v>7400</v>
      </c>
      <c r="J24" s="3">
        <v>7400</v>
      </c>
      <c r="K24" s="3" t="s">
        <v>451</v>
      </c>
      <c r="L24" s="8">
        <f t="shared" si="0"/>
        <v>-7400</v>
      </c>
      <c r="N24" s="3">
        <v>7400</v>
      </c>
      <c r="O24" s="3"/>
      <c r="P24" s="3"/>
    </row>
    <row r="25" spans="1:16" x14ac:dyDescent="0.35">
      <c r="A25" s="3" t="s">
        <v>107</v>
      </c>
      <c r="B25" s="3">
        <v>2</v>
      </c>
      <c r="C25" s="3"/>
      <c r="D25" s="3" t="s">
        <v>112</v>
      </c>
      <c r="E25" s="3" t="s">
        <v>109</v>
      </c>
      <c r="F25" s="3"/>
      <c r="G25" s="3">
        <v>24000</v>
      </c>
      <c r="H25" s="3">
        <v>7400</v>
      </c>
      <c r="I25" s="3">
        <v>7400</v>
      </c>
      <c r="J25" s="3">
        <v>7400</v>
      </c>
      <c r="K25" s="3" t="s">
        <v>451</v>
      </c>
      <c r="L25" s="8">
        <f t="shared" si="0"/>
        <v>-7400</v>
      </c>
      <c r="N25" s="3">
        <v>7400</v>
      </c>
      <c r="O25" s="3"/>
      <c r="P25" s="3"/>
    </row>
    <row r="26" spans="1:16" x14ac:dyDescent="0.35">
      <c r="A26" s="3" t="s">
        <v>171</v>
      </c>
      <c r="B26" s="3">
        <v>2</v>
      </c>
      <c r="C26" s="3"/>
      <c r="D26" s="3" t="s">
        <v>172</v>
      </c>
      <c r="E26" s="3" t="s">
        <v>63</v>
      </c>
      <c r="F26" s="3"/>
      <c r="G26" s="3">
        <v>22800</v>
      </c>
      <c r="H26" s="3">
        <v>12000</v>
      </c>
      <c r="I26" s="3">
        <v>12000</v>
      </c>
      <c r="J26" s="3">
        <v>12000</v>
      </c>
      <c r="K26" s="3" t="s">
        <v>450</v>
      </c>
      <c r="L26" s="8">
        <f t="shared" si="0"/>
        <v>-12000</v>
      </c>
      <c r="N26" s="3">
        <v>12000</v>
      </c>
      <c r="O26" s="3"/>
      <c r="P26" s="3"/>
    </row>
    <row r="27" spans="1:16" x14ac:dyDescent="0.35">
      <c r="A27" s="3" t="s">
        <v>171</v>
      </c>
      <c r="B27" s="3">
        <v>1.5</v>
      </c>
      <c r="C27" s="3"/>
      <c r="D27" s="3" t="s">
        <v>172</v>
      </c>
      <c r="E27" s="3" t="s">
        <v>173</v>
      </c>
      <c r="F27" s="3"/>
      <c r="G27" s="3">
        <v>17800</v>
      </c>
      <c r="H27" s="3">
        <v>10000</v>
      </c>
      <c r="I27" s="3">
        <v>10000</v>
      </c>
      <c r="J27" s="3">
        <v>10000</v>
      </c>
      <c r="K27" s="3" t="s">
        <v>450</v>
      </c>
      <c r="L27" s="8">
        <f t="shared" si="0"/>
        <v>-10000</v>
      </c>
      <c r="N27" s="3">
        <v>10000</v>
      </c>
      <c r="O27" s="3"/>
      <c r="P27" s="3"/>
    </row>
    <row r="28" spans="1:16" x14ac:dyDescent="0.35">
      <c r="A28" s="3" t="s">
        <v>115</v>
      </c>
      <c r="B28" s="3">
        <v>2</v>
      </c>
      <c r="C28" s="3"/>
      <c r="D28" s="3" t="s">
        <v>72</v>
      </c>
      <c r="E28" s="3" t="s">
        <v>174</v>
      </c>
      <c r="F28" s="3"/>
      <c r="G28" s="3">
        <v>24000</v>
      </c>
      <c r="H28" s="3">
        <v>9880</v>
      </c>
      <c r="I28" s="3">
        <v>8000</v>
      </c>
      <c r="J28" s="3">
        <v>1880</v>
      </c>
      <c r="K28" s="3" t="s">
        <v>450</v>
      </c>
      <c r="L28" s="8">
        <f t="shared" si="0"/>
        <v>0</v>
      </c>
      <c r="N28" s="3">
        <v>9880</v>
      </c>
      <c r="O28" s="3">
        <v>8000</v>
      </c>
      <c r="P28" s="3">
        <v>1880</v>
      </c>
    </row>
    <row r="29" spans="1:16" x14ac:dyDescent="0.35">
      <c r="A29" s="3" t="s">
        <v>175</v>
      </c>
      <c r="B29" s="3">
        <v>2.5</v>
      </c>
      <c r="C29" s="3"/>
      <c r="D29" s="3" t="s">
        <v>176</v>
      </c>
      <c r="E29" s="3" t="s">
        <v>177</v>
      </c>
      <c r="F29" s="3"/>
      <c r="G29" s="3">
        <v>30000</v>
      </c>
      <c r="H29" s="3">
        <v>5000</v>
      </c>
      <c r="I29" s="3">
        <v>2300</v>
      </c>
      <c r="J29" s="3">
        <v>2700</v>
      </c>
      <c r="K29" s="3" t="s">
        <v>450</v>
      </c>
      <c r="L29" s="8">
        <f t="shared" si="0"/>
        <v>0</v>
      </c>
      <c r="N29" s="3">
        <v>5000</v>
      </c>
      <c r="O29" s="3">
        <v>2300</v>
      </c>
      <c r="P29" s="3">
        <v>2700</v>
      </c>
    </row>
    <row r="30" spans="1:16" x14ac:dyDescent="0.35">
      <c r="A30" s="3" t="s">
        <v>175</v>
      </c>
      <c r="B30" s="3">
        <v>2</v>
      </c>
      <c r="C30" s="3"/>
      <c r="D30" s="3" t="s">
        <v>178</v>
      </c>
      <c r="E30" s="3" t="s">
        <v>179</v>
      </c>
      <c r="F30" s="3"/>
      <c r="G30" s="3">
        <v>24000</v>
      </c>
      <c r="H30" s="3">
        <v>4800</v>
      </c>
      <c r="I30" s="3">
        <v>2200</v>
      </c>
      <c r="J30" s="3">
        <v>2600</v>
      </c>
      <c r="K30" s="3" t="s">
        <v>451</v>
      </c>
      <c r="L30" s="8">
        <f t="shared" si="0"/>
        <v>0</v>
      </c>
      <c r="N30" s="3">
        <v>4800</v>
      </c>
      <c r="O30" s="3">
        <v>2200</v>
      </c>
      <c r="P30" s="3">
        <v>2600</v>
      </c>
    </row>
    <row r="31" spans="1:16" x14ac:dyDescent="0.35">
      <c r="A31" s="3" t="s">
        <v>175</v>
      </c>
      <c r="B31" s="3">
        <v>3</v>
      </c>
      <c r="C31" s="3"/>
      <c r="D31" s="3" t="s">
        <v>176</v>
      </c>
      <c r="E31" s="3" t="s">
        <v>180</v>
      </c>
      <c r="F31" s="3"/>
      <c r="G31" s="3">
        <v>36000</v>
      </c>
      <c r="H31" s="3">
        <v>5200</v>
      </c>
      <c r="I31" s="3">
        <v>2400</v>
      </c>
      <c r="J31" s="3">
        <v>2800</v>
      </c>
      <c r="K31" s="3" t="s">
        <v>451</v>
      </c>
      <c r="L31" s="8">
        <f t="shared" si="0"/>
        <v>0</v>
      </c>
      <c r="N31" s="3">
        <v>5200</v>
      </c>
      <c r="O31" s="3">
        <v>2400</v>
      </c>
      <c r="P31" s="3">
        <v>2800</v>
      </c>
    </row>
    <row r="32" spans="1:16" x14ac:dyDescent="0.35">
      <c r="A32" s="3" t="s">
        <v>122</v>
      </c>
      <c r="B32" s="3">
        <v>1.5</v>
      </c>
      <c r="C32" s="3">
        <v>215685715</v>
      </c>
      <c r="D32" s="3" t="s">
        <v>141</v>
      </c>
      <c r="E32" s="3" t="s">
        <v>417</v>
      </c>
      <c r="F32" s="3" t="s">
        <v>418</v>
      </c>
      <c r="G32" s="3">
        <v>17700</v>
      </c>
      <c r="H32" s="3">
        <v>8500</v>
      </c>
      <c r="I32" s="3">
        <v>7225</v>
      </c>
      <c r="J32" s="3">
        <v>1275</v>
      </c>
      <c r="K32" s="3" t="s">
        <v>450</v>
      </c>
      <c r="L32" s="8">
        <f t="shared" si="0"/>
        <v>0</v>
      </c>
      <c r="N32" s="3">
        <v>8500</v>
      </c>
      <c r="O32" s="3">
        <v>7225</v>
      </c>
      <c r="P32" s="3">
        <v>1275</v>
      </c>
    </row>
    <row r="33" spans="1:16" x14ac:dyDescent="0.35">
      <c r="A33" s="3" t="s">
        <v>122</v>
      </c>
      <c r="B33" s="3">
        <v>2</v>
      </c>
      <c r="C33" s="3">
        <v>215710393</v>
      </c>
      <c r="D33" s="3" t="s">
        <v>141</v>
      </c>
      <c r="E33" s="3" t="s">
        <v>419</v>
      </c>
      <c r="F33" s="3" t="s">
        <v>418</v>
      </c>
      <c r="G33" s="3">
        <v>22000</v>
      </c>
      <c r="H33" s="3">
        <v>8825</v>
      </c>
      <c r="I33" s="3">
        <v>7550</v>
      </c>
      <c r="J33" s="3">
        <v>1275</v>
      </c>
      <c r="K33" s="3" t="s">
        <v>450</v>
      </c>
      <c r="L33" s="8">
        <f t="shared" si="0"/>
        <v>0</v>
      </c>
      <c r="N33" s="3">
        <v>8825</v>
      </c>
      <c r="O33" s="3">
        <v>7550</v>
      </c>
      <c r="P33" s="3">
        <v>1275</v>
      </c>
    </row>
    <row r="34" spans="1:16" x14ac:dyDescent="0.35">
      <c r="A34" s="3" t="s">
        <v>122</v>
      </c>
      <c r="B34" s="3">
        <v>3</v>
      </c>
      <c r="C34" s="3">
        <v>215744792</v>
      </c>
      <c r="D34" s="3" t="s">
        <v>141</v>
      </c>
      <c r="E34" s="3" t="s">
        <v>420</v>
      </c>
      <c r="F34" s="3" t="s">
        <v>421</v>
      </c>
      <c r="G34" s="3">
        <v>33800</v>
      </c>
      <c r="H34" s="3">
        <v>9875</v>
      </c>
      <c r="I34" s="3">
        <v>8600</v>
      </c>
      <c r="J34" s="3">
        <v>1275</v>
      </c>
      <c r="K34" s="3" t="s">
        <v>450</v>
      </c>
      <c r="L34" s="8">
        <f t="shared" si="0"/>
        <v>0</v>
      </c>
      <c r="N34" s="3">
        <v>9875</v>
      </c>
      <c r="O34" s="3">
        <v>8600</v>
      </c>
      <c r="P34" s="3">
        <v>1275</v>
      </c>
    </row>
    <row r="35" spans="1:16" x14ac:dyDescent="0.35">
      <c r="A35" s="20" t="s">
        <v>181</v>
      </c>
      <c r="B35" s="20">
        <v>3</v>
      </c>
      <c r="C35" s="20">
        <v>160585</v>
      </c>
      <c r="D35" s="20"/>
      <c r="E35" s="20"/>
      <c r="F35" s="20"/>
      <c r="G35" s="20"/>
      <c r="H35" s="20">
        <v>8000</v>
      </c>
      <c r="I35" s="20">
        <v>4000</v>
      </c>
      <c r="J35" s="20">
        <v>4000</v>
      </c>
      <c r="K35" s="3" t="s">
        <v>450</v>
      </c>
      <c r="L35" s="21">
        <f t="shared" si="0"/>
        <v>0</v>
      </c>
      <c r="N35" s="20">
        <v>8000</v>
      </c>
      <c r="O35" s="20">
        <v>4000</v>
      </c>
      <c r="P35" s="20">
        <v>4000</v>
      </c>
    </row>
    <row r="36" spans="1:16" x14ac:dyDescent="0.35">
      <c r="A36" s="20" t="s">
        <v>181</v>
      </c>
      <c r="B36" s="20">
        <v>3</v>
      </c>
      <c r="C36" s="20">
        <v>160585</v>
      </c>
      <c r="D36" s="20"/>
      <c r="E36" s="20"/>
      <c r="F36" s="20"/>
      <c r="G36" s="20"/>
      <c r="H36" s="20">
        <v>10000</v>
      </c>
      <c r="I36" s="20">
        <v>5000</v>
      </c>
      <c r="J36" s="20">
        <v>5000</v>
      </c>
      <c r="K36" s="3" t="s">
        <v>451</v>
      </c>
      <c r="L36" s="21">
        <f t="shared" si="0"/>
        <v>0</v>
      </c>
      <c r="N36" s="20">
        <v>10000</v>
      </c>
      <c r="O36" s="20">
        <v>5000</v>
      </c>
      <c r="P36" s="20">
        <v>5000</v>
      </c>
    </row>
    <row r="37" spans="1:16" x14ac:dyDescent="0.35">
      <c r="A37" s="3" t="s">
        <v>128</v>
      </c>
      <c r="B37" s="3">
        <v>3</v>
      </c>
      <c r="C37" s="3">
        <v>206840825</v>
      </c>
      <c r="D37" s="3"/>
      <c r="E37" s="3" t="s">
        <v>410</v>
      </c>
      <c r="F37" s="3" t="s">
        <v>422</v>
      </c>
      <c r="G37" s="3">
        <v>32800</v>
      </c>
      <c r="H37" s="3">
        <v>21000</v>
      </c>
      <c r="I37" s="3">
        <v>11000</v>
      </c>
      <c r="J37" s="3">
        <v>1000</v>
      </c>
      <c r="K37" s="3" t="s">
        <v>451</v>
      </c>
      <c r="L37" s="8">
        <f t="shared" si="0"/>
        <v>9000</v>
      </c>
      <c r="M37" t="s">
        <v>428</v>
      </c>
      <c r="N37" s="3">
        <v>21000</v>
      </c>
      <c r="O37" s="3">
        <v>11000</v>
      </c>
      <c r="P37" s="3">
        <v>10000</v>
      </c>
    </row>
    <row r="38" spans="1:16" x14ac:dyDescent="0.35">
      <c r="A38" s="3" t="s">
        <v>131</v>
      </c>
      <c r="B38" s="3">
        <v>2</v>
      </c>
      <c r="C38" s="3"/>
      <c r="D38" s="3" t="s">
        <v>19</v>
      </c>
      <c r="E38" s="3" t="s">
        <v>182</v>
      </c>
      <c r="F38" s="3"/>
      <c r="G38" s="3">
        <v>24000</v>
      </c>
      <c r="H38" s="3">
        <v>6999</v>
      </c>
      <c r="I38" s="3">
        <v>4699</v>
      </c>
      <c r="J38" s="3">
        <v>2300</v>
      </c>
      <c r="K38" s="3" t="s">
        <v>450</v>
      </c>
      <c r="L38" s="8">
        <f t="shared" si="0"/>
        <v>0</v>
      </c>
      <c r="N38" s="3">
        <v>6999</v>
      </c>
      <c r="O38" s="3">
        <v>4699</v>
      </c>
      <c r="P38" s="3">
        <v>2300</v>
      </c>
    </row>
    <row r="39" spans="1:16" x14ac:dyDescent="0.35">
      <c r="A39" s="3" t="s">
        <v>134</v>
      </c>
      <c r="B39" s="3">
        <v>2</v>
      </c>
      <c r="C39" s="3"/>
      <c r="D39" s="3" t="s">
        <v>145</v>
      </c>
      <c r="E39" s="3" t="s">
        <v>149</v>
      </c>
      <c r="F39" s="3"/>
      <c r="G39" s="3">
        <v>23000</v>
      </c>
      <c r="H39" s="3">
        <v>4450</v>
      </c>
      <c r="I39" s="3">
        <v>3450</v>
      </c>
      <c r="J39" s="3">
        <v>1000</v>
      </c>
      <c r="K39" s="3" t="s">
        <v>450</v>
      </c>
      <c r="L39" s="8">
        <f t="shared" si="0"/>
        <v>0</v>
      </c>
      <c r="N39" s="3">
        <v>4450</v>
      </c>
      <c r="O39" s="3">
        <v>3450</v>
      </c>
      <c r="P39" s="3">
        <v>1000</v>
      </c>
    </row>
    <row r="40" spans="1:16" x14ac:dyDescent="0.35">
      <c r="A40" s="3" t="s">
        <v>134</v>
      </c>
      <c r="B40" s="3">
        <v>3</v>
      </c>
      <c r="C40" s="3"/>
      <c r="D40" s="3" t="s">
        <v>145</v>
      </c>
      <c r="E40" s="3" t="s">
        <v>150</v>
      </c>
      <c r="F40" s="3"/>
      <c r="G40" s="3">
        <v>28600</v>
      </c>
      <c r="H40" s="3">
        <v>5000</v>
      </c>
      <c r="I40" s="3">
        <v>4000</v>
      </c>
      <c r="J40" s="3">
        <v>1000</v>
      </c>
      <c r="K40" s="3" t="s">
        <v>450</v>
      </c>
      <c r="L40" s="8">
        <f t="shared" si="0"/>
        <v>0</v>
      </c>
      <c r="N40" s="3">
        <v>5000</v>
      </c>
      <c r="O40" s="3">
        <v>4000</v>
      </c>
      <c r="P40" s="3">
        <v>1000</v>
      </c>
    </row>
    <row r="41" spans="1:16" x14ac:dyDescent="0.35">
      <c r="A41" s="3" t="s">
        <v>138</v>
      </c>
      <c r="B41" s="3">
        <v>2</v>
      </c>
      <c r="C41" s="3"/>
      <c r="D41" s="3" t="s">
        <v>29</v>
      </c>
      <c r="E41" s="3" t="s">
        <v>149</v>
      </c>
      <c r="F41" s="3"/>
      <c r="G41" s="3">
        <v>23000</v>
      </c>
      <c r="H41" s="3">
        <v>5708</v>
      </c>
      <c r="I41" s="3">
        <v>1712.4</v>
      </c>
      <c r="J41" s="3">
        <v>3995.6</v>
      </c>
      <c r="K41" s="3" t="s">
        <v>450</v>
      </c>
      <c r="L41" s="8">
        <f t="shared" si="0"/>
        <v>0</v>
      </c>
      <c r="N41" s="3">
        <v>5708</v>
      </c>
      <c r="O41" s="3">
        <v>1712.4</v>
      </c>
      <c r="P41" s="3">
        <v>3995.6</v>
      </c>
    </row>
  </sheetData>
  <sheetProtection sheet="1" objects="1" scenarios="1"/>
  <autoFilter ref="A1:P41" xr:uid="{FD0B27BF-A278-4DD6-837F-7B4AEABB8DC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D416-4844-4A41-8B62-AE70F265AD64}">
  <sheetPr>
    <tabColor theme="8" tint="-0.499984740745262"/>
  </sheetPr>
  <dimension ref="A1:O112"/>
  <sheetViews>
    <sheetView topLeftCell="G1" workbookViewId="0">
      <selection activeCell="G113" sqref="A113:XFD1048576"/>
    </sheetView>
  </sheetViews>
  <sheetFormatPr defaultColWidth="11" defaultRowHeight="14.5" x14ac:dyDescent="0.35"/>
  <cols>
    <col min="1" max="4" width="12.1796875" customWidth="1"/>
    <col min="5" max="5" width="20.81640625" customWidth="1"/>
    <col min="6" max="6" width="16.453125" customWidth="1"/>
    <col min="7" max="7" width="15.1796875" customWidth="1"/>
    <col min="8" max="9" width="12.453125" customWidth="1"/>
    <col min="10" max="10" width="15.81640625" bestFit="1" customWidth="1"/>
    <col min="11" max="11" width="20.81640625" style="8" customWidth="1"/>
    <col min="12" max="12" width="17.26953125" customWidth="1"/>
  </cols>
  <sheetData>
    <row r="1" spans="1:15" s="2" customFormat="1" ht="57.65" customHeight="1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1" t="s">
        <v>189</v>
      </c>
      <c r="G1" s="1" t="s">
        <v>6</v>
      </c>
      <c r="H1" s="1" t="s">
        <v>7</v>
      </c>
      <c r="I1" s="1" t="s">
        <v>8</v>
      </c>
      <c r="J1" s="1" t="s">
        <v>449</v>
      </c>
      <c r="K1" s="11" t="s">
        <v>9</v>
      </c>
      <c r="L1" s="22" t="s">
        <v>425</v>
      </c>
      <c r="M1" s="29" t="s">
        <v>453</v>
      </c>
      <c r="N1" s="29" t="s">
        <v>454</v>
      </c>
      <c r="O1" s="29" t="s">
        <v>443</v>
      </c>
    </row>
    <row r="2" spans="1:15" x14ac:dyDescent="0.35">
      <c r="A2" s="3" t="s">
        <v>10</v>
      </c>
      <c r="B2" s="3">
        <v>2</v>
      </c>
      <c r="C2" s="3"/>
      <c r="D2" s="3" t="s">
        <v>190</v>
      </c>
      <c r="E2" s="3" t="s">
        <v>191</v>
      </c>
      <c r="F2" s="3">
        <v>24000</v>
      </c>
      <c r="G2" s="3">
        <v>6500</v>
      </c>
      <c r="H2" s="3">
        <v>3250</v>
      </c>
      <c r="I2" s="3">
        <v>3250</v>
      </c>
      <c r="J2" s="3" t="s">
        <v>451</v>
      </c>
      <c r="K2" s="8">
        <f>G2-(H2+I2)</f>
        <v>0</v>
      </c>
      <c r="M2" s="3">
        <v>6500</v>
      </c>
      <c r="N2" s="3">
        <v>3250</v>
      </c>
      <c r="O2" s="3">
        <v>3250</v>
      </c>
    </row>
    <row r="3" spans="1:15" x14ac:dyDescent="0.35">
      <c r="A3" s="3" t="s">
        <v>14</v>
      </c>
      <c r="B3" s="3">
        <v>2</v>
      </c>
      <c r="C3" s="3"/>
      <c r="D3" s="3" t="s">
        <v>112</v>
      </c>
      <c r="E3" s="3" t="s">
        <v>192</v>
      </c>
      <c r="F3" s="3">
        <v>24000</v>
      </c>
      <c r="G3" s="3">
        <v>4800</v>
      </c>
      <c r="H3" s="3">
        <v>2100</v>
      </c>
      <c r="I3" s="3">
        <v>1350</v>
      </c>
      <c r="J3" s="3" t="s">
        <v>450</v>
      </c>
      <c r="K3" s="8">
        <f>G3-(H3+I3)</f>
        <v>1350</v>
      </c>
      <c r="L3" t="s">
        <v>426</v>
      </c>
      <c r="M3" s="3">
        <v>4800</v>
      </c>
      <c r="N3" s="3">
        <f>M3-O3</f>
        <v>3450</v>
      </c>
      <c r="O3" s="3">
        <v>1350</v>
      </c>
    </row>
    <row r="4" spans="1:15" x14ac:dyDescent="0.35">
      <c r="A4" s="3" t="s">
        <v>15</v>
      </c>
      <c r="B4" s="3">
        <v>2</v>
      </c>
      <c r="C4" s="3"/>
      <c r="D4" s="3" t="s">
        <v>16</v>
      </c>
      <c r="E4" s="3" t="s">
        <v>193</v>
      </c>
      <c r="F4" s="3">
        <v>24000</v>
      </c>
      <c r="G4" s="3">
        <v>4000</v>
      </c>
      <c r="H4" s="3">
        <v>2000</v>
      </c>
      <c r="I4" s="3">
        <v>2000</v>
      </c>
      <c r="J4" s="3" t="s">
        <v>450</v>
      </c>
      <c r="K4" s="8">
        <f>G4-(H4+I4)</f>
        <v>0</v>
      </c>
      <c r="M4" s="3">
        <v>4000</v>
      </c>
      <c r="N4" s="3">
        <v>2000</v>
      </c>
      <c r="O4" s="3">
        <v>2000</v>
      </c>
    </row>
    <row r="5" spans="1:15" x14ac:dyDescent="0.35">
      <c r="A5" s="3" t="s">
        <v>18</v>
      </c>
      <c r="B5" s="3">
        <v>2</v>
      </c>
      <c r="C5" s="3"/>
      <c r="D5" s="3" t="s">
        <v>19</v>
      </c>
      <c r="E5" s="3" t="s">
        <v>194</v>
      </c>
      <c r="F5" s="3">
        <v>24000</v>
      </c>
      <c r="G5" s="3">
        <v>4800</v>
      </c>
      <c r="H5" s="3">
        <v>3200</v>
      </c>
      <c r="I5" s="3">
        <v>1600</v>
      </c>
      <c r="J5" s="3" t="s">
        <v>450</v>
      </c>
      <c r="K5" s="8">
        <f t="shared" ref="K5:K68" si="0">G5-(H5+I5)</f>
        <v>0</v>
      </c>
      <c r="M5" s="3">
        <v>4800</v>
      </c>
      <c r="N5" s="3">
        <v>3200</v>
      </c>
      <c r="O5" s="3">
        <v>1600</v>
      </c>
    </row>
    <row r="6" spans="1:15" x14ac:dyDescent="0.35">
      <c r="A6" s="3" t="s">
        <v>20</v>
      </c>
      <c r="B6" s="3">
        <v>2</v>
      </c>
      <c r="C6" s="3"/>
      <c r="D6" s="3" t="s">
        <v>72</v>
      </c>
      <c r="E6" s="3" t="s">
        <v>195</v>
      </c>
      <c r="F6" s="3">
        <v>24000</v>
      </c>
      <c r="G6" s="3">
        <v>5100</v>
      </c>
      <c r="H6" s="3">
        <v>3600</v>
      </c>
      <c r="I6" s="3">
        <v>1500</v>
      </c>
      <c r="J6" s="3" t="s">
        <v>452</v>
      </c>
      <c r="K6" s="8">
        <f t="shared" si="0"/>
        <v>0</v>
      </c>
      <c r="M6" s="3">
        <v>5100</v>
      </c>
      <c r="N6" s="3">
        <v>3600</v>
      </c>
      <c r="O6" s="3">
        <v>1500</v>
      </c>
    </row>
    <row r="7" spans="1:15" x14ac:dyDescent="0.35">
      <c r="A7" s="3" t="s">
        <v>20</v>
      </c>
      <c r="B7" s="3">
        <v>2</v>
      </c>
      <c r="C7" s="3"/>
      <c r="D7" s="3" t="s">
        <v>196</v>
      </c>
      <c r="E7" s="3" t="s">
        <v>197</v>
      </c>
      <c r="F7" s="3">
        <v>24000</v>
      </c>
      <c r="G7" s="3">
        <v>4500</v>
      </c>
      <c r="H7" s="3">
        <v>3000</v>
      </c>
      <c r="I7" s="3">
        <v>1500</v>
      </c>
      <c r="J7" s="3" t="s">
        <v>451</v>
      </c>
      <c r="K7" s="8">
        <f t="shared" si="0"/>
        <v>0</v>
      </c>
      <c r="M7" s="3">
        <v>4500</v>
      </c>
      <c r="N7" s="3">
        <v>3000</v>
      </c>
      <c r="O7" s="3">
        <v>1500</v>
      </c>
    </row>
    <row r="8" spans="1:15" x14ac:dyDescent="0.35">
      <c r="A8" s="3" t="s">
        <v>20</v>
      </c>
      <c r="B8" s="3">
        <v>2</v>
      </c>
      <c r="C8" s="3"/>
      <c r="D8" s="3" t="s">
        <v>198</v>
      </c>
      <c r="E8" s="3" t="s">
        <v>199</v>
      </c>
      <c r="F8" s="3">
        <v>24000</v>
      </c>
      <c r="G8" s="3">
        <v>3800</v>
      </c>
      <c r="H8" s="3">
        <v>2300</v>
      </c>
      <c r="I8" s="3">
        <v>1500</v>
      </c>
      <c r="J8" s="3" t="s">
        <v>450</v>
      </c>
      <c r="K8" s="8">
        <f t="shared" si="0"/>
        <v>0</v>
      </c>
      <c r="M8" s="3">
        <v>3800</v>
      </c>
      <c r="N8" s="3">
        <v>2300</v>
      </c>
      <c r="O8" s="3">
        <v>1500</v>
      </c>
    </row>
    <row r="9" spans="1:15" x14ac:dyDescent="0.35">
      <c r="A9" s="3" t="s">
        <v>28</v>
      </c>
      <c r="B9" s="3">
        <v>2</v>
      </c>
      <c r="C9" s="3"/>
      <c r="D9" s="3" t="s">
        <v>19</v>
      </c>
      <c r="E9" s="3" t="s">
        <v>194</v>
      </c>
      <c r="F9" s="3">
        <v>24000</v>
      </c>
      <c r="G9" s="3">
        <v>3800</v>
      </c>
      <c r="H9" s="3">
        <v>2000</v>
      </c>
      <c r="I9" s="3">
        <v>1000</v>
      </c>
      <c r="J9" s="3" t="s">
        <v>450</v>
      </c>
      <c r="K9" s="8">
        <f t="shared" si="0"/>
        <v>800</v>
      </c>
      <c r="L9" t="s">
        <v>426</v>
      </c>
      <c r="M9" s="3">
        <v>3800</v>
      </c>
      <c r="N9" s="3">
        <f>M9-O9</f>
        <v>2800</v>
      </c>
      <c r="O9" s="3">
        <v>1000</v>
      </c>
    </row>
    <row r="10" spans="1:15" x14ac:dyDescent="0.35">
      <c r="A10" s="3" t="s">
        <v>28</v>
      </c>
      <c r="B10" s="3">
        <v>2.5</v>
      </c>
      <c r="C10" s="3"/>
      <c r="D10" s="3" t="s">
        <v>19</v>
      </c>
      <c r="E10" s="3" t="s">
        <v>194</v>
      </c>
      <c r="F10" s="3">
        <f>B10*12000</f>
        <v>30000</v>
      </c>
      <c r="G10" s="3">
        <v>4000</v>
      </c>
      <c r="H10" s="3">
        <v>2200</v>
      </c>
      <c r="I10" s="3">
        <v>1000</v>
      </c>
      <c r="J10" s="3" t="s">
        <v>450</v>
      </c>
      <c r="K10" s="8">
        <f t="shared" si="0"/>
        <v>800</v>
      </c>
      <c r="L10" t="s">
        <v>426</v>
      </c>
      <c r="M10" s="3">
        <v>4000</v>
      </c>
      <c r="N10" s="3">
        <f t="shared" ref="N10:N11" si="1">M10-O10</f>
        <v>3000</v>
      </c>
      <c r="O10" s="3">
        <v>1000</v>
      </c>
    </row>
    <row r="11" spans="1:15" x14ac:dyDescent="0.35">
      <c r="A11" s="3" t="s">
        <v>28</v>
      </c>
      <c r="B11" s="3">
        <v>3</v>
      </c>
      <c r="C11" s="3"/>
      <c r="D11" s="3" t="s">
        <v>19</v>
      </c>
      <c r="E11" s="3" t="s">
        <v>194</v>
      </c>
      <c r="F11" s="3">
        <f t="shared" ref="F11:F20" si="2">B11*12000</f>
        <v>36000</v>
      </c>
      <c r="G11" s="3">
        <v>4500</v>
      </c>
      <c r="H11" s="3">
        <v>2500</v>
      </c>
      <c r="I11" s="3">
        <v>1200</v>
      </c>
      <c r="J11" s="3" t="s">
        <v>450</v>
      </c>
      <c r="K11" s="8">
        <f t="shared" si="0"/>
        <v>800</v>
      </c>
      <c r="L11" t="s">
        <v>426</v>
      </c>
      <c r="M11" s="3">
        <v>4500</v>
      </c>
      <c r="N11" s="3">
        <f t="shared" si="1"/>
        <v>3300</v>
      </c>
      <c r="O11" s="3">
        <v>1200</v>
      </c>
    </row>
    <row r="12" spans="1:15" x14ac:dyDescent="0.35">
      <c r="A12" s="3" t="s">
        <v>144</v>
      </c>
      <c r="B12" s="3">
        <v>2</v>
      </c>
      <c r="C12" s="3"/>
      <c r="D12" s="3" t="s">
        <v>200</v>
      </c>
      <c r="E12" s="3" t="s">
        <v>201</v>
      </c>
      <c r="F12" s="3">
        <f t="shared" si="2"/>
        <v>24000</v>
      </c>
      <c r="G12" s="3">
        <v>4100</v>
      </c>
      <c r="H12" s="3">
        <v>3100</v>
      </c>
      <c r="I12" s="3">
        <v>1000</v>
      </c>
      <c r="J12" s="3" t="s">
        <v>451</v>
      </c>
      <c r="K12" s="8">
        <f t="shared" si="0"/>
        <v>0</v>
      </c>
      <c r="M12" s="3">
        <v>4100</v>
      </c>
      <c r="N12" s="3">
        <v>3100</v>
      </c>
      <c r="O12" s="3">
        <v>1000</v>
      </c>
    </row>
    <row r="13" spans="1:15" x14ac:dyDescent="0.35">
      <c r="A13" s="3" t="s">
        <v>144</v>
      </c>
      <c r="B13" s="3">
        <v>3</v>
      </c>
      <c r="C13" s="3"/>
      <c r="D13" s="3" t="s">
        <v>200</v>
      </c>
      <c r="E13" s="3" t="s">
        <v>202</v>
      </c>
      <c r="F13" s="3">
        <f t="shared" si="2"/>
        <v>36000</v>
      </c>
      <c r="G13" s="3">
        <v>4300</v>
      </c>
      <c r="H13" s="3">
        <v>3300</v>
      </c>
      <c r="I13" s="3">
        <v>1000</v>
      </c>
      <c r="J13" s="3" t="s">
        <v>451</v>
      </c>
      <c r="K13" s="8">
        <f t="shared" si="0"/>
        <v>0</v>
      </c>
      <c r="M13" s="3">
        <v>4300</v>
      </c>
      <c r="N13" s="3">
        <v>3300</v>
      </c>
      <c r="O13" s="3">
        <v>1000</v>
      </c>
    </row>
    <row r="14" spans="1:15" x14ac:dyDescent="0.35">
      <c r="A14" s="3" t="s">
        <v>31</v>
      </c>
      <c r="B14" s="3">
        <v>1.5</v>
      </c>
      <c r="C14" s="3"/>
      <c r="D14" s="3" t="s">
        <v>22</v>
      </c>
      <c r="E14" s="3" t="s">
        <v>203</v>
      </c>
      <c r="F14" s="3">
        <f t="shared" si="2"/>
        <v>18000</v>
      </c>
      <c r="G14" s="3">
        <v>4700</v>
      </c>
      <c r="H14" s="3">
        <v>3700</v>
      </c>
      <c r="I14" s="3">
        <v>1000</v>
      </c>
      <c r="J14" s="3" t="s">
        <v>450</v>
      </c>
      <c r="K14" s="8">
        <f>G14-(H14+I14)</f>
        <v>0</v>
      </c>
      <c r="M14" s="3">
        <v>4700</v>
      </c>
      <c r="N14" s="3">
        <v>3700</v>
      </c>
      <c r="O14" s="3">
        <v>1000</v>
      </c>
    </row>
    <row r="15" spans="1:15" x14ac:dyDescent="0.35">
      <c r="A15" s="3" t="s">
        <v>31</v>
      </c>
      <c r="B15" s="3">
        <v>2</v>
      </c>
      <c r="C15" s="3"/>
      <c r="D15" s="3" t="s">
        <v>22</v>
      </c>
      <c r="E15" s="3" t="s">
        <v>204</v>
      </c>
      <c r="F15" s="3">
        <f t="shared" si="2"/>
        <v>24000</v>
      </c>
      <c r="G15" s="3">
        <v>5000</v>
      </c>
      <c r="H15" s="3">
        <v>4000</v>
      </c>
      <c r="I15" s="3">
        <v>1000</v>
      </c>
      <c r="J15" s="3" t="s">
        <v>450</v>
      </c>
      <c r="K15" s="8">
        <f t="shared" si="0"/>
        <v>0</v>
      </c>
      <c r="M15" s="3">
        <v>5000</v>
      </c>
      <c r="N15" s="3">
        <v>4000</v>
      </c>
      <c r="O15" s="3">
        <v>1000</v>
      </c>
    </row>
    <row r="16" spans="1:15" x14ac:dyDescent="0.35">
      <c r="A16" s="3" t="s">
        <v>31</v>
      </c>
      <c r="B16" s="3">
        <v>2</v>
      </c>
      <c r="C16" s="3"/>
      <c r="D16" s="3" t="s">
        <v>32</v>
      </c>
      <c r="E16" s="3" t="s">
        <v>205</v>
      </c>
      <c r="F16" s="3">
        <f t="shared" si="2"/>
        <v>24000</v>
      </c>
      <c r="G16" s="3">
        <v>4600</v>
      </c>
      <c r="H16" s="3">
        <v>3600</v>
      </c>
      <c r="I16" s="3">
        <v>1000</v>
      </c>
      <c r="J16" s="3" t="s">
        <v>450</v>
      </c>
      <c r="K16" s="8">
        <f t="shared" si="0"/>
        <v>0</v>
      </c>
      <c r="M16" s="3">
        <v>4600</v>
      </c>
      <c r="N16" s="3">
        <v>3600</v>
      </c>
      <c r="O16" s="3">
        <v>1000</v>
      </c>
    </row>
    <row r="17" spans="1:15" x14ac:dyDescent="0.35">
      <c r="A17" s="3" t="s">
        <v>37</v>
      </c>
      <c r="B17" s="3">
        <v>2</v>
      </c>
      <c r="C17" s="3"/>
      <c r="D17" s="3" t="s">
        <v>200</v>
      </c>
      <c r="E17" s="3" t="s">
        <v>206</v>
      </c>
      <c r="F17" s="3">
        <v>24000</v>
      </c>
      <c r="G17" s="3">
        <v>4400</v>
      </c>
      <c r="H17" s="3">
        <v>2400</v>
      </c>
      <c r="I17" s="3">
        <v>2000</v>
      </c>
      <c r="J17" s="3" t="s">
        <v>450</v>
      </c>
      <c r="K17" s="8">
        <f t="shared" si="0"/>
        <v>0</v>
      </c>
      <c r="M17" s="3">
        <v>4400</v>
      </c>
      <c r="N17" s="3">
        <v>2400</v>
      </c>
      <c r="O17" s="3">
        <v>2000</v>
      </c>
    </row>
    <row r="18" spans="1:15" x14ac:dyDescent="0.35">
      <c r="A18" s="3" t="s">
        <v>37</v>
      </c>
      <c r="B18" s="3">
        <v>2</v>
      </c>
      <c r="C18" s="3"/>
      <c r="D18" s="3" t="s">
        <v>200</v>
      </c>
      <c r="E18" s="3" t="s">
        <v>207</v>
      </c>
      <c r="F18" s="3">
        <f t="shared" si="2"/>
        <v>24000</v>
      </c>
      <c r="G18" s="3">
        <v>5500</v>
      </c>
      <c r="H18" s="3">
        <v>3200</v>
      </c>
      <c r="I18" s="3">
        <v>2300</v>
      </c>
      <c r="J18" s="3" t="s">
        <v>451</v>
      </c>
      <c r="K18" s="8">
        <f t="shared" si="0"/>
        <v>0</v>
      </c>
      <c r="M18" s="3">
        <v>5500</v>
      </c>
      <c r="N18" s="3">
        <v>3200</v>
      </c>
      <c r="O18" s="3">
        <v>2300</v>
      </c>
    </row>
    <row r="19" spans="1:15" x14ac:dyDescent="0.35">
      <c r="A19" s="3" t="s">
        <v>151</v>
      </c>
      <c r="B19" s="3">
        <v>2</v>
      </c>
      <c r="C19" s="3"/>
      <c r="D19" s="3" t="s">
        <v>152</v>
      </c>
      <c r="E19" s="3" t="s">
        <v>208</v>
      </c>
      <c r="F19" s="3">
        <f t="shared" si="2"/>
        <v>24000</v>
      </c>
      <c r="G19" s="3">
        <v>5050</v>
      </c>
      <c r="H19" s="3">
        <v>4000</v>
      </c>
      <c r="I19" s="3">
        <v>1050</v>
      </c>
      <c r="J19" s="3" t="s">
        <v>450</v>
      </c>
      <c r="K19" s="8">
        <f t="shared" si="0"/>
        <v>0</v>
      </c>
      <c r="M19" s="3">
        <v>5050</v>
      </c>
      <c r="N19" s="3">
        <v>4000</v>
      </c>
      <c r="O19" s="3">
        <v>1050</v>
      </c>
    </row>
    <row r="20" spans="1:15" x14ac:dyDescent="0.35">
      <c r="A20" s="3" t="s">
        <v>151</v>
      </c>
      <c r="B20" s="3">
        <v>2</v>
      </c>
      <c r="C20" s="3"/>
      <c r="D20" s="3" t="s">
        <v>152</v>
      </c>
      <c r="E20" s="3" t="s">
        <v>209</v>
      </c>
      <c r="F20" s="3">
        <f t="shared" si="2"/>
        <v>24000</v>
      </c>
      <c r="G20" s="3">
        <v>6100</v>
      </c>
      <c r="H20" s="3">
        <v>5000</v>
      </c>
      <c r="I20" s="3">
        <v>1100</v>
      </c>
      <c r="J20" s="3" t="s">
        <v>452</v>
      </c>
      <c r="K20" s="8">
        <f t="shared" si="0"/>
        <v>0</v>
      </c>
      <c r="M20" s="3">
        <v>6100</v>
      </c>
      <c r="N20" s="3">
        <v>5000</v>
      </c>
      <c r="O20" s="3">
        <v>1100</v>
      </c>
    </row>
    <row r="21" spans="1:15" x14ac:dyDescent="0.35">
      <c r="A21" s="3" t="s">
        <v>42</v>
      </c>
      <c r="B21" s="3">
        <v>2.5</v>
      </c>
      <c r="C21" s="3"/>
      <c r="D21" s="3" t="s">
        <v>210</v>
      </c>
      <c r="E21" s="3" t="s">
        <v>211</v>
      </c>
      <c r="F21" s="3">
        <v>33800</v>
      </c>
      <c r="G21" s="3">
        <v>4900</v>
      </c>
      <c r="H21" s="3">
        <v>3100</v>
      </c>
      <c r="I21" s="3">
        <v>1800</v>
      </c>
      <c r="J21" s="3" t="s">
        <v>452</v>
      </c>
      <c r="K21" s="8">
        <f t="shared" si="0"/>
        <v>0</v>
      </c>
      <c r="M21" s="3">
        <v>4900</v>
      </c>
      <c r="N21" s="3">
        <v>3100</v>
      </c>
      <c r="O21" s="3">
        <v>1800</v>
      </c>
    </row>
    <row r="22" spans="1:15" x14ac:dyDescent="0.35">
      <c r="A22" s="3" t="s">
        <v>42</v>
      </c>
      <c r="B22" s="3">
        <v>3</v>
      </c>
      <c r="C22" s="3"/>
      <c r="D22" s="3" t="s">
        <v>210</v>
      </c>
      <c r="E22" s="3" t="s">
        <v>212</v>
      </c>
      <c r="F22" s="3">
        <v>45000</v>
      </c>
      <c r="G22" s="3">
        <v>4750</v>
      </c>
      <c r="H22" s="3">
        <v>3400</v>
      </c>
      <c r="I22" s="3">
        <v>1950</v>
      </c>
      <c r="J22" s="3" t="s">
        <v>452</v>
      </c>
      <c r="K22" s="8">
        <f t="shared" si="0"/>
        <v>-600</v>
      </c>
      <c r="L22" t="s">
        <v>426</v>
      </c>
      <c r="M22" s="3">
        <v>4750</v>
      </c>
      <c r="N22" s="3">
        <f>M22-O22</f>
        <v>2800</v>
      </c>
      <c r="O22" s="3">
        <v>1950</v>
      </c>
    </row>
    <row r="23" spans="1:15" x14ac:dyDescent="0.35">
      <c r="A23" s="3" t="s">
        <v>42</v>
      </c>
      <c r="B23" s="3">
        <v>3.5</v>
      </c>
      <c r="C23" s="3"/>
      <c r="D23" s="3" t="s">
        <v>210</v>
      </c>
      <c r="E23" s="3" t="s">
        <v>213</v>
      </c>
      <c r="F23" s="3">
        <v>55500</v>
      </c>
      <c r="G23" s="3">
        <v>5800</v>
      </c>
      <c r="H23" s="5">
        <v>41200</v>
      </c>
      <c r="I23" s="3">
        <v>2300</v>
      </c>
      <c r="J23" s="3" t="s">
        <v>452</v>
      </c>
      <c r="K23" s="8">
        <f t="shared" si="0"/>
        <v>-37700</v>
      </c>
      <c r="L23" t="s">
        <v>426</v>
      </c>
      <c r="M23" s="3">
        <v>5800</v>
      </c>
      <c r="N23" s="5">
        <f>M23-O23</f>
        <v>3500</v>
      </c>
      <c r="O23" s="3">
        <v>2300</v>
      </c>
    </row>
    <row r="24" spans="1:15" x14ac:dyDescent="0.35">
      <c r="A24" s="3" t="s">
        <v>47</v>
      </c>
      <c r="B24" s="3">
        <v>2</v>
      </c>
      <c r="C24" s="3"/>
      <c r="D24" s="3" t="s">
        <v>214</v>
      </c>
      <c r="E24" s="3" t="s">
        <v>215</v>
      </c>
      <c r="F24" s="3">
        <v>24000</v>
      </c>
      <c r="G24" s="3">
        <v>4800</v>
      </c>
      <c r="H24" s="3">
        <v>2400</v>
      </c>
      <c r="I24" s="3">
        <v>2400</v>
      </c>
      <c r="J24" s="3" t="s">
        <v>450</v>
      </c>
      <c r="K24" s="8">
        <f t="shared" si="0"/>
        <v>0</v>
      </c>
      <c r="M24" s="3">
        <v>4800</v>
      </c>
      <c r="N24" s="3">
        <v>2400</v>
      </c>
      <c r="O24" s="3">
        <v>2400</v>
      </c>
    </row>
    <row r="25" spans="1:15" x14ac:dyDescent="0.35">
      <c r="A25" s="3" t="s">
        <v>50</v>
      </c>
      <c r="B25" s="3">
        <v>1.5</v>
      </c>
      <c r="C25" s="3"/>
      <c r="D25" s="3" t="s">
        <v>22</v>
      </c>
      <c r="E25" s="3" t="s">
        <v>203</v>
      </c>
      <c r="F25" s="3">
        <f t="shared" ref="F25:F35" si="3">B25*12000</f>
        <v>18000</v>
      </c>
      <c r="G25" s="3">
        <v>3900</v>
      </c>
      <c r="H25" s="3">
        <v>2700</v>
      </c>
      <c r="I25" s="3">
        <v>1200</v>
      </c>
      <c r="J25" s="3" t="s">
        <v>451</v>
      </c>
      <c r="K25" s="8">
        <f t="shared" si="0"/>
        <v>0</v>
      </c>
      <c r="M25" s="3">
        <v>3900</v>
      </c>
      <c r="N25" s="3">
        <v>2700</v>
      </c>
      <c r="O25" s="3">
        <v>1200</v>
      </c>
    </row>
    <row r="26" spans="1:15" x14ac:dyDescent="0.35">
      <c r="A26" s="3" t="s">
        <v>50</v>
      </c>
      <c r="B26" s="3">
        <v>2</v>
      </c>
      <c r="C26" s="3"/>
      <c r="D26" s="3" t="s">
        <v>22</v>
      </c>
      <c r="E26" s="3" t="s">
        <v>204</v>
      </c>
      <c r="F26" s="3">
        <f t="shared" si="3"/>
        <v>24000</v>
      </c>
      <c r="G26" s="3">
        <v>4100</v>
      </c>
      <c r="H26" s="3">
        <v>2900</v>
      </c>
      <c r="I26" s="3">
        <v>1200</v>
      </c>
      <c r="J26" s="3" t="s">
        <v>451</v>
      </c>
      <c r="K26" s="8">
        <f t="shared" si="0"/>
        <v>0</v>
      </c>
      <c r="M26" s="3">
        <v>4100</v>
      </c>
      <c r="N26" s="3">
        <v>2900</v>
      </c>
      <c r="O26" s="3">
        <v>1200</v>
      </c>
    </row>
    <row r="27" spans="1:15" x14ac:dyDescent="0.35">
      <c r="A27" s="3" t="s">
        <v>50</v>
      </c>
      <c r="B27" s="3">
        <v>3</v>
      </c>
      <c r="C27" s="3"/>
      <c r="D27" s="3" t="s">
        <v>22</v>
      </c>
      <c r="E27" s="3" t="s">
        <v>216</v>
      </c>
      <c r="F27" s="3">
        <f t="shared" si="3"/>
        <v>36000</v>
      </c>
      <c r="G27" s="3">
        <v>4400</v>
      </c>
      <c r="H27" s="3">
        <v>3200</v>
      </c>
      <c r="I27" s="3">
        <v>1200</v>
      </c>
      <c r="J27" s="3" t="s">
        <v>451</v>
      </c>
      <c r="K27" s="8">
        <f t="shared" si="0"/>
        <v>0</v>
      </c>
      <c r="M27" s="3">
        <v>4400</v>
      </c>
      <c r="N27" s="3">
        <v>3200</v>
      </c>
      <c r="O27" s="3">
        <v>1200</v>
      </c>
    </row>
    <row r="28" spans="1:15" x14ac:dyDescent="0.35">
      <c r="A28" s="3" t="s">
        <v>217</v>
      </c>
      <c r="B28" s="3">
        <v>2</v>
      </c>
      <c r="C28" s="3"/>
      <c r="D28" s="3" t="s">
        <v>142</v>
      </c>
      <c r="E28" s="3" t="s">
        <v>218</v>
      </c>
      <c r="F28" s="3">
        <f t="shared" si="3"/>
        <v>24000</v>
      </c>
      <c r="G28" s="3">
        <v>5500</v>
      </c>
      <c r="H28" s="3">
        <v>4500</v>
      </c>
      <c r="I28" s="3">
        <v>1000</v>
      </c>
      <c r="J28" s="3" t="s">
        <v>450</v>
      </c>
      <c r="K28" s="8">
        <f t="shared" si="0"/>
        <v>0</v>
      </c>
      <c r="M28" s="3">
        <v>5500</v>
      </c>
      <c r="N28" s="3">
        <v>4500</v>
      </c>
      <c r="O28" s="3">
        <v>1000</v>
      </c>
    </row>
    <row r="29" spans="1:15" x14ac:dyDescent="0.35">
      <c r="A29" s="3" t="s">
        <v>217</v>
      </c>
      <c r="B29" s="3">
        <v>2</v>
      </c>
      <c r="C29" s="3"/>
      <c r="D29" s="3" t="s">
        <v>112</v>
      </c>
      <c r="E29" s="3" t="s">
        <v>219</v>
      </c>
      <c r="F29" s="3">
        <f t="shared" si="3"/>
        <v>24000</v>
      </c>
      <c r="G29" s="3">
        <v>9000</v>
      </c>
      <c r="H29" s="3">
        <v>7800</v>
      </c>
      <c r="I29" s="3">
        <v>1200</v>
      </c>
      <c r="J29" s="3" t="s">
        <v>452</v>
      </c>
      <c r="K29" s="8">
        <f t="shared" si="0"/>
        <v>0</v>
      </c>
      <c r="M29" s="3">
        <v>9000</v>
      </c>
      <c r="N29" s="3">
        <v>7800</v>
      </c>
      <c r="O29" s="3">
        <v>1200</v>
      </c>
    </row>
    <row r="30" spans="1:15" x14ac:dyDescent="0.35">
      <c r="A30" s="3" t="s">
        <v>55</v>
      </c>
      <c r="B30" s="3">
        <v>2</v>
      </c>
      <c r="C30" s="3"/>
      <c r="D30" s="3" t="s">
        <v>53</v>
      </c>
      <c r="E30" s="3" t="s">
        <v>220</v>
      </c>
      <c r="F30" s="3">
        <f t="shared" si="3"/>
        <v>24000</v>
      </c>
      <c r="G30" s="3">
        <v>5800</v>
      </c>
      <c r="H30" s="3">
        <v>3800</v>
      </c>
      <c r="I30" s="3">
        <v>2000</v>
      </c>
      <c r="J30" s="3" t="s">
        <v>452</v>
      </c>
      <c r="K30" s="8">
        <f t="shared" si="0"/>
        <v>0</v>
      </c>
      <c r="M30" s="3">
        <v>5800</v>
      </c>
      <c r="N30" s="3">
        <v>3800</v>
      </c>
      <c r="O30" s="3">
        <v>2000</v>
      </c>
    </row>
    <row r="31" spans="1:15" x14ac:dyDescent="0.35">
      <c r="A31" s="3" t="s">
        <v>56</v>
      </c>
      <c r="B31" s="3">
        <v>3</v>
      </c>
      <c r="C31" s="3">
        <v>207600127</v>
      </c>
      <c r="D31" s="3"/>
      <c r="E31" s="3"/>
      <c r="F31" s="3">
        <f t="shared" si="3"/>
        <v>36000</v>
      </c>
      <c r="G31" s="3">
        <v>3900</v>
      </c>
      <c r="H31" s="3">
        <v>2300</v>
      </c>
      <c r="I31" s="3">
        <v>1600</v>
      </c>
      <c r="J31" s="3" t="s">
        <v>452</v>
      </c>
      <c r="K31" s="8">
        <f t="shared" si="0"/>
        <v>0</v>
      </c>
      <c r="M31" s="3">
        <v>3900</v>
      </c>
      <c r="N31" s="3">
        <v>2300</v>
      </c>
      <c r="O31" s="3">
        <v>1600</v>
      </c>
    </row>
    <row r="32" spans="1:15" x14ac:dyDescent="0.35">
      <c r="A32" s="3" t="s">
        <v>57</v>
      </c>
      <c r="B32" s="3">
        <v>1.5</v>
      </c>
      <c r="C32" s="3"/>
      <c r="D32" s="3" t="s">
        <v>16</v>
      </c>
      <c r="E32" s="3" t="s">
        <v>221</v>
      </c>
      <c r="F32" s="3">
        <f t="shared" si="3"/>
        <v>18000</v>
      </c>
      <c r="G32" s="3">
        <v>4000</v>
      </c>
      <c r="H32" s="3">
        <v>3000</v>
      </c>
      <c r="I32" s="3">
        <v>1000</v>
      </c>
      <c r="J32" s="3" t="s">
        <v>450</v>
      </c>
      <c r="K32" s="8">
        <f t="shared" si="0"/>
        <v>0</v>
      </c>
      <c r="M32" s="3">
        <v>4000</v>
      </c>
      <c r="N32" s="3">
        <v>3000</v>
      </c>
      <c r="O32" s="3">
        <v>1000</v>
      </c>
    </row>
    <row r="33" spans="1:15" x14ac:dyDescent="0.35">
      <c r="A33" s="3" t="s">
        <v>59</v>
      </c>
      <c r="B33" s="3">
        <v>1.5</v>
      </c>
      <c r="C33" s="3"/>
      <c r="D33" s="3" t="s">
        <v>16</v>
      </c>
      <c r="E33" s="3" t="s">
        <v>222</v>
      </c>
      <c r="F33" s="3">
        <f t="shared" si="3"/>
        <v>18000</v>
      </c>
      <c r="G33" s="3">
        <v>5000</v>
      </c>
      <c r="H33" s="3">
        <v>3000</v>
      </c>
      <c r="I33" s="3">
        <v>2000</v>
      </c>
      <c r="J33" s="3" t="s">
        <v>450</v>
      </c>
      <c r="K33" s="8">
        <f t="shared" si="0"/>
        <v>0</v>
      </c>
      <c r="M33" s="3">
        <v>5000</v>
      </c>
      <c r="N33" s="3">
        <v>3000</v>
      </c>
      <c r="O33" s="3">
        <v>2000</v>
      </c>
    </row>
    <row r="34" spans="1:15" x14ac:dyDescent="0.35">
      <c r="A34" s="3" t="s">
        <v>59</v>
      </c>
      <c r="B34" s="3">
        <v>2</v>
      </c>
      <c r="C34" s="3"/>
      <c r="D34" s="3" t="s">
        <v>16</v>
      </c>
      <c r="E34" s="3" t="s">
        <v>223</v>
      </c>
      <c r="F34" s="3">
        <f t="shared" si="3"/>
        <v>24000</v>
      </c>
      <c r="G34" s="3">
        <v>5500</v>
      </c>
      <c r="H34" s="3">
        <v>3500</v>
      </c>
      <c r="I34" s="3">
        <v>2000</v>
      </c>
      <c r="J34" s="3" t="s">
        <v>450</v>
      </c>
      <c r="K34" s="8">
        <f t="shared" si="0"/>
        <v>0</v>
      </c>
      <c r="M34" s="3">
        <v>5500</v>
      </c>
      <c r="N34" s="3">
        <v>3500</v>
      </c>
      <c r="O34" s="3">
        <v>2000</v>
      </c>
    </row>
    <row r="35" spans="1:15" x14ac:dyDescent="0.35">
      <c r="A35" s="3" t="s">
        <v>59</v>
      </c>
      <c r="B35" s="3">
        <v>2.5</v>
      </c>
      <c r="C35" s="3"/>
      <c r="D35" s="3" t="s">
        <v>16</v>
      </c>
      <c r="E35" s="3" t="s">
        <v>224</v>
      </c>
      <c r="F35" s="3">
        <f t="shared" si="3"/>
        <v>30000</v>
      </c>
      <c r="G35" s="3">
        <v>6000</v>
      </c>
      <c r="H35" s="3">
        <v>4000</v>
      </c>
      <c r="I35" s="3">
        <v>2000</v>
      </c>
      <c r="J35" s="3" t="s">
        <v>450</v>
      </c>
      <c r="K35" s="8">
        <f t="shared" si="0"/>
        <v>0</v>
      </c>
      <c r="M35" s="3">
        <v>6000</v>
      </c>
      <c r="N35" s="3">
        <v>4000</v>
      </c>
      <c r="O35" s="3">
        <v>2000</v>
      </c>
    </row>
    <row r="36" spans="1:15" x14ac:dyDescent="0.35">
      <c r="A36" s="3" t="s">
        <v>60</v>
      </c>
      <c r="B36" s="3">
        <v>2</v>
      </c>
      <c r="C36" s="3"/>
      <c r="D36" s="3" t="s">
        <v>16</v>
      </c>
      <c r="E36" s="3" t="s">
        <v>223</v>
      </c>
      <c r="F36" s="3">
        <v>24000</v>
      </c>
      <c r="G36" s="3">
        <v>5200</v>
      </c>
      <c r="H36" s="3">
        <v>3700</v>
      </c>
      <c r="I36" s="3">
        <v>1500</v>
      </c>
      <c r="J36" s="3" t="s">
        <v>450</v>
      </c>
      <c r="K36" s="8">
        <f t="shared" si="0"/>
        <v>0</v>
      </c>
      <c r="M36" s="3">
        <v>5200</v>
      </c>
      <c r="N36" s="3">
        <v>3700</v>
      </c>
      <c r="O36" s="3">
        <v>1500</v>
      </c>
    </row>
    <row r="37" spans="1:15" x14ac:dyDescent="0.35">
      <c r="A37" s="3" t="s">
        <v>60</v>
      </c>
      <c r="B37" s="3">
        <v>2</v>
      </c>
      <c r="C37" s="3"/>
      <c r="D37" s="3" t="s">
        <v>61</v>
      </c>
      <c r="E37" s="3" t="s">
        <v>225</v>
      </c>
      <c r="F37" s="3">
        <v>18000</v>
      </c>
      <c r="G37" s="3">
        <v>5000</v>
      </c>
      <c r="H37" s="3">
        <v>3500</v>
      </c>
      <c r="I37" s="3">
        <v>1500</v>
      </c>
      <c r="J37" s="3" t="s">
        <v>450</v>
      </c>
      <c r="K37" s="8">
        <f t="shared" si="0"/>
        <v>0</v>
      </c>
      <c r="M37" s="3">
        <v>5000</v>
      </c>
      <c r="N37" s="3">
        <v>3500</v>
      </c>
      <c r="O37" s="3">
        <v>1500</v>
      </c>
    </row>
    <row r="38" spans="1:15" x14ac:dyDescent="0.35">
      <c r="A38" s="3" t="s">
        <v>60</v>
      </c>
      <c r="B38" s="3">
        <v>2</v>
      </c>
      <c r="C38" s="3"/>
      <c r="D38" s="3" t="s">
        <v>76</v>
      </c>
      <c r="E38" s="3" t="s">
        <v>226</v>
      </c>
      <c r="F38" s="3">
        <v>24000</v>
      </c>
      <c r="G38" s="3">
        <v>5500</v>
      </c>
      <c r="H38" s="3">
        <v>4000</v>
      </c>
      <c r="I38" s="3">
        <v>1500</v>
      </c>
      <c r="J38" s="3" t="s">
        <v>450</v>
      </c>
      <c r="K38" s="8">
        <f t="shared" si="0"/>
        <v>0</v>
      </c>
      <c r="M38" s="3">
        <v>5500</v>
      </c>
      <c r="N38" s="3">
        <v>4000</v>
      </c>
      <c r="O38" s="3">
        <v>1500</v>
      </c>
    </row>
    <row r="39" spans="1:15" x14ac:dyDescent="0.35">
      <c r="A39" s="3" t="s">
        <v>183</v>
      </c>
      <c r="B39" s="3">
        <v>2</v>
      </c>
      <c r="C39" s="3"/>
      <c r="D39" s="3" t="s">
        <v>200</v>
      </c>
      <c r="E39" s="3" t="s">
        <v>227</v>
      </c>
      <c r="F39" s="3">
        <f t="shared" ref="F39:F47" si="4">B39*12000</f>
        <v>24000</v>
      </c>
      <c r="G39" s="3">
        <v>5180</v>
      </c>
      <c r="H39" s="3">
        <v>4180</v>
      </c>
      <c r="I39" s="3">
        <v>1000</v>
      </c>
      <c r="J39" s="3" t="s">
        <v>451</v>
      </c>
      <c r="K39" s="8">
        <f t="shared" si="0"/>
        <v>0</v>
      </c>
      <c r="M39" s="3">
        <v>5180</v>
      </c>
      <c r="N39" s="3">
        <v>4180</v>
      </c>
      <c r="O39" s="3">
        <v>1000</v>
      </c>
    </row>
    <row r="40" spans="1:15" x14ac:dyDescent="0.35">
      <c r="A40" s="3" t="s">
        <v>183</v>
      </c>
      <c r="B40" s="3">
        <v>2</v>
      </c>
      <c r="C40" s="3"/>
      <c r="D40" s="3" t="s">
        <v>200</v>
      </c>
      <c r="E40" s="3" t="s">
        <v>228</v>
      </c>
      <c r="F40" s="3">
        <f t="shared" si="4"/>
        <v>24000</v>
      </c>
      <c r="G40" s="3">
        <v>4380</v>
      </c>
      <c r="H40" s="3">
        <v>3380</v>
      </c>
      <c r="I40" s="3">
        <v>1000</v>
      </c>
      <c r="J40" s="3" t="s">
        <v>450</v>
      </c>
      <c r="K40" s="8">
        <f t="shared" si="0"/>
        <v>0</v>
      </c>
      <c r="M40" s="3">
        <v>4380</v>
      </c>
      <c r="N40" s="3">
        <v>3380</v>
      </c>
      <c r="O40" s="3">
        <v>1000</v>
      </c>
    </row>
    <row r="41" spans="1:15" x14ac:dyDescent="0.35">
      <c r="A41" s="3" t="s">
        <v>183</v>
      </c>
      <c r="B41" s="3">
        <v>1.5</v>
      </c>
      <c r="C41" s="3"/>
      <c r="D41" s="3" t="s">
        <v>200</v>
      </c>
      <c r="E41" s="3" t="s">
        <v>229</v>
      </c>
      <c r="F41" s="3">
        <f t="shared" si="4"/>
        <v>18000</v>
      </c>
      <c r="G41" s="3">
        <v>4295</v>
      </c>
      <c r="H41" s="3">
        <v>3295</v>
      </c>
      <c r="I41" s="3">
        <v>1000</v>
      </c>
      <c r="J41" s="3" t="s">
        <v>450</v>
      </c>
      <c r="K41" s="8">
        <f t="shared" si="0"/>
        <v>0</v>
      </c>
      <c r="M41" s="3">
        <v>4295</v>
      </c>
      <c r="N41" s="3">
        <v>3295</v>
      </c>
      <c r="O41" s="3">
        <v>1000</v>
      </c>
    </row>
    <row r="42" spans="1:15" x14ac:dyDescent="0.35">
      <c r="A42" s="3" t="s">
        <v>71</v>
      </c>
      <c r="B42" s="5">
        <v>2</v>
      </c>
      <c r="C42" s="3"/>
      <c r="D42" s="3" t="s">
        <v>72</v>
      </c>
      <c r="E42" s="3" t="s">
        <v>230</v>
      </c>
      <c r="F42" s="3">
        <f t="shared" si="4"/>
        <v>24000</v>
      </c>
      <c r="G42" s="3">
        <v>5500</v>
      </c>
      <c r="H42" s="3">
        <v>3500</v>
      </c>
      <c r="I42" s="3">
        <v>2000</v>
      </c>
      <c r="J42" s="3" t="s">
        <v>452</v>
      </c>
      <c r="K42" s="8">
        <f t="shared" si="0"/>
        <v>0</v>
      </c>
      <c r="M42" s="3">
        <v>5500</v>
      </c>
      <c r="N42" s="3">
        <v>3500</v>
      </c>
      <c r="O42" s="3">
        <v>2000</v>
      </c>
    </row>
    <row r="43" spans="1:15" x14ac:dyDescent="0.35">
      <c r="A43" s="3" t="s">
        <v>184</v>
      </c>
      <c r="B43" s="3">
        <v>2</v>
      </c>
      <c r="C43" s="3"/>
      <c r="D43" s="3" t="s">
        <v>16</v>
      </c>
      <c r="E43" s="3" t="s">
        <v>223</v>
      </c>
      <c r="F43" s="3">
        <f t="shared" si="4"/>
        <v>24000</v>
      </c>
      <c r="G43" s="3">
        <v>3800</v>
      </c>
      <c r="H43" s="3">
        <v>2600</v>
      </c>
      <c r="I43" s="3">
        <v>600</v>
      </c>
      <c r="J43" s="3" t="s">
        <v>450</v>
      </c>
      <c r="K43" s="8">
        <f t="shared" si="0"/>
        <v>600</v>
      </c>
      <c r="L43" t="s">
        <v>426</v>
      </c>
      <c r="M43" s="3">
        <v>3800</v>
      </c>
      <c r="N43" s="3">
        <f>M43-O43</f>
        <v>3200</v>
      </c>
      <c r="O43" s="3">
        <v>600</v>
      </c>
    </row>
    <row r="44" spans="1:15" x14ac:dyDescent="0.35">
      <c r="A44" s="3" t="s">
        <v>184</v>
      </c>
      <c r="B44" s="3">
        <v>2.5</v>
      </c>
      <c r="C44" s="3"/>
      <c r="D44" s="3" t="s">
        <v>16</v>
      </c>
      <c r="E44" s="3" t="s">
        <v>224</v>
      </c>
      <c r="F44" s="3">
        <f t="shared" si="4"/>
        <v>30000</v>
      </c>
      <c r="G44" s="3">
        <v>4300</v>
      </c>
      <c r="H44" s="3">
        <v>3000</v>
      </c>
      <c r="I44" s="3">
        <v>600</v>
      </c>
      <c r="J44" s="3" t="s">
        <v>450</v>
      </c>
      <c r="K44" s="8">
        <f t="shared" si="0"/>
        <v>700</v>
      </c>
      <c r="L44" t="s">
        <v>426</v>
      </c>
      <c r="M44" s="3">
        <v>4300</v>
      </c>
      <c r="N44" s="3">
        <f>M44-O44</f>
        <v>3700</v>
      </c>
      <c r="O44" s="3">
        <v>600</v>
      </c>
    </row>
    <row r="45" spans="1:15" x14ac:dyDescent="0.35">
      <c r="A45" s="3" t="s">
        <v>184</v>
      </c>
      <c r="B45" s="3">
        <v>3</v>
      </c>
      <c r="C45" s="3"/>
      <c r="D45" s="3" t="s">
        <v>16</v>
      </c>
      <c r="E45" s="3" t="s">
        <v>231</v>
      </c>
      <c r="F45" s="3">
        <f t="shared" si="4"/>
        <v>36000</v>
      </c>
      <c r="G45" s="3">
        <v>4600</v>
      </c>
      <c r="H45" s="3">
        <v>3200</v>
      </c>
      <c r="I45" s="3">
        <v>6000</v>
      </c>
      <c r="J45" s="3" t="s">
        <v>450</v>
      </c>
      <c r="K45" s="8">
        <f t="shared" si="0"/>
        <v>-4600</v>
      </c>
      <c r="L45" t="s">
        <v>428</v>
      </c>
      <c r="M45" s="3">
        <v>4600</v>
      </c>
      <c r="N45" s="3">
        <v>3200</v>
      </c>
      <c r="O45" s="3">
        <f>M45-N45</f>
        <v>1400</v>
      </c>
    </row>
    <row r="46" spans="1:15" x14ac:dyDescent="0.35">
      <c r="A46" s="3" t="s">
        <v>74</v>
      </c>
      <c r="B46" s="3">
        <v>2</v>
      </c>
      <c r="C46" s="3"/>
      <c r="D46" s="3" t="s">
        <v>76</v>
      </c>
      <c r="E46" s="3" t="s">
        <v>232</v>
      </c>
      <c r="F46" s="3">
        <f t="shared" si="4"/>
        <v>24000</v>
      </c>
      <c r="G46" s="3">
        <v>4500</v>
      </c>
      <c r="H46" s="3">
        <v>3500</v>
      </c>
      <c r="I46" s="3">
        <v>1000</v>
      </c>
      <c r="J46" s="3" t="s">
        <v>450</v>
      </c>
      <c r="K46" s="8">
        <f t="shared" si="0"/>
        <v>0</v>
      </c>
      <c r="M46" s="3">
        <v>4500</v>
      </c>
      <c r="N46" s="3">
        <v>3500</v>
      </c>
      <c r="O46" s="3">
        <v>1000</v>
      </c>
    </row>
    <row r="47" spans="1:15" x14ac:dyDescent="0.35">
      <c r="A47" s="3" t="s">
        <v>74</v>
      </c>
      <c r="B47" s="3">
        <v>1.5</v>
      </c>
      <c r="C47" s="3"/>
      <c r="D47" s="3" t="s">
        <v>76</v>
      </c>
      <c r="E47" s="3" t="s">
        <v>233</v>
      </c>
      <c r="F47" s="3">
        <f t="shared" si="4"/>
        <v>18000</v>
      </c>
      <c r="G47" s="3">
        <v>4000</v>
      </c>
      <c r="H47" s="3">
        <v>3000</v>
      </c>
      <c r="I47" s="3">
        <v>1000</v>
      </c>
      <c r="J47" s="3" t="s">
        <v>450</v>
      </c>
      <c r="K47" s="8">
        <f t="shared" si="0"/>
        <v>0</v>
      </c>
      <c r="M47" s="3">
        <v>4000</v>
      </c>
      <c r="N47" s="3">
        <v>3000</v>
      </c>
      <c r="O47" s="3">
        <v>1000</v>
      </c>
    </row>
    <row r="48" spans="1:15" x14ac:dyDescent="0.35">
      <c r="A48" s="3" t="s">
        <v>78</v>
      </c>
      <c r="B48" s="3">
        <v>2</v>
      </c>
      <c r="C48" s="3"/>
      <c r="D48" s="3" t="s">
        <v>234</v>
      </c>
      <c r="E48" s="3" t="s">
        <v>235</v>
      </c>
      <c r="F48" s="3">
        <v>22800</v>
      </c>
      <c r="G48" s="3">
        <v>4500</v>
      </c>
      <c r="H48" s="3">
        <v>3600</v>
      </c>
      <c r="I48" s="3">
        <v>900</v>
      </c>
      <c r="J48" s="3" t="s">
        <v>451</v>
      </c>
      <c r="K48" s="8">
        <f t="shared" si="0"/>
        <v>0</v>
      </c>
      <c r="M48" s="3">
        <v>4500</v>
      </c>
      <c r="N48" s="3">
        <v>3600</v>
      </c>
      <c r="O48" s="3">
        <v>900</v>
      </c>
    </row>
    <row r="49" spans="1:15" x14ac:dyDescent="0.35">
      <c r="A49" s="3" t="s">
        <v>78</v>
      </c>
      <c r="B49" s="3">
        <v>2.5</v>
      </c>
      <c r="C49" s="3"/>
      <c r="D49" s="3" t="s">
        <v>234</v>
      </c>
      <c r="E49" s="3" t="s">
        <v>235</v>
      </c>
      <c r="F49" s="3">
        <v>28400</v>
      </c>
      <c r="G49" s="3">
        <v>4850</v>
      </c>
      <c r="H49" s="3">
        <v>3950</v>
      </c>
      <c r="I49" s="3">
        <v>900</v>
      </c>
      <c r="J49" s="3" t="s">
        <v>451</v>
      </c>
      <c r="K49" s="8">
        <f t="shared" si="0"/>
        <v>0</v>
      </c>
      <c r="M49" s="3">
        <v>4850</v>
      </c>
      <c r="N49" s="3">
        <v>3950</v>
      </c>
      <c r="O49" s="3">
        <v>900</v>
      </c>
    </row>
    <row r="50" spans="1:15" x14ac:dyDescent="0.35">
      <c r="A50" s="3" t="s">
        <v>78</v>
      </c>
      <c r="B50" s="3">
        <v>2</v>
      </c>
      <c r="C50" s="3"/>
      <c r="D50" s="3" t="s">
        <v>234</v>
      </c>
      <c r="E50" s="3" t="s">
        <v>236</v>
      </c>
      <c r="F50" s="3">
        <v>22800</v>
      </c>
      <c r="G50" s="3">
        <v>4150</v>
      </c>
      <c r="H50" s="3">
        <v>3250</v>
      </c>
      <c r="I50" s="3">
        <v>900</v>
      </c>
      <c r="J50" s="3" t="s">
        <v>450</v>
      </c>
      <c r="K50" s="8">
        <f t="shared" si="0"/>
        <v>0</v>
      </c>
      <c r="M50" s="3">
        <v>4150</v>
      </c>
      <c r="N50" s="3">
        <v>3250</v>
      </c>
      <c r="O50" s="3">
        <v>900</v>
      </c>
    </row>
    <row r="51" spans="1:15" x14ac:dyDescent="0.35">
      <c r="A51" s="3" t="s">
        <v>79</v>
      </c>
      <c r="B51" s="3">
        <v>2.5</v>
      </c>
      <c r="C51" s="3"/>
      <c r="D51" s="3" t="s">
        <v>16</v>
      </c>
      <c r="E51" s="3" t="s">
        <v>237</v>
      </c>
      <c r="F51" s="3">
        <f t="shared" ref="F51" si="5">B51*12000</f>
        <v>30000</v>
      </c>
      <c r="G51" s="3">
        <v>5500</v>
      </c>
      <c r="H51" s="3">
        <v>4500</v>
      </c>
      <c r="I51" s="3">
        <v>1500</v>
      </c>
      <c r="J51" s="3" t="s">
        <v>450</v>
      </c>
      <c r="K51" s="8">
        <f t="shared" si="0"/>
        <v>-500</v>
      </c>
      <c r="L51" t="s">
        <v>426</v>
      </c>
      <c r="M51" s="3">
        <v>5500</v>
      </c>
      <c r="N51" s="3">
        <f>M51-O51</f>
        <v>4000</v>
      </c>
      <c r="O51" s="3">
        <v>1500</v>
      </c>
    </row>
    <row r="52" spans="1:15" x14ac:dyDescent="0.35">
      <c r="A52" s="3" t="s">
        <v>80</v>
      </c>
      <c r="B52" s="3">
        <v>2</v>
      </c>
      <c r="C52" s="3"/>
      <c r="D52" s="3" t="s">
        <v>19</v>
      </c>
      <c r="E52" s="3" t="s">
        <v>194</v>
      </c>
      <c r="F52" s="3">
        <v>24000</v>
      </c>
      <c r="G52" s="3">
        <v>3500</v>
      </c>
      <c r="H52" s="3">
        <v>2000</v>
      </c>
      <c r="I52" s="3">
        <v>1500</v>
      </c>
      <c r="J52" s="3" t="s">
        <v>450</v>
      </c>
      <c r="K52" s="8">
        <f t="shared" si="0"/>
        <v>0</v>
      </c>
      <c r="M52" s="3">
        <v>3500</v>
      </c>
      <c r="N52" s="3">
        <v>2000</v>
      </c>
      <c r="O52" s="3">
        <v>1500</v>
      </c>
    </row>
    <row r="53" spans="1:15" x14ac:dyDescent="0.35">
      <c r="A53" s="3" t="s">
        <v>81</v>
      </c>
      <c r="B53" s="5">
        <f>F53/12000</f>
        <v>2</v>
      </c>
      <c r="C53" s="3"/>
      <c r="D53" s="3" t="s">
        <v>238</v>
      </c>
      <c r="E53" s="3" t="s">
        <v>239</v>
      </c>
      <c r="F53" s="3">
        <v>24000</v>
      </c>
      <c r="G53" s="9">
        <v>5999.99</v>
      </c>
      <c r="H53" s="3">
        <v>4799</v>
      </c>
      <c r="I53" s="3">
        <v>2200</v>
      </c>
      <c r="J53" s="3" t="s">
        <v>452</v>
      </c>
      <c r="K53" s="8">
        <f t="shared" si="0"/>
        <v>-999.01000000000022</v>
      </c>
      <c r="L53" t="s">
        <v>426</v>
      </c>
      <c r="M53" s="9">
        <v>5999.99</v>
      </c>
      <c r="N53" s="3">
        <f>M53-O53</f>
        <v>3799.99</v>
      </c>
      <c r="O53" s="3">
        <v>2200</v>
      </c>
    </row>
    <row r="54" spans="1:15" x14ac:dyDescent="0.35">
      <c r="A54" s="3" t="s">
        <v>84</v>
      </c>
      <c r="B54" s="3">
        <v>1.5</v>
      </c>
      <c r="C54" s="3"/>
      <c r="D54" s="3" t="s">
        <v>16</v>
      </c>
      <c r="E54" s="3" t="s">
        <v>240</v>
      </c>
      <c r="F54" s="3">
        <v>18000</v>
      </c>
      <c r="G54" s="3">
        <v>6050</v>
      </c>
      <c r="H54" s="3">
        <v>4200</v>
      </c>
      <c r="I54" s="3">
        <v>1850</v>
      </c>
      <c r="J54" s="3" t="s">
        <v>451</v>
      </c>
      <c r="K54" s="8">
        <f t="shared" si="0"/>
        <v>0</v>
      </c>
      <c r="M54" s="3">
        <v>6050</v>
      </c>
      <c r="N54" s="3">
        <v>4200</v>
      </c>
      <c r="O54" s="3">
        <v>1850</v>
      </c>
    </row>
    <row r="55" spans="1:15" x14ac:dyDescent="0.35">
      <c r="A55" s="3" t="s">
        <v>85</v>
      </c>
      <c r="B55" s="3">
        <v>2</v>
      </c>
      <c r="C55" s="3"/>
      <c r="D55" s="3" t="s">
        <v>76</v>
      </c>
      <c r="E55" s="3" t="s">
        <v>241</v>
      </c>
      <c r="F55" s="3">
        <f t="shared" ref="F55:F56" si="6">B55*12000</f>
        <v>24000</v>
      </c>
      <c r="G55" s="3">
        <v>6500</v>
      </c>
      <c r="H55" s="3">
        <v>4500</v>
      </c>
      <c r="I55" s="3">
        <v>2000</v>
      </c>
      <c r="J55" s="3" t="s">
        <v>450</v>
      </c>
      <c r="K55" s="8">
        <f t="shared" si="0"/>
        <v>0</v>
      </c>
      <c r="M55" s="3">
        <v>6500</v>
      </c>
      <c r="N55" s="3">
        <v>4500</v>
      </c>
      <c r="O55" s="3">
        <v>2000</v>
      </c>
    </row>
    <row r="56" spans="1:15" x14ac:dyDescent="0.35">
      <c r="A56" s="3" t="s">
        <v>86</v>
      </c>
      <c r="B56" s="3">
        <v>3</v>
      </c>
      <c r="C56" s="3">
        <v>217442200</v>
      </c>
      <c r="D56" s="3"/>
      <c r="E56" s="3"/>
      <c r="F56" s="3">
        <f t="shared" si="6"/>
        <v>36000</v>
      </c>
      <c r="G56" s="3">
        <v>8500</v>
      </c>
      <c r="H56" s="3">
        <v>7300</v>
      </c>
      <c r="I56" s="3">
        <v>1200</v>
      </c>
      <c r="J56" s="3" t="s">
        <v>452</v>
      </c>
      <c r="K56" s="8">
        <f t="shared" si="0"/>
        <v>0</v>
      </c>
      <c r="M56" s="3">
        <v>8500</v>
      </c>
      <c r="N56" s="3">
        <v>7300</v>
      </c>
      <c r="O56" s="3">
        <v>1200</v>
      </c>
    </row>
    <row r="57" spans="1:15" x14ac:dyDescent="0.35">
      <c r="A57" s="3" t="s">
        <v>87</v>
      </c>
      <c r="B57" s="3">
        <v>2</v>
      </c>
      <c r="C57" s="3"/>
      <c r="D57" s="3" t="s">
        <v>19</v>
      </c>
      <c r="E57" s="3" t="s">
        <v>242</v>
      </c>
      <c r="F57" s="3">
        <v>24000</v>
      </c>
      <c r="G57" s="3">
        <v>4550</v>
      </c>
      <c r="H57" s="3">
        <v>900</v>
      </c>
      <c r="I57" s="3">
        <v>3650</v>
      </c>
      <c r="J57" s="3" t="s">
        <v>450</v>
      </c>
      <c r="K57" s="8">
        <f t="shared" si="0"/>
        <v>0</v>
      </c>
      <c r="M57" s="3">
        <v>4550</v>
      </c>
      <c r="N57" s="3">
        <v>900</v>
      </c>
      <c r="O57" s="3">
        <v>3650</v>
      </c>
    </row>
    <row r="58" spans="1:15" x14ac:dyDescent="0.35">
      <c r="A58" s="3" t="s">
        <v>87</v>
      </c>
      <c r="B58" s="3">
        <v>3</v>
      </c>
      <c r="C58" s="3"/>
      <c r="D58" s="3" t="s">
        <v>19</v>
      </c>
      <c r="E58" s="3" t="s">
        <v>243</v>
      </c>
      <c r="F58" s="3">
        <v>36000</v>
      </c>
      <c r="G58" s="3">
        <v>5300</v>
      </c>
      <c r="H58" s="3">
        <v>900</v>
      </c>
      <c r="I58" s="3">
        <v>4400</v>
      </c>
      <c r="J58" s="3" t="s">
        <v>450</v>
      </c>
      <c r="K58" s="8">
        <f t="shared" si="0"/>
        <v>0</v>
      </c>
      <c r="M58" s="3">
        <v>5300</v>
      </c>
      <c r="N58" s="3">
        <v>900</v>
      </c>
      <c r="O58" s="3">
        <v>4400</v>
      </c>
    </row>
    <row r="59" spans="1:15" x14ac:dyDescent="0.35">
      <c r="A59" s="3" t="s">
        <v>87</v>
      </c>
      <c r="B59" s="3">
        <v>4</v>
      </c>
      <c r="C59" s="3"/>
      <c r="D59" s="3" t="s">
        <v>19</v>
      </c>
      <c r="E59" s="3" t="s">
        <v>244</v>
      </c>
      <c r="F59" s="3">
        <v>48000</v>
      </c>
      <c r="G59" s="3">
        <v>6000</v>
      </c>
      <c r="H59" s="3">
        <v>900</v>
      </c>
      <c r="I59" s="3">
        <v>5100</v>
      </c>
      <c r="J59" s="3" t="s">
        <v>450</v>
      </c>
      <c r="K59" s="8">
        <f t="shared" si="0"/>
        <v>0</v>
      </c>
      <c r="M59" s="3">
        <v>6000</v>
      </c>
      <c r="N59" s="3">
        <v>900</v>
      </c>
      <c r="O59" s="3">
        <v>5100</v>
      </c>
    </row>
    <row r="60" spans="1:15" x14ac:dyDescent="0.35">
      <c r="A60" s="3" t="s">
        <v>88</v>
      </c>
      <c r="B60" s="3">
        <v>2</v>
      </c>
      <c r="C60" s="3"/>
      <c r="D60" s="3" t="s">
        <v>245</v>
      </c>
      <c r="E60" s="3" t="s">
        <v>246</v>
      </c>
      <c r="F60" s="3">
        <v>24000</v>
      </c>
      <c r="G60" s="3">
        <v>3999</v>
      </c>
      <c r="H60" s="3">
        <v>2999</v>
      </c>
      <c r="I60" s="3">
        <v>1000</v>
      </c>
      <c r="J60" s="3" t="s">
        <v>450</v>
      </c>
      <c r="K60" s="8">
        <f t="shared" si="0"/>
        <v>0</v>
      </c>
      <c r="M60" s="3">
        <v>3999</v>
      </c>
      <c r="N60" s="3">
        <v>2999</v>
      </c>
      <c r="O60" s="3">
        <v>1000</v>
      </c>
    </row>
    <row r="61" spans="1:15" x14ac:dyDescent="0.35">
      <c r="A61" s="3" t="s">
        <v>163</v>
      </c>
      <c r="B61" s="3">
        <v>3</v>
      </c>
      <c r="C61" s="3"/>
      <c r="D61" s="3" t="s">
        <v>16</v>
      </c>
      <c r="E61" s="3" t="s">
        <v>247</v>
      </c>
      <c r="F61" s="3">
        <v>33800</v>
      </c>
      <c r="G61" s="3">
        <v>12000</v>
      </c>
      <c r="H61" s="3">
        <v>8800</v>
      </c>
      <c r="I61" s="3">
        <v>3200</v>
      </c>
      <c r="J61" s="3" t="s">
        <v>452</v>
      </c>
      <c r="K61" s="8">
        <f t="shared" si="0"/>
        <v>0</v>
      </c>
      <c r="M61" s="3">
        <v>12000</v>
      </c>
      <c r="N61" s="3">
        <v>8800</v>
      </c>
      <c r="O61" s="3">
        <v>3200</v>
      </c>
    </row>
    <row r="62" spans="1:15" x14ac:dyDescent="0.35">
      <c r="A62" s="3" t="s">
        <v>101</v>
      </c>
      <c r="B62" s="3">
        <v>2</v>
      </c>
      <c r="C62" s="3"/>
      <c r="D62" s="3" t="s">
        <v>102</v>
      </c>
      <c r="E62" s="3" t="s">
        <v>104</v>
      </c>
      <c r="F62" s="3">
        <v>23000</v>
      </c>
      <c r="G62" s="3">
        <v>4853</v>
      </c>
      <c r="H62" s="3">
        <v>2000</v>
      </c>
      <c r="I62" s="3">
        <v>1000</v>
      </c>
      <c r="J62" s="3" t="s">
        <v>450</v>
      </c>
      <c r="K62" s="8">
        <f t="shared" si="0"/>
        <v>1853</v>
      </c>
      <c r="L62" t="s">
        <v>426</v>
      </c>
      <c r="M62" s="3">
        <v>4853</v>
      </c>
      <c r="N62" s="3">
        <f>M62-O62</f>
        <v>3853</v>
      </c>
      <c r="O62" s="3">
        <v>1000</v>
      </c>
    </row>
    <row r="63" spans="1:15" x14ac:dyDescent="0.35">
      <c r="A63" s="3" t="s">
        <v>101</v>
      </c>
      <c r="B63" s="3">
        <v>2</v>
      </c>
      <c r="C63" s="3"/>
      <c r="D63" s="3" t="s">
        <v>22</v>
      </c>
      <c r="E63" s="3" t="s">
        <v>248</v>
      </c>
      <c r="F63" s="3">
        <v>23000</v>
      </c>
      <c r="G63" s="3">
        <v>5720</v>
      </c>
      <c r="H63" s="3">
        <v>2200</v>
      </c>
      <c r="I63" s="3">
        <v>1000</v>
      </c>
      <c r="J63" s="3" t="s">
        <v>451</v>
      </c>
      <c r="K63" s="8">
        <f t="shared" si="0"/>
        <v>2520</v>
      </c>
      <c r="L63" t="s">
        <v>426</v>
      </c>
      <c r="M63" s="3">
        <v>5720</v>
      </c>
      <c r="N63" s="3">
        <f>M63-O63</f>
        <v>4720</v>
      </c>
      <c r="O63" s="3">
        <v>1000</v>
      </c>
    </row>
    <row r="64" spans="1:15" x14ac:dyDescent="0.35">
      <c r="A64" s="3" t="s">
        <v>249</v>
      </c>
      <c r="B64" s="3">
        <v>3</v>
      </c>
      <c r="C64" s="3"/>
      <c r="D64" s="3" t="s">
        <v>250</v>
      </c>
      <c r="E64" s="3" t="s">
        <v>251</v>
      </c>
      <c r="F64" s="3">
        <f t="shared" ref="F64:F75" si="7">B64*12000</f>
        <v>36000</v>
      </c>
      <c r="G64" s="3">
        <v>5014</v>
      </c>
      <c r="H64" s="3">
        <v>3844</v>
      </c>
      <c r="I64" s="3">
        <v>1170</v>
      </c>
      <c r="J64" s="3" t="s">
        <v>450</v>
      </c>
      <c r="K64" s="8">
        <f t="shared" si="0"/>
        <v>0</v>
      </c>
      <c r="M64" s="3">
        <v>5014</v>
      </c>
      <c r="N64" s="3">
        <v>3844</v>
      </c>
      <c r="O64" s="3">
        <v>1170</v>
      </c>
    </row>
    <row r="65" spans="1:15" x14ac:dyDescent="0.35">
      <c r="A65" s="3" t="s">
        <v>105</v>
      </c>
      <c r="B65" s="3">
        <v>2</v>
      </c>
      <c r="C65" s="3"/>
      <c r="D65" s="3" t="s">
        <v>22</v>
      </c>
      <c r="E65" s="3" t="s">
        <v>204</v>
      </c>
      <c r="F65" s="3">
        <f t="shared" si="7"/>
        <v>24000</v>
      </c>
      <c r="G65" s="3">
        <v>4500</v>
      </c>
      <c r="H65" s="3">
        <v>2000</v>
      </c>
      <c r="I65" s="3">
        <v>2500</v>
      </c>
      <c r="J65" s="3" t="s">
        <v>450</v>
      </c>
      <c r="K65" s="8">
        <f t="shared" si="0"/>
        <v>0</v>
      </c>
      <c r="M65" s="3">
        <v>4500</v>
      </c>
      <c r="N65" s="3">
        <v>2000</v>
      </c>
      <c r="O65" s="3">
        <v>2500</v>
      </c>
    </row>
    <row r="66" spans="1:15" x14ac:dyDescent="0.35">
      <c r="A66" s="3" t="s">
        <v>105</v>
      </c>
      <c r="B66" s="3">
        <v>2.5</v>
      </c>
      <c r="C66" s="3"/>
      <c r="D66" s="3" t="s">
        <v>22</v>
      </c>
      <c r="E66" s="3" t="s">
        <v>252</v>
      </c>
      <c r="F66" s="3">
        <f t="shared" si="7"/>
        <v>30000</v>
      </c>
      <c r="G66" s="3">
        <v>5000</v>
      </c>
      <c r="H66" s="3">
        <v>2500</v>
      </c>
      <c r="I66" s="3">
        <v>2500</v>
      </c>
      <c r="J66" s="3" t="s">
        <v>450</v>
      </c>
      <c r="K66" s="8">
        <f t="shared" si="0"/>
        <v>0</v>
      </c>
      <c r="M66" s="3">
        <v>5000</v>
      </c>
      <c r="N66" s="3">
        <v>2500</v>
      </c>
      <c r="O66" s="3">
        <v>2500</v>
      </c>
    </row>
    <row r="67" spans="1:15" x14ac:dyDescent="0.35">
      <c r="A67" s="3" t="s">
        <v>105</v>
      </c>
      <c r="B67" s="3">
        <v>3</v>
      </c>
      <c r="C67" s="3"/>
      <c r="D67" s="3" t="s">
        <v>22</v>
      </c>
      <c r="E67" s="3" t="s">
        <v>216</v>
      </c>
      <c r="F67" s="3">
        <f t="shared" si="7"/>
        <v>36000</v>
      </c>
      <c r="G67" s="3">
        <v>6000</v>
      </c>
      <c r="H67" s="3">
        <v>3000</v>
      </c>
      <c r="I67" s="3">
        <v>3000</v>
      </c>
      <c r="J67" s="3" t="s">
        <v>450</v>
      </c>
      <c r="K67" s="8">
        <f t="shared" si="0"/>
        <v>0</v>
      </c>
      <c r="M67" s="3">
        <v>6000</v>
      </c>
      <c r="N67" s="3">
        <v>3000</v>
      </c>
      <c r="O67" s="3">
        <v>3000</v>
      </c>
    </row>
    <row r="68" spans="1:15" x14ac:dyDescent="0.35">
      <c r="A68" s="3" t="s">
        <v>106</v>
      </c>
      <c r="B68" s="3">
        <v>1.5</v>
      </c>
      <c r="C68" s="3"/>
      <c r="D68" s="3" t="s">
        <v>253</v>
      </c>
      <c r="E68" s="3" t="s">
        <v>254</v>
      </c>
      <c r="F68" s="3">
        <f t="shared" si="7"/>
        <v>18000</v>
      </c>
      <c r="G68" s="3">
        <v>3500</v>
      </c>
      <c r="H68" s="3">
        <v>2500</v>
      </c>
      <c r="I68" s="3">
        <v>1000</v>
      </c>
      <c r="J68" s="3" t="s">
        <v>451</v>
      </c>
      <c r="K68" s="8">
        <f t="shared" si="0"/>
        <v>0</v>
      </c>
      <c r="M68" s="3">
        <v>3500</v>
      </c>
      <c r="N68" s="3">
        <v>2500</v>
      </c>
      <c r="O68" s="3">
        <v>1000</v>
      </c>
    </row>
    <row r="69" spans="1:15" x14ac:dyDescent="0.35">
      <c r="A69" s="3" t="s">
        <v>106</v>
      </c>
      <c r="B69" s="3">
        <v>2</v>
      </c>
      <c r="C69" s="3"/>
      <c r="D69" s="3" t="s">
        <v>253</v>
      </c>
      <c r="E69" s="3" t="s">
        <v>255</v>
      </c>
      <c r="F69" s="3">
        <f t="shared" si="7"/>
        <v>24000</v>
      </c>
      <c r="G69" s="3">
        <v>3795</v>
      </c>
      <c r="H69" s="3">
        <v>2795</v>
      </c>
      <c r="I69" s="3">
        <v>1000</v>
      </c>
      <c r="J69" s="3" t="s">
        <v>451</v>
      </c>
      <c r="K69" s="8">
        <f t="shared" ref="K69:K112" si="8">G69-(H69+I69)</f>
        <v>0</v>
      </c>
      <c r="M69" s="3">
        <v>3795</v>
      </c>
      <c r="N69" s="3">
        <v>2795</v>
      </c>
      <c r="O69" s="3">
        <v>1000</v>
      </c>
    </row>
    <row r="70" spans="1:15" x14ac:dyDescent="0.35">
      <c r="A70" s="3" t="s">
        <v>106</v>
      </c>
      <c r="B70" s="3">
        <v>2.5</v>
      </c>
      <c r="C70" s="3"/>
      <c r="D70" s="3" t="s">
        <v>168</v>
      </c>
      <c r="E70" s="3" t="s">
        <v>256</v>
      </c>
      <c r="F70" s="3">
        <f t="shared" si="7"/>
        <v>30000</v>
      </c>
      <c r="G70" s="3">
        <v>4000</v>
      </c>
      <c r="H70" s="3">
        <v>3000</v>
      </c>
      <c r="I70" s="3">
        <v>1000</v>
      </c>
      <c r="J70" s="3" t="s">
        <v>451</v>
      </c>
      <c r="K70" s="8">
        <f t="shared" si="8"/>
        <v>0</v>
      </c>
      <c r="M70" s="3">
        <v>4000</v>
      </c>
      <c r="N70" s="3">
        <v>3000</v>
      </c>
      <c r="O70" s="3">
        <v>1000</v>
      </c>
    </row>
    <row r="71" spans="1:15" x14ac:dyDescent="0.35">
      <c r="A71" s="3" t="s">
        <v>107</v>
      </c>
      <c r="B71" s="3">
        <v>1.5</v>
      </c>
      <c r="C71" s="3"/>
      <c r="D71" s="3" t="s">
        <v>112</v>
      </c>
      <c r="E71" s="3" t="s">
        <v>113</v>
      </c>
      <c r="F71" s="3">
        <f t="shared" si="7"/>
        <v>18000</v>
      </c>
      <c r="G71" s="3">
        <v>5900</v>
      </c>
      <c r="H71" s="3">
        <v>5900</v>
      </c>
      <c r="I71" s="3">
        <v>5900</v>
      </c>
      <c r="J71" s="3" t="s">
        <v>450</v>
      </c>
      <c r="K71" s="8">
        <f t="shared" si="8"/>
        <v>-5900</v>
      </c>
      <c r="L71" t="s">
        <v>429</v>
      </c>
      <c r="M71" s="3">
        <v>5900</v>
      </c>
      <c r="N71" s="3"/>
      <c r="O71" s="3"/>
    </row>
    <row r="72" spans="1:15" x14ac:dyDescent="0.35">
      <c r="A72" s="3" t="s">
        <v>107</v>
      </c>
      <c r="B72" s="3">
        <v>2</v>
      </c>
      <c r="C72" s="3"/>
      <c r="D72" s="3" t="s">
        <v>112</v>
      </c>
      <c r="E72" s="3" t="s">
        <v>113</v>
      </c>
      <c r="F72" s="3">
        <f t="shared" si="7"/>
        <v>24000</v>
      </c>
      <c r="G72" s="3">
        <v>6400</v>
      </c>
      <c r="H72" s="3">
        <v>6400</v>
      </c>
      <c r="I72" s="3">
        <v>6400</v>
      </c>
      <c r="J72" s="3" t="s">
        <v>450</v>
      </c>
      <c r="K72" s="8">
        <f t="shared" si="8"/>
        <v>-6400</v>
      </c>
      <c r="L72" t="s">
        <v>429</v>
      </c>
      <c r="M72" s="3">
        <v>6400</v>
      </c>
      <c r="N72" s="3"/>
      <c r="O72" s="3"/>
    </row>
    <row r="73" spans="1:15" x14ac:dyDescent="0.35">
      <c r="A73" s="3" t="s">
        <v>107</v>
      </c>
      <c r="B73" s="3">
        <v>2.5</v>
      </c>
      <c r="C73" s="3"/>
      <c r="D73" s="3" t="s">
        <v>112</v>
      </c>
      <c r="E73" s="3" t="s">
        <v>113</v>
      </c>
      <c r="F73" s="3">
        <f t="shared" si="7"/>
        <v>30000</v>
      </c>
      <c r="G73" s="3">
        <v>6800</v>
      </c>
      <c r="H73" s="3">
        <v>6800</v>
      </c>
      <c r="I73" s="3">
        <v>6800</v>
      </c>
      <c r="J73" s="3" t="s">
        <v>450</v>
      </c>
      <c r="K73" s="8">
        <f t="shared" si="8"/>
        <v>-6800</v>
      </c>
      <c r="L73" t="s">
        <v>429</v>
      </c>
      <c r="M73" s="3">
        <v>6800</v>
      </c>
      <c r="N73" s="3"/>
      <c r="O73" s="3"/>
    </row>
    <row r="74" spans="1:15" x14ac:dyDescent="0.35">
      <c r="A74" s="3" t="s">
        <v>114</v>
      </c>
      <c r="B74" s="3">
        <v>2</v>
      </c>
      <c r="C74" s="3"/>
      <c r="D74" s="3" t="s">
        <v>19</v>
      </c>
      <c r="E74" s="3" t="s">
        <v>257</v>
      </c>
      <c r="F74" s="3">
        <f t="shared" si="7"/>
        <v>24000</v>
      </c>
      <c r="G74" s="3">
        <v>5700</v>
      </c>
      <c r="H74" s="3">
        <v>3200</v>
      </c>
      <c r="I74" s="3">
        <v>1500</v>
      </c>
      <c r="J74" s="3" t="s">
        <v>450</v>
      </c>
      <c r="K74" s="8">
        <f t="shared" si="8"/>
        <v>1000</v>
      </c>
      <c r="M74" s="3">
        <v>5700</v>
      </c>
      <c r="N74" s="3">
        <f>M74-O74</f>
        <v>4200</v>
      </c>
      <c r="O74" s="3">
        <v>1500</v>
      </c>
    </row>
    <row r="75" spans="1:15" x14ac:dyDescent="0.35">
      <c r="A75" s="3" t="s">
        <v>115</v>
      </c>
      <c r="B75" s="3">
        <v>2</v>
      </c>
      <c r="C75" s="3"/>
      <c r="D75" s="3" t="s">
        <v>72</v>
      </c>
      <c r="E75" s="3" t="s">
        <v>195</v>
      </c>
      <c r="F75" s="3">
        <f t="shared" si="7"/>
        <v>24000</v>
      </c>
      <c r="G75" s="3">
        <v>6000</v>
      </c>
      <c r="H75" s="3">
        <v>4920</v>
      </c>
      <c r="I75" s="3">
        <v>1080</v>
      </c>
      <c r="J75" s="3" t="s">
        <v>451</v>
      </c>
      <c r="K75" s="8">
        <f t="shared" si="8"/>
        <v>0</v>
      </c>
      <c r="M75" s="3">
        <v>6000</v>
      </c>
      <c r="N75" s="3">
        <v>4920</v>
      </c>
      <c r="O75" s="3">
        <v>1080</v>
      </c>
    </row>
    <row r="76" spans="1:15" x14ac:dyDescent="0.35">
      <c r="A76" s="3" t="s">
        <v>120</v>
      </c>
      <c r="B76" s="3">
        <v>2</v>
      </c>
      <c r="C76" s="3"/>
      <c r="D76" s="3" t="s">
        <v>19</v>
      </c>
      <c r="E76" s="3" t="s">
        <v>258</v>
      </c>
      <c r="F76" s="3">
        <v>24000</v>
      </c>
      <c r="G76" s="3">
        <v>5450</v>
      </c>
      <c r="H76" s="3">
        <v>3450</v>
      </c>
      <c r="I76" s="3">
        <v>2000</v>
      </c>
      <c r="J76" s="3" t="s">
        <v>452</v>
      </c>
      <c r="K76" s="8">
        <f t="shared" si="8"/>
        <v>0</v>
      </c>
      <c r="M76" s="3">
        <v>5450</v>
      </c>
      <c r="N76" s="3">
        <v>3450</v>
      </c>
      <c r="O76" s="3">
        <v>2000</v>
      </c>
    </row>
    <row r="77" spans="1:15" x14ac:dyDescent="0.35">
      <c r="A77" s="3" t="s">
        <v>120</v>
      </c>
      <c r="B77" s="3">
        <v>2.5</v>
      </c>
      <c r="C77" s="3"/>
      <c r="D77" s="3" t="s">
        <v>19</v>
      </c>
      <c r="E77" s="3" t="s">
        <v>259</v>
      </c>
      <c r="F77" s="3">
        <v>30000</v>
      </c>
      <c r="G77" s="3">
        <v>5750</v>
      </c>
      <c r="H77" s="3">
        <v>3750</v>
      </c>
      <c r="I77" s="3">
        <v>2000</v>
      </c>
      <c r="J77" s="3" t="s">
        <v>452</v>
      </c>
      <c r="K77" s="8">
        <f t="shared" si="8"/>
        <v>0</v>
      </c>
      <c r="M77" s="3">
        <v>5750</v>
      </c>
      <c r="N77" s="3">
        <v>3750</v>
      </c>
      <c r="O77" s="3">
        <v>2000</v>
      </c>
    </row>
    <row r="78" spans="1:15" x14ac:dyDescent="0.35">
      <c r="A78" s="3" t="s">
        <v>120</v>
      </c>
      <c r="B78" s="3">
        <v>3</v>
      </c>
      <c r="C78" s="3"/>
      <c r="D78" s="3" t="s">
        <v>19</v>
      </c>
      <c r="E78" s="3" t="s">
        <v>260</v>
      </c>
      <c r="F78" s="3">
        <v>36000</v>
      </c>
      <c r="G78" s="3">
        <v>6150</v>
      </c>
      <c r="H78" s="3">
        <v>4150</v>
      </c>
      <c r="I78" s="3">
        <v>2000</v>
      </c>
      <c r="J78" s="3" t="s">
        <v>452</v>
      </c>
      <c r="K78" s="8">
        <f t="shared" si="8"/>
        <v>0</v>
      </c>
      <c r="M78" s="3">
        <v>6150</v>
      </c>
      <c r="N78" s="3">
        <v>4150</v>
      </c>
      <c r="O78" s="3">
        <v>2000</v>
      </c>
    </row>
    <row r="79" spans="1:15" x14ac:dyDescent="0.35">
      <c r="A79" s="3" t="s">
        <v>261</v>
      </c>
      <c r="B79" s="3">
        <v>2</v>
      </c>
      <c r="C79" s="3"/>
      <c r="D79" s="3" t="s">
        <v>19</v>
      </c>
      <c r="E79" s="3" t="s">
        <v>262</v>
      </c>
      <c r="F79" s="3">
        <v>24000</v>
      </c>
      <c r="G79" s="3">
        <v>3900</v>
      </c>
      <c r="H79" s="3">
        <v>4500</v>
      </c>
      <c r="I79" s="3">
        <v>1000</v>
      </c>
      <c r="J79" s="3" t="s">
        <v>450</v>
      </c>
      <c r="K79" s="8">
        <f t="shared" si="8"/>
        <v>-1600</v>
      </c>
      <c r="L79" t="s">
        <v>426</v>
      </c>
      <c r="M79" s="3">
        <v>3900</v>
      </c>
      <c r="N79" s="3">
        <f>M79-O79</f>
        <v>2900</v>
      </c>
      <c r="O79" s="3">
        <v>1000</v>
      </c>
    </row>
    <row r="80" spans="1:15" x14ac:dyDescent="0.35">
      <c r="A80" s="3" t="s">
        <v>261</v>
      </c>
      <c r="B80" s="3">
        <v>2</v>
      </c>
      <c r="C80" s="3"/>
      <c r="D80" s="3" t="s">
        <v>263</v>
      </c>
      <c r="E80" s="3" t="s">
        <v>264</v>
      </c>
      <c r="F80" s="3">
        <v>24000</v>
      </c>
      <c r="G80" s="3">
        <v>4700</v>
      </c>
      <c r="H80" s="3">
        <v>5200</v>
      </c>
      <c r="I80" s="3">
        <v>1000</v>
      </c>
      <c r="J80" s="3" t="s">
        <v>450</v>
      </c>
      <c r="K80" s="8">
        <f t="shared" si="8"/>
        <v>-1500</v>
      </c>
      <c r="L80" t="s">
        <v>426</v>
      </c>
      <c r="M80" s="3">
        <v>4700</v>
      </c>
      <c r="N80" s="3">
        <f>M80-O80</f>
        <v>3700</v>
      </c>
      <c r="O80" s="3">
        <v>1000</v>
      </c>
    </row>
    <row r="81" spans="1:15" x14ac:dyDescent="0.35">
      <c r="A81" s="3" t="s">
        <v>261</v>
      </c>
      <c r="B81" s="3">
        <v>2</v>
      </c>
      <c r="C81" s="3"/>
      <c r="D81" s="3" t="s">
        <v>142</v>
      </c>
      <c r="E81" s="3" t="s">
        <v>265</v>
      </c>
      <c r="F81" s="3">
        <v>24000</v>
      </c>
      <c r="G81" s="3">
        <v>4200</v>
      </c>
      <c r="H81" s="3">
        <v>4800</v>
      </c>
      <c r="I81" s="3">
        <v>1000</v>
      </c>
      <c r="J81" s="3" t="s">
        <v>450</v>
      </c>
      <c r="K81" s="8">
        <f t="shared" si="8"/>
        <v>-1600</v>
      </c>
      <c r="L81" t="s">
        <v>426</v>
      </c>
      <c r="M81" s="3">
        <v>4200</v>
      </c>
      <c r="N81" s="3">
        <f>M81-O81</f>
        <v>3200</v>
      </c>
      <c r="O81" s="3">
        <v>1000</v>
      </c>
    </row>
    <row r="82" spans="1:15" x14ac:dyDescent="0.35">
      <c r="A82" s="3" t="s">
        <v>266</v>
      </c>
      <c r="B82" s="3">
        <v>2</v>
      </c>
      <c r="C82" s="3"/>
      <c r="D82" s="3" t="s">
        <v>142</v>
      </c>
      <c r="E82" s="3" t="s">
        <v>267</v>
      </c>
      <c r="F82" s="3">
        <f t="shared" ref="F82:F92" si="9">B82*12000</f>
        <v>24000</v>
      </c>
      <c r="G82" s="3">
        <v>4800</v>
      </c>
      <c r="H82" s="3">
        <v>2500</v>
      </c>
      <c r="I82" s="3">
        <v>2000</v>
      </c>
      <c r="J82" s="3" t="s">
        <v>451</v>
      </c>
      <c r="K82" s="8">
        <f t="shared" si="8"/>
        <v>300</v>
      </c>
      <c r="L82" t="s">
        <v>426</v>
      </c>
      <c r="M82" s="3">
        <v>4800</v>
      </c>
      <c r="N82" s="3">
        <f>M82-O82</f>
        <v>2800</v>
      </c>
      <c r="O82" s="3">
        <v>2000</v>
      </c>
    </row>
    <row r="83" spans="1:15" x14ac:dyDescent="0.35">
      <c r="A83" s="3" t="s">
        <v>122</v>
      </c>
      <c r="B83" s="3">
        <v>1.5</v>
      </c>
      <c r="C83" s="3">
        <v>215584473</v>
      </c>
      <c r="D83" s="3"/>
      <c r="E83" s="3"/>
      <c r="F83" s="3">
        <f t="shared" si="9"/>
        <v>18000</v>
      </c>
      <c r="G83" s="3">
        <v>4820</v>
      </c>
      <c r="H83" s="3">
        <v>3805</v>
      </c>
      <c r="I83" s="3">
        <v>1015</v>
      </c>
      <c r="J83" s="3" t="s">
        <v>450</v>
      </c>
      <c r="K83" s="8">
        <f t="shared" si="8"/>
        <v>0</v>
      </c>
      <c r="M83" s="3">
        <v>4820</v>
      </c>
      <c r="N83" s="3">
        <v>3805</v>
      </c>
      <c r="O83" s="3">
        <v>1015</v>
      </c>
    </row>
    <row r="84" spans="1:15" x14ac:dyDescent="0.35">
      <c r="A84" s="3" t="s">
        <v>122</v>
      </c>
      <c r="B84" s="3">
        <v>2</v>
      </c>
      <c r="C84" s="3">
        <v>215584447</v>
      </c>
      <c r="D84" s="3"/>
      <c r="E84" s="3"/>
      <c r="F84" s="3">
        <f t="shared" si="9"/>
        <v>24000</v>
      </c>
      <c r="G84" s="3">
        <v>5025</v>
      </c>
      <c r="H84" s="3">
        <v>4010</v>
      </c>
      <c r="I84" s="3">
        <v>1015</v>
      </c>
      <c r="J84" s="3" t="s">
        <v>450</v>
      </c>
      <c r="K84" s="8">
        <f t="shared" si="8"/>
        <v>0</v>
      </c>
      <c r="M84" s="3">
        <v>5025</v>
      </c>
      <c r="N84" s="3">
        <v>4010</v>
      </c>
      <c r="O84" s="3">
        <v>1015</v>
      </c>
    </row>
    <row r="85" spans="1:15" x14ac:dyDescent="0.35">
      <c r="A85" s="3" t="s">
        <v>122</v>
      </c>
      <c r="B85" s="3">
        <v>2.5</v>
      </c>
      <c r="C85" s="3">
        <v>215586432</v>
      </c>
      <c r="D85" s="3"/>
      <c r="E85" s="3"/>
      <c r="F85" s="3">
        <f t="shared" si="9"/>
        <v>30000</v>
      </c>
      <c r="G85" s="3">
        <v>5535</v>
      </c>
      <c r="H85" s="3">
        <v>4520</v>
      </c>
      <c r="I85" s="3">
        <v>1015</v>
      </c>
      <c r="J85" s="3" t="s">
        <v>450</v>
      </c>
      <c r="K85" s="8">
        <f t="shared" si="8"/>
        <v>0</v>
      </c>
      <c r="M85" s="3">
        <v>5535</v>
      </c>
      <c r="N85" s="3">
        <v>4520</v>
      </c>
      <c r="O85" s="3">
        <v>1015</v>
      </c>
    </row>
    <row r="86" spans="1:15" x14ac:dyDescent="0.35">
      <c r="A86" s="3" t="s">
        <v>268</v>
      </c>
      <c r="B86" s="3">
        <v>2</v>
      </c>
      <c r="C86" s="3"/>
      <c r="D86" s="3" t="s">
        <v>142</v>
      </c>
      <c r="E86" s="3" t="s">
        <v>218</v>
      </c>
      <c r="F86" s="3">
        <f t="shared" si="9"/>
        <v>24000</v>
      </c>
      <c r="G86" s="3">
        <v>4800</v>
      </c>
      <c r="H86" s="3">
        <v>3300</v>
      </c>
      <c r="I86" s="3">
        <v>1500</v>
      </c>
      <c r="J86" s="3" t="s">
        <v>450</v>
      </c>
      <c r="K86" s="8">
        <f t="shared" si="8"/>
        <v>0</v>
      </c>
      <c r="M86" s="3">
        <v>4800</v>
      </c>
      <c r="N86" s="3">
        <v>3300</v>
      </c>
      <c r="O86" s="3">
        <v>1500</v>
      </c>
    </row>
    <row r="87" spans="1:15" x14ac:dyDescent="0.35">
      <c r="A87" s="3" t="s">
        <v>268</v>
      </c>
      <c r="B87" s="3">
        <v>2.5</v>
      </c>
      <c r="C87" s="3"/>
      <c r="D87" s="3" t="s">
        <v>142</v>
      </c>
      <c r="E87" s="3" t="s">
        <v>269</v>
      </c>
      <c r="F87" s="3">
        <f t="shared" si="9"/>
        <v>30000</v>
      </c>
      <c r="G87" s="3">
        <v>5200</v>
      </c>
      <c r="H87" s="3">
        <v>3400</v>
      </c>
      <c r="I87" s="3">
        <v>1800</v>
      </c>
      <c r="J87" s="3" t="s">
        <v>450</v>
      </c>
      <c r="K87" s="8">
        <f t="shared" si="8"/>
        <v>0</v>
      </c>
      <c r="M87" s="3">
        <v>5200</v>
      </c>
      <c r="N87" s="3">
        <v>3400</v>
      </c>
      <c r="O87" s="3">
        <v>1800</v>
      </c>
    </row>
    <row r="88" spans="1:15" x14ac:dyDescent="0.35">
      <c r="A88" s="3" t="s">
        <v>268</v>
      </c>
      <c r="B88" s="3">
        <v>3</v>
      </c>
      <c r="C88" s="3"/>
      <c r="D88" s="3" t="s">
        <v>142</v>
      </c>
      <c r="E88" s="3" t="s">
        <v>270</v>
      </c>
      <c r="F88" s="3">
        <f t="shared" si="9"/>
        <v>36000</v>
      </c>
      <c r="G88" s="3">
        <v>5600</v>
      </c>
      <c r="H88" s="3">
        <v>3400</v>
      </c>
      <c r="I88" s="3">
        <v>2200</v>
      </c>
      <c r="J88" s="3" t="s">
        <v>450</v>
      </c>
      <c r="K88" s="8">
        <f t="shared" si="8"/>
        <v>0</v>
      </c>
      <c r="M88" s="3">
        <v>5600</v>
      </c>
      <c r="N88" s="3">
        <v>3400</v>
      </c>
      <c r="O88" s="3">
        <v>2200</v>
      </c>
    </row>
    <row r="89" spans="1:15" x14ac:dyDescent="0.35">
      <c r="A89" s="3" t="s">
        <v>271</v>
      </c>
      <c r="B89" s="3">
        <v>2.5</v>
      </c>
      <c r="C89" s="3"/>
      <c r="D89" s="3" t="s">
        <v>272</v>
      </c>
      <c r="E89" s="3" t="s">
        <v>273</v>
      </c>
      <c r="F89" s="3">
        <f t="shared" si="9"/>
        <v>30000</v>
      </c>
      <c r="G89" s="3">
        <v>4800</v>
      </c>
      <c r="H89" s="3">
        <v>3500</v>
      </c>
      <c r="I89" s="3">
        <v>1040</v>
      </c>
      <c r="J89" s="3" t="s">
        <v>450</v>
      </c>
      <c r="K89" s="8">
        <f t="shared" si="8"/>
        <v>260</v>
      </c>
      <c r="L89" t="s">
        <v>426</v>
      </c>
      <c r="M89" s="3">
        <v>4800</v>
      </c>
      <c r="N89" s="3">
        <f>M89-O89</f>
        <v>3760</v>
      </c>
      <c r="O89" s="3">
        <v>1040</v>
      </c>
    </row>
    <row r="90" spans="1:15" x14ac:dyDescent="0.35">
      <c r="A90" s="3" t="s">
        <v>123</v>
      </c>
      <c r="B90" s="3">
        <v>1.5</v>
      </c>
      <c r="C90" s="3"/>
      <c r="D90" s="3" t="s">
        <v>185</v>
      </c>
      <c r="E90" s="3" t="s">
        <v>125</v>
      </c>
      <c r="F90" s="3">
        <f t="shared" si="9"/>
        <v>18000</v>
      </c>
      <c r="G90" s="3">
        <v>5670</v>
      </c>
      <c r="H90" s="3">
        <v>3670</v>
      </c>
      <c r="I90" s="3">
        <v>2000</v>
      </c>
      <c r="J90" s="3" t="s">
        <v>452</v>
      </c>
      <c r="K90" s="8">
        <f t="shared" si="8"/>
        <v>0</v>
      </c>
      <c r="M90" s="3">
        <v>5670</v>
      </c>
      <c r="N90" s="3">
        <v>3670</v>
      </c>
      <c r="O90" s="3">
        <v>2000</v>
      </c>
    </row>
    <row r="91" spans="1:15" x14ac:dyDescent="0.35">
      <c r="A91" s="3" t="s">
        <v>123</v>
      </c>
      <c r="B91" s="3">
        <v>2</v>
      </c>
      <c r="C91" s="3"/>
      <c r="D91" s="3" t="s">
        <v>185</v>
      </c>
      <c r="E91" s="3" t="s">
        <v>126</v>
      </c>
      <c r="F91" s="3">
        <f t="shared" si="9"/>
        <v>24000</v>
      </c>
      <c r="G91" s="3">
        <v>5990</v>
      </c>
      <c r="H91" s="3">
        <v>3990</v>
      </c>
      <c r="I91" s="3">
        <v>2000</v>
      </c>
      <c r="J91" s="3" t="s">
        <v>452</v>
      </c>
      <c r="K91" s="8">
        <f t="shared" si="8"/>
        <v>0</v>
      </c>
      <c r="M91" s="3">
        <v>5990</v>
      </c>
      <c r="N91" s="3">
        <v>3990</v>
      </c>
      <c r="O91" s="3">
        <v>2000</v>
      </c>
    </row>
    <row r="92" spans="1:15" x14ac:dyDescent="0.35">
      <c r="A92" s="3" t="s">
        <v>123</v>
      </c>
      <c r="B92" s="3">
        <v>3</v>
      </c>
      <c r="C92" s="3"/>
      <c r="D92" s="3" t="s">
        <v>185</v>
      </c>
      <c r="E92" s="3" t="s">
        <v>127</v>
      </c>
      <c r="F92" s="3">
        <f t="shared" si="9"/>
        <v>36000</v>
      </c>
      <c r="G92" s="3">
        <v>6420</v>
      </c>
      <c r="H92" s="3">
        <v>4420</v>
      </c>
      <c r="I92" s="3">
        <v>2000</v>
      </c>
      <c r="J92" s="3" t="s">
        <v>452</v>
      </c>
      <c r="K92" s="8">
        <f t="shared" si="8"/>
        <v>0</v>
      </c>
      <c r="M92" s="3">
        <v>6420</v>
      </c>
      <c r="N92" s="3">
        <v>4420</v>
      </c>
      <c r="O92" s="3">
        <v>2000</v>
      </c>
    </row>
    <row r="93" spans="1:15" x14ac:dyDescent="0.35">
      <c r="A93" s="3" t="s">
        <v>274</v>
      </c>
      <c r="B93" s="3">
        <v>2</v>
      </c>
      <c r="C93" s="3"/>
      <c r="D93" s="3" t="s">
        <v>16</v>
      </c>
      <c r="E93" s="3" t="s">
        <v>223</v>
      </c>
      <c r="F93" s="3">
        <v>24000</v>
      </c>
      <c r="G93" s="3">
        <v>4000</v>
      </c>
      <c r="H93" s="3">
        <v>2500</v>
      </c>
      <c r="I93" s="3">
        <v>1500</v>
      </c>
      <c r="J93" s="3" t="s">
        <v>450</v>
      </c>
      <c r="K93" s="8">
        <f t="shared" si="8"/>
        <v>0</v>
      </c>
      <c r="M93" s="3">
        <v>4000</v>
      </c>
      <c r="N93" s="3">
        <v>2500</v>
      </c>
      <c r="O93" s="3">
        <v>1500</v>
      </c>
    </row>
    <row r="94" spans="1:15" x14ac:dyDescent="0.35">
      <c r="A94" s="3" t="s">
        <v>274</v>
      </c>
      <c r="B94" s="3">
        <v>2.5</v>
      </c>
      <c r="C94" s="3"/>
      <c r="D94" s="3" t="s">
        <v>16</v>
      </c>
      <c r="E94" s="3" t="s">
        <v>224</v>
      </c>
      <c r="F94" s="3">
        <v>30000</v>
      </c>
      <c r="G94" s="3">
        <v>4500</v>
      </c>
      <c r="H94" s="3">
        <v>3000</v>
      </c>
      <c r="I94" s="3">
        <v>1500</v>
      </c>
      <c r="J94" s="3" t="s">
        <v>450</v>
      </c>
      <c r="K94" s="8">
        <f t="shared" si="8"/>
        <v>0</v>
      </c>
      <c r="M94" s="3">
        <v>4500</v>
      </c>
      <c r="N94" s="3">
        <v>3000</v>
      </c>
      <c r="O94" s="3">
        <v>1500</v>
      </c>
    </row>
    <row r="95" spans="1:15" x14ac:dyDescent="0.35">
      <c r="A95" s="3" t="s">
        <v>274</v>
      </c>
      <c r="B95" s="3">
        <v>3</v>
      </c>
      <c r="C95" s="3"/>
      <c r="D95" s="3" t="s">
        <v>16</v>
      </c>
      <c r="E95" s="3" t="s">
        <v>275</v>
      </c>
      <c r="F95" s="3">
        <v>36000</v>
      </c>
      <c r="G95" s="3">
        <v>5000</v>
      </c>
      <c r="H95" s="3">
        <v>3500</v>
      </c>
      <c r="I95" s="3">
        <v>1500</v>
      </c>
      <c r="J95" s="3" t="s">
        <v>450</v>
      </c>
      <c r="K95" s="8">
        <f t="shared" si="8"/>
        <v>0</v>
      </c>
      <c r="M95" s="3">
        <v>5000</v>
      </c>
      <c r="N95" s="3">
        <v>3500</v>
      </c>
      <c r="O95" s="3">
        <v>1500</v>
      </c>
    </row>
    <row r="96" spans="1:15" x14ac:dyDescent="0.35">
      <c r="A96" s="3" t="s">
        <v>128</v>
      </c>
      <c r="B96" s="3">
        <v>1.5</v>
      </c>
      <c r="C96" s="3">
        <v>202841626</v>
      </c>
      <c r="D96" s="3"/>
      <c r="E96" s="3"/>
      <c r="F96" s="3">
        <f t="shared" ref="F96:F98" si="10">B96*12000</f>
        <v>18000</v>
      </c>
      <c r="G96" s="3">
        <v>11000</v>
      </c>
      <c r="H96" s="3">
        <v>6000</v>
      </c>
      <c r="I96" s="3">
        <v>5000</v>
      </c>
      <c r="J96" s="3" t="s">
        <v>451</v>
      </c>
      <c r="K96" s="8">
        <f t="shared" si="8"/>
        <v>0</v>
      </c>
      <c r="M96" s="3">
        <v>11000</v>
      </c>
      <c r="N96" s="3">
        <v>6000</v>
      </c>
      <c r="O96" s="3">
        <v>5000</v>
      </c>
    </row>
    <row r="97" spans="1:15" x14ac:dyDescent="0.35">
      <c r="A97" s="3" t="s">
        <v>128</v>
      </c>
      <c r="B97" s="3">
        <v>2</v>
      </c>
      <c r="C97" s="3">
        <v>202841636</v>
      </c>
      <c r="D97" s="3"/>
      <c r="E97" s="3"/>
      <c r="F97" s="3">
        <f t="shared" si="10"/>
        <v>24000</v>
      </c>
      <c r="G97" s="3">
        <v>12000</v>
      </c>
      <c r="H97" s="3">
        <v>6500</v>
      </c>
      <c r="I97" s="3">
        <v>5500</v>
      </c>
      <c r="J97" s="3" t="s">
        <v>451</v>
      </c>
      <c r="K97" s="8">
        <f t="shared" si="8"/>
        <v>0</v>
      </c>
      <c r="M97" s="3">
        <v>12000</v>
      </c>
      <c r="N97" s="3">
        <v>6500</v>
      </c>
      <c r="O97" s="3">
        <v>5500</v>
      </c>
    </row>
    <row r="98" spans="1:15" x14ac:dyDescent="0.35">
      <c r="A98" s="3" t="s">
        <v>128</v>
      </c>
      <c r="B98" s="3">
        <v>3</v>
      </c>
      <c r="C98" s="3">
        <v>203398589</v>
      </c>
      <c r="D98" s="3"/>
      <c r="E98" s="3"/>
      <c r="F98" s="3">
        <f t="shared" si="10"/>
        <v>36000</v>
      </c>
      <c r="G98" s="3">
        <v>13000</v>
      </c>
      <c r="H98" s="3">
        <v>7000</v>
      </c>
      <c r="I98" s="3">
        <v>6000</v>
      </c>
      <c r="J98" s="3" t="s">
        <v>451</v>
      </c>
      <c r="K98" s="8">
        <f t="shared" si="8"/>
        <v>0</v>
      </c>
      <c r="M98" s="3">
        <v>13000</v>
      </c>
      <c r="N98" s="3">
        <v>7000</v>
      </c>
      <c r="O98" s="3">
        <v>6000</v>
      </c>
    </row>
    <row r="99" spans="1:15" x14ac:dyDescent="0.35">
      <c r="A99" s="3" t="s">
        <v>276</v>
      </c>
      <c r="B99" s="3">
        <v>2</v>
      </c>
      <c r="C99" s="3"/>
      <c r="D99" s="3" t="s">
        <v>277</v>
      </c>
      <c r="E99" s="3" t="s">
        <v>278</v>
      </c>
      <c r="F99" s="3">
        <v>24000</v>
      </c>
      <c r="G99" s="3">
        <v>5000</v>
      </c>
      <c r="H99" s="3">
        <v>4000</v>
      </c>
      <c r="I99" s="3">
        <v>1000</v>
      </c>
      <c r="J99" s="3" t="s">
        <v>450</v>
      </c>
      <c r="K99" s="8">
        <f t="shared" si="8"/>
        <v>0</v>
      </c>
      <c r="M99" s="3">
        <v>5000</v>
      </c>
      <c r="N99" s="3">
        <v>4000</v>
      </c>
      <c r="O99" s="3">
        <v>1000</v>
      </c>
    </row>
    <row r="100" spans="1:15" x14ac:dyDescent="0.35">
      <c r="A100" s="3" t="s">
        <v>129</v>
      </c>
      <c r="B100" s="3">
        <v>2</v>
      </c>
      <c r="C100" s="3"/>
      <c r="D100" s="3" t="s">
        <v>152</v>
      </c>
      <c r="E100" s="3" t="s">
        <v>223</v>
      </c>
      <c r="F100" s="3">
        <v>24000</v>
      </c>
      <c r="G100" s="3">
        <v>4400</v>
      </c>
      <c r="H100" s="3">
        <v>2400</v>
      </c>
      <c r="I100" s="3">
        <v>2000</v>
      </c>
      <c r="J100" s="3" t="s">
        <v>451</v>
      </c>
      <c r="K100" s="8">
        <f t="shared" si="8"/>
        <v>0</v>
      </c>
      <c r="M100" s="3">
        <v>4400</v>
      </c>
      <c r="N100" s="3">
        <v>2400</v>
      </c>
      <c r="O100" s="3">
        <v>2000</v>
      </c>
    </row>
    <row r="101" spans="1:15" x14ac:dyDescent="0.35">
      <c r="A101" s="3" t="s">
        <v>129</v>
      </c>
      <c r="B101" s="3">
        <v>1.5</v>
      </c>
      <c r="C101" s="3"/>
      <c r="D101" s="3" t="s">
        <v>279</v>
      </c>
      <c r="E101" s="3" t="s">
        <v>280</v>
      </c>
      <c r="F101" s="3">
        <v>18000</v>
      </c>
      <c r="G101" s="3">
        <v>4000</v>
      </c>
      <c r="H101" s="3">
        <v>2000</v>
      </c>
      <c r="I101" s="3">
        <v>2000</v>
      </c>
      <c r="J101" s="3" t="s">
        <v>450</v>
      </c>
      <c r="K101" s="8">
        <f t="shared" si="8"/>
        <v>0</v>
      </c>
      <c r="M101" s="3">
        <v>4000</v>
      </c>
      <c r="N101" s="3">
        <v>2000</v>
      </c>
      <c r="O101" s="3">
        <v>2000</v>
      </c>
    </row>
    <row r="102" spans="1:15" x14ac:dyDescent="0.35">
      <c r="A102" s="3" t="s">
        <v>188</v>
      </c>
      <c r="B102" s="3">
        <v>2</v>
      </c>
      <c r="C102" s="3"/>
      <c r="D102" s="3" t="s">
        <v>112</v>
      </c>
      <c r="E102" s="3" t="s">
        <v>281</v>
      </c>
      <c r="F102" s="3">
        <f t="shared" ref="F102:F107" si="11">B102*12000</f>
        <v>24000</v>
      </c>
      <c r="G102" s="3">
        <v>4850</v>
      </c>
      <c r="H102" s="3">
        <v>3615</v>
      </c>
      <c r="I102" s="3">
        <v>1235</v>
      </c>
      <c r="J102" s="3" t="s">
        <v>451</v>
      </c>
      <c r="K102" s="8">
        <f t="shared" si="8"/>
        <v>0</v>
      </c>
      <c r="M102" s="3">
        <v>4850</v>
      </c>
      <c r="N102" s="3">
        <v>3615</v>
      </c>
      <c r="O102" s="3">
        <v>1235</v>
      </c>
    </row>
    <row r="103" spans="1:15" x14ac:dyDescent="0.35">
      <c r="A103" s="3" t="s">
        <v>188</v>
      </c>
      <c r="B103" s="3">
        <v>2.5</v>
      </c>
      <c r="C103" s="3"/>
      <c r="D103" s="3" t="s">
        <v>112</v>
      </c>
      <c r="E103" s="3" t="s">
        <v>282</v>
      </c>
      <c r="F103" s="3">
        <f t="shared" si="11"/>
        <v>30000</v>
      </c>
      <c r="G103" s="3">
        <v>5300</v>
      </c>
      <c r="H103" s="3">
        <v>4065</v>
      </c>
      <c r="I103" s="3">
        <v>1235</v>
      </c>
      <c r="J103" s="3" t="s">
        <v>451</v>
      </c>
      <c r="K103" s="8">
        <f t="shared" si="8"/>
        <v>0</v>
      </c>
      <c r="M103" s="3">
        <v>5300</v>
      </c>
      <c r="N103" s="3">
        <v>4065</v>
      </c>
      <c r="O103" s="3">
        <v>1235</v>
      </c>
    </row>
    <row r="104" spans="1:15" x14ac:dyDescent="0.35">
      <c r="A104" s="3" t="s">
        <v>188</v>
      </c>
      <c r="B104" s="3">
        <v>2</v>
      </c>
      <c r="C104" s="3"/>
      <c r="D104" s="3" t="s">
        <v>142</v>
      </c>
      <c r="E104" s="3" t="s">
        <v>284</v>
      </c>
      <c r="F104" s="3">
        <f t="shared" si="11"/>
        <v>24000</v>
      </c>
      <c r="G104" s="3">
        <v>4650</v>
      </c>
      <c r="H104" s="3">
        <v>3415</v>
      </c>
      <c r="I104" s="3">
        <v>1235</v>
      </c>
      <c r="J104" s="3" t="s">
        <v>451</v>
      </c>
      <c r="K104" s="8">
        <f t="shared" si="8"/>
        <v>0</v>
      </c>
      <c r="M104" s="3">
        <v>4650</v>
      </c>
      <c r="N104" s="3">
        <v>3415</v>
      </c>
      <c r="O104" s="3">
        <v>1235</v>
      </c>
    </row>
    <row r="105" spans="1:15" x14ac:dyDescent="0.35">
      <c r="A105" s="3" t="s">
        <v>134</v>
      </c>
      <c r="B105" s="3">
        <v>2</v>
      </c>
      <c r="C105" s="3"/>
      <c r="D105" s="3" t="s">
        <v>19</v>
      </c>
      <c r="E105" s="3" t="s">
        <v>285</v>
      </c>
      <c r="F105" s="3">
        <f t="shared" si="11"/>
        <v>24000</v>
      </c>
      <c r="G105" s="3">
        <v>4800</v>
      </c>
      <c r="H105" s="3">
        <v>3800</v>
      </c>
      <c r="I105" s="3">
        <v>1000</v>
      </c>
      <c r="J105" s="3" t="s">
        <v>450</v>
      </c>
      <c r="K105" s="8">
        <f t="shared" si="8"/>
        <v>0</v>
      </c>
      <c r="M105" s="3">
        <v>4800</v>
      </c>
      <c r="N105" s="3">
        <v>3800</v>
      </c>
      <c r="O105" s="3">
        <v>1000</v>
      </c>
    </row>
    <row r="106" spans="1:15" x14ac:dyDescent="0.35">
      <c r="A106" s="3" t="s">
        <v>134</v>
      </c>
      <c r="B106" s="3">
        <v>2</v>
      </c>
      <c r="C106" s="3"/>
      <c r="D106" s="3" t="s">
        <v>19</v>
      </c>
      <c r="E106" s="3" t="s">
        <v>286</v>
      </c>
      <c r="F106" s="3">
        <f t="shared" si="11"/>
        <v>24000</v>
      </c>
      <c r="G106" s="3">
        <v>5500</v>
      </c>
      <c r="H106" s="3">
        <v>4500</v>
      </c>
      <c r="I106" s="3">
        <v>1000</v>
      </c>
      <c r="J106" s="3" t="s">
        <v>451</v>
      </c>
      <c r="K106" s="8">
        <f t="shared" si="8"/>
        <v>0</v>
      </c>
      <c r="M106" s="3">
        <v>5500</v>
      </c>
      <c r="N106" s="3">
        <v>4500</v>
      </c>
      <c r="O106" s="3">
        <v>1000</v>
      </c>
    </row>
    <row r="107" spans="1:15" x14ac:dyDescent="0.35">
      <c r="A107" s="3" t="s">
        <v>134</v>
      </c>
      <c r="B107" s="3">
        <v>2</v>
      </c>
      <c r="C107" s="3"/>
      <c r="D107" s="3" t="s">
        <v>112</v>
      </c>
      <c r="E107" s="3" t="s">
        <v>287</v>
      </c>
      <c r="F107" s="3">
        <f t="shared" si="11"/>
        <v>24000</v>
      </c>
      <c r="G107" s="3">
        <v>4700</v>
      </c>
      <c r="H107" s="3">
        <v>3700</v>
      </c>
      <c r="I107" s="3">
        <v>1000</v>
      </c>
      <c r="J107" s="3" t="s">
        <v>450</v>
      </c>
      <c r="K107" s="8">
        <f t="shared" si="8"/>
        <v>0</v>
      </c>
      <c r="M107" s="3">
        <v>4700</v>
      </c>
      <c r="N107" s="3">
        <v>3700</v>
      </c>
      <c r="O107" s="3">
        <v>1000</v>
      </c>
    </row>
    <row r="108" spans="1:15" x14ac:dyDescent="0.35">
      <c r="A108" s="3" t="s">
        <v>135</v>
      </c>
      <c r="B108" s="3">
        <v>1.5</v>
      </c>
      <c r="C108" s="3"/>
      <c r="D108" s="3" t="s">
        <v>53</v>
      </c>
      <c r="E108" s="3" t="s">
        <v>288</v>
      </c>
      <c r="F108" s="3">
        <v>18000</v>
      </c>
      <c r="G108" s="3">
        <v>4800</v>
      </c>
      <c r="H108" s="3">
        <v>3000</v>
      </c>
      <c r="I108" s="3">
        <v>1700</v>
      </c>
      <c r="J108" s="3" t="s">
        <v>451</v>
      </c>
      <c r="K108" s="8">
        <f t="shared" si="8"/>
        <v>100</v>
      </c>
      <c r="M108" s="3">
        <v>4800</v>
      </c>
      <c r="N108" s="3">
        <f>M108-O108</f>
        <v>3100</v>
      </c>
      <c r="O108" s="3">
        <v>1700</v>
      </c>
    </row>
    <row r="109" spans="1:15" x14ac:dyDescent="0.35">
      <c r="A109" s="3" t="s">
        <v>135</v>
      </c>
      <c r="B109" s="3">
        <v>2</v>
      </c>
      <c r="C109" s="3"/>
      <c r="D109" s="3" t="s">
        <v>53</v>
      </c>
      <c r="E109" s="3" t="s">
        <v>289</v>
      </c>
      <c r="F109" s="3">
        <v>24000</v>
      </c>
      <c r="G109" s="3">
        <v>5300</v>
      </c>
      <c r="H109" s="3">
        <v>3500</v>
      </c>
      <c r="I109" s="3">
        <v>1700</v>
      </c>
      <c r="J109" s="3" t="s">
        <v>451</v>
      </c>
      <c r="K109" s="8">
        <f t="shared" si="8"/>
        <v>100</v>
      </c>
      <c r="M109" s="3">
        <v>5300</v>
      </c>
      <c r="N109" s="3">
        <f>M109-O109</f>
        <v>3600</v>
      </c>
      <c r="O109" s="3">
        <v>1700</v>
      </c>
    </row>
    <row r="110" spans="1:15" x14ac:dyDescent="0.35">
      <c r="A110" s="3" t="s">
        <v>135</v>
      </c>
      <c r="B110" s="3">
        <v>3</v>
      </c>
      <c r="C110" s="3"/>
      <c r="D110" s="3" t="s">
        <v>53</v>
      </c>
      <c r="E110" s="3" t="s">
        <v>290</v>
      </c>
      <c r="F110" s="3">
        <v>36000</v>
      </c>
      <c r="G110" s="3">
        <v>5700</v>
      </c>
      <c r="H110" s="3">
        <v>4000</v>
      </c>
      <c r="I110" s="3">
        <v>1700</v>
      </c>
      <c r="J110" s="3" t="s">
        <v>451</v>
      </c>
      <c r="K110" s="8">
        <f t="shared" si="8"/>
        <v>0</v>
      </c>
      <c r="M110" s="3">
        <v>5700</v>
      </c>
      <c r="N110" s="3">
        <v>4000</v>
      </c>
      <c r="O110" s="3">
        <v>1700</v>
      </c>
    </row>
    <row r="111" spans="1:15" x14ac:dyDescent="0.35">
      <c r="A111" s="3" t="s">
        <v>138</v>
      </c>
      <c r="B111" s="3">
        <v>2.5</v>
      </c>
      <c r="C111" s="3"/>
      <c r="D111" s="3" t="s">
        <v>139</v>
      </c>
      <c r="E111" s="3" t="s">
        <v>291</v>
      </c>
      <c r="F111" s="3">
        <f t="shared" ref="F111:F112" si="12">B111*12000</f>
        <v>30000</v>
      </c>
      <c r="G111" s="3">
        <v>5850</v>
      </c>
      <c r="H111" s="3">
        <v>2800</v>
      </c>
      <c r="I111" s="3">
        <v>3050</v>
      </c>
      <c r="J111" s="3" t="s">
        <v>452</v>
      </c>
      <c r="K111" s="8">
        <f t="shared" si="8"/>
        <v>0</v>
      </c>
      <c r="M111" s="3">
        <v>5850</v>
      </c>
      <c r="N111" s="3">
        <v>2800</v>
      </c>
      <c r="O111" s="3">
        <v>3050</v>
      </c>
    </row>
    <row r="112" spans="1:15" x14ac:dyDescent="0.35">
      <c r="A112" s="3" t="s">
        <v>138</v>
      </c>
      <c r="B112" s="3">
        <v>2</v>
      </c>
      <c r="C112" s="3"/>
      <c r="D112" s="3" t="s">
        <v>19</v>
      </c>
      <c r="E112" s="3" t="s">
        <v>292</v>
      </c>
      <c r="F112" s="3">
        <f t="shared" si="12"/>
        <v>24000</v>
      </c>
      <c r="G112" s="3">
        <v>5500</v>
      </c>
      <c r="H112" s="3">
        <v>2550</v>
      </c>
      <c r="I112" s="3">
        <v>2950</v>
      </c>
      <c r="J112" s="3" t="s">
        <v>451</v>
      </c>
      <c r="K112" s="8">
        <f t="shared" si="8"/>
        <v>0</v>
      </c>
      <c r="M112" s="3">
        <v>5500</v>
      </c>
      <c r="N112" s="3">
        <v>2550</v>
      </c>
      <c r="O112" s="3">
        <v>2950</v>
      </c>
    </row>
  </sheetData>
  <sheetProtection sheet="1" objects="1" scenarios="1"/>
  <autoFilter ref="A1:O112" xr:uid="{0D12B90E-AFF1-436F-8BE1-F1762CA33BFF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4C7C7-EE92-4C31-AD07-B15A9894284A}">
  <sheetPr>
    <tabColor theme="8" tint="-0.499984740745262"/>
  </sheetPr>
  <dimension ref="A1:N43"/>
  <sheetViews>
    <sheetView workbookViewId="0">
      <selection activeCell="P2" sqref="P2:P4"/>
    </sheetView>
  </sheetViews>
  <sheetFormatPr defaultColWidth="11" defaultRowHeight="14.5" x14ac:dyDescent="0.35"/>
  <cols>
    <col min="1" max="3" width="12.1796875" customWidth="1"/>
    <col min="4" max="4" width="25.1796875" customWidth="1"/>
    <col min="5" max="5" width="8.54296875" customWidth="1"/>
    <col min="6" max="8" width="15.453125" customWidth="1"/>
    <col min="9" max="9" width="15.1796875" customWidth="1"/>
    <col min="10" max="10" width="20.81640625" style="8" customWidth="1"/>
    <col min="11" max="11" width="28.7265625" customWidth="1"/>
    <col min="12" max="12" width="15.26953125" customWidth="1"/>
  </cols>
  <sheetData>
    <row r="1" spans="1:14" s="2" customFormat="1" ht="57.65" customHeight="1" x14ac:dyDescent="0.35">
      <c r="A1" s="7" t="s">
        <v>0</v>
      </c>
      <c r="B1" s="1" t="s">
        <v>293</v>
      </c>
      <c r="C1" s="7" t="s">
        <v>3</v>
      </c>
      <c r="D1" s="7" t="s">
        <v>294</v>
      </c>
      <c r="E1" s="1" t="s">
        <v>295</v>
      </c>
      <c r="F1" s="1" t="s">
        <v>6</v>
      </c>
      <c r="G1" s="1" t="s">
        <v>7</v>
      </c>
      <c r="H1" s="1" t="s">
        <v>8</v>
      </c>
      <c r="I1" s="1" t="s">
        <v>449</v>
      </c>
      <c r="J1" s="11" t="s">
        <v>9</v>
      </c>
      <c r="K1" s="22" t="s">
        <v>425</v>
      </c>
      <c r="L1" s="29" t="s">
        <v>441</v>
      </c>
      <c r="M1" s="29" t="s">
        <v>442</v>
      </c>
      <c r="N1" s="29" t="s">
        <v>443</v>
      </c>
    </row>
    <row r="2" spans="1:14" x14ac:dyDescent="0.35">
      <c r="A2" s="3" t="s">
        <v>15</v>
      </c>
      <c r="B2" s="3">
        <v>60000</v>
      </c>
      <c r="C2" s="3" t="s">
        <v>16</v>
      </c>
      <c r="D2" s="3" t="s">
        <v>296</v>
      </c>
      <c r="E2" s="3">
        <v>96</v>
      </c>
      <c r="F2" s="3">
        <v>4400</v>
      </c>
      <c r="G2" s="3">
        <v>2400</v>
      </c>
      <c r="H2" s="3">
        <v>2000</v>
      </c>
      <c r="I2" s="3" t="s">
        <v>451</v>
      </c>
      <c r="J2" s="8">
        <f>F2-(G2+H2)</f>
        <v>0</v>
      </c>
      <c r="L2" s="3">
        <v>4400</v>
      </c>
      <c r="M2" s="3">
        <v>2400</v>
      </c>
      <c r="N2" s="3">
        <v>2000</v>
      </c>
    </row>
    <row r="3" spans="1:14" x14ac:dyDescent="0.35">
      <c r="A3" s="3" t="s">
        <v>28</v>
      </c>
      <c r="B3" s="3">
        <v>66000</v>
      </c>
      <c r="C3" s="3" t="s">
        <v>141</v>
      </c>
      <c r="D3" s="3" t="s">
        <v>297</v>
      </c>
      <c r="E3" s="3">
        <v>96</v>
      </c>
      <c r="F3" s="3">
        <v>3800</v>
      </c>
      <c r="G3" s="3">
        <v>2000</v>
      </c>
      <c r="H3" s="3">
        <v>1000</v>
      </c>
      <c r="I3" s="3" t="s">
        <v>450</v>
      </c>
      <c r="J3" s="8">
        <f t="shared" ref="J3:J43" si="0">F3-(G3+H3)</f>
        <v>800</v>
      </c>
      <c r="K3" t="s">
        <v>426</v>
      </c>
      <c r="L3" s="3">
        <v>3800</v>
      </c>
      <c r="M3" s="3">
        <f>L3-N3</f>
        <v>2800</v>
      </c>
      <c r="N3" s="3">
        <v>1000</v>
      </c>
    </row>
    <row r="4" spans="1:14" x14ac:dyDescent="0.35">
      <c r="A4" s="3" t="s">
        <v>28</v>
      </c>
      <c r="B4" s="3">
        <v>88000</v>
      </c>
      <c r="C4" s="3" t="s">
        <v>141</v>
      </c>
      <c r="D4" s="3" t="s">
        <v>297</v>
      </c>
      <c r="E4" s="3">
        <v>96</v>
      </c>
      <c r="F4" s="3">
        <v>4500</v>
      </c>
      <c r="G4" s="3">
        <v>2500</v>
      </c>
      <c r="H4" s="3">
        <v>1000</v>
      </c>
      <c r="I4" s="3" t="s">
        <v>450</v>
      </c>
      <c r="J4" s="8">
        <f>F4-(G4+H4)</f>
        <v>1000</v>
      </c>
      <c r="K4" t="s">
        <v>426</v>
      </c>
      <c r="L4" s="3">
        <v>4500</v>
      </c>
      <c r="M4" s="3">
        <f>L4-N4</f>
        <v>3500</v>
      </c>
      <c r="N4" s="3">
        <v>1000</v>
      </c>
    </row>
    <row r="5" spans="1:14" x14ac:dyDescent="0.35">
      <c r="A5" s="3" t="s">
        <v>144</v>
      </c>
      <c r="B5" s="3">
        <v>60000</v>
      </c>
      <c r="C5" s="3" t="s">
        <v>200</v>
      </c>
      <c r="D5" s="3" t="s">
        <v>298</v>
      </c>
      <c r="E5" s="3">
        <v>96</v>
      </c>
      <c r="F5" s="3">
        <v>4000</v>
      </c>
      <c r="G5" s="3">
        <v>3000</v>
      </c>
      <c r="H5" s="3">
        <v>1000</v>
      </c>
      <c r="I5" s="3" t="s">
        <v>451</v>
      </c>
      <c r="J5" s="8">
        <f t="shared" si="0"/>
        <v>0</v>
      </c>
      <c r="L5" s="3">
        <v>4000</v>
      </c>
      <c r="M5" s="3">
        <v>3000</v>
      </c>
      <c r="N5" s="3">
        <v>1000</v>
      </c>
    </row>
    <row r="6" spans="1:14" x14ac:dyDescent="0.35">
      <c r="A6" s="3" t="s">
        <v>144</v>
      </c>
      <c r="B6" s="3">
        <v>80000</v>
      </c>
      <c r="C6" s="3" t="s">
        <v>200</v>
      </c>
      <c r="D6" s="3" t="s">
        <v>299</v>
      </c>
      <c r="E6" s="3">
        <v>96</v>
      </c>
      <c r="F6" s="3">
        <v>4200</v>
      </c>
      <c r="G6" s="3">
        <v>2200</v>
      </c>
      <c r="H6" s="3">
        <v>1000</v>
      </c>
      <c r="I6" s="3" t="s">
        <v>451</v>
      </c>
      <c r="J6" s="8">
        <f t="shared" si="0"/>
        <v>1000</v>
      </c>
      <c r="K6" t="s">
        <v>426</v>
      </c>
      <c r="L6" s="3">
        <v>4200</v>
      </c>
      <c r="M6" s="3">
        <f>L6-N6</f>
        <v>3200</v>
      </c>
      <c r="N6" s="3">
        <v>1000</v>
      </c>
    </row>
    <row r="7" spans="1:14" x14ac:dyDescent="0.35">
      <c r="A7" s="3" t="s">
        <v>144</v>
      </c>
      <c r="B7" s="3">
        <v>40000</v>
      </c>
      <c r="C7" s="3" t="s">
        <v>200</v>
      </c>
      <c r="D7" s="3" t="s">
        <v>300</v>
      </c>
      <c r="E7" s="3">
        <v>96</v>
      </c>
      <c r="F7" s="3">
        <v>4000</v>
      </c>
      <c r="G7" s="3">
        <v>3000</v>
      </c>
      <c r="H7" s="3">
        <v>1000</v>
      </c>
      <c r="I7" s="3" t="s">
        <v>451</v>
      </c>
      <c r="J7" s="8">
        <f t="shared" si="0"/>
        <v>0</v>
      </c>
      <c r="L7" s="3">
        <v>4000</v>
      </c>
      <c r="M7" s="3">
        <v>3000</v>
      </c>
      <c r="N7" s="3">
        <v>1000</v>
      </c>
    </row>
    <row r="8" spans="1:14" x14ac:dyDescent="0.35">
      <c r="A8" s="3" t="s">
        <v>301</v>
      </c>
      <c r="B8" s="3">
        <v>40000</v>
      </c>
      <c r="C8" s="3" t="s">
        <v>302</v>
      </c>
      <c r="D8" s="3" t="s">
        <v>303</v>
      </c>
      <c r="E8" s="3">
        <v>96</v>
      </c>
      <c r="F8" s="3">
        <v>5000</v>
      </c>
      <c r="G8" s="3">
        <v>2400</v>
      </c>
      <c r="H8" s="3">
        <v>2600</v>
      </c>
      <c r="I8" s="3" t="s">
        <v>450</v>
      </c>
      <c r="J8" s="8">
        <f t="shared" si="0"/>
        <v>0</v>
      </c>
      <c r="L8" s="3">
        <v>5000</v>
      </c>
      <c r="M8" s="3">
        <v>2400</v>
      </c>
      <c r="N8" s="3">
        <v>2600</v>
      </c>
    </row>
    <row r="9" spans="1:14" x14ac:dyDescent="0.35">
      <c r="A9" s="3" t="s">
        <v>301</v>
      </c>
      <c r="B9" s="3">
        <v>60000</v>
      </c>
      <c r="C9" s="3" t="s">
        <v>302</v>
      </c>
      <c r="D9" s="3" t="s">
        <v>304</v>
      </c>
      <c r="E9" s="3">
        <v>96</v>
      </c>
      <c r="F9" s="3">
        <v>5400</v>
      </c>
      <c r="G9" s="3">
        <v>2600</v>
      </c>
      <c r="H9" s="3">
        <v>2800</v>
      </c>
      <c r="I9" s="3" t="s">
        <v>450</v>
      </c>
      <c r="J9" s="8">
        <f t="shared" si="0"/>
        <v>0</v>
      </c>
      <c r="L9" s="3">
        <v>5400</v>
      </c>
      <c r="M9" s="3">
        <v>2600</v>
      </c>
      <c r="N9" s="3">
        <v>2800</v>
      </c>
    </row>
    <row r="10" spans="1:14" x14ac:dyDescent="0.35">
      <c r="A10" s="3" t="s">
        <v>301</v>
      </c>
      <c r="B10" s="3">
        <v>85000</v>
      </c>
      <c r="C10" s="3" t="s">
        <v>302</v>
      </c>
      <c r="D10" s="3" t="s">
        <v>305</v>
      </c>
      <c r="E10" s="3">
        <v>96</v>
      </c>
      <c r="F10" s="3">
        <v>5800</v>
      </c>
      <c r="G10" s="3">
        <v>2800</v>
      </c>
      <c r="H10" s="3">
        <v>3000</v>
      </c>
      <c r="I10" s="3" t="s">
        <v>451</v>
      </c>
      <c r="J10" s="8">
        <f t="shared" si="0"/>
        <v>0</v>
      </c>
      <c r="L10" s="3">
        <v>5800</v>
      </c>
      <c r="M10" s="3">
        <v>2800</v>
      </c>
      <c r="N10" s="3">
        <v>3000</v>
      </c>
    </row>
    <row r="11" spans="1:14" x14ac:dyDescent="0.35">
      <c r="A11" s="3" t="s">
        <v>151</v>
      </c>
      <c r="B11" s="3">
        <v>60000</v>
      </c>
      <c r="C11" s="3" t="s">
        <v>152</v>
      </c>
      <c r="D11" s="3" t="s">
        <v>306</v>
      </c>
      <c r="E11" s="3">
        <v>96</v>
      </c>
      <c r="F11" s="3">
        <v>4500</v>
      </c>
      <c r="G11" s="3">
        <v>3500</v>
      </c>
      <c r="H11" s="3">
        <v>1000</v>
      </c>
      <c r="I11" s="3" t="s">
        <v>451</v>
      </c>
      <c r="J11" s="8">
        <f t="shared" si="0"/>
        <v>0</v>
      </c>
      <c r="L11" s="3">
        <v>4500</v>
      </c>
      <c r="M11" s="3">
        <v>3500</v>
      </c>
      <c r="N11" s="3">
        <v>1000</v>
      </c>
    </row>
    <row r="12" spans="1:14" x14ac:dyDescent="0.35">
      <c r="A12" s="3" t="s">
        <v>151</v>
      </c>
      <c r="B12" s="3">
        <v>60000</v>
      </c>
      <c r="C12" s="3" t="s">
        <v>22</v>
      </c>
      <c r="D12" s="3" t="s">
        <v>307</v>
      </c>
      <c r="E12" s="3">
        <v>96</v>
      </c>
      <c r="F12" s="3">
        <v>4400</v>
      </c>
      <c r="G12" s="3">
        <v>3400</v>
      </c>
      <c r="H12" s="3">
        <v>1000</v>
      </c>
      <c r="I12" s="3" t="s">
        <v>451</v>
      </c>
      <c r="J12" s="8">
        <f t="shared" si="0"/>
        <v>0</v>
      </c>
      <c r="L12" s="3">
        <v>4400</v>
      </c>
      <c r="M12" s="3">
        <v>3400</v>
      </c>
      <c r="N12" s="3">
        <v>1000</v>
      </c>
    </row>
    <row r="13" spans="1:14" x14ac:dyDescent="0.35">
      <c r="A13" s="3" t="s">
        <v>151</v>
      </c>
      <c r="B13" s="3">
        <v>80000</v>
      </c>
      <c r="C13" s="3" t="s">
        <v>152</v>
      </c>
      <c r="D13" s="3" t="s">
        <v>308</v>
      </c>
      <c r="E13" s="3">
        <v>95</v>
      </c>
      <c r="F13" s="3">
        <v>4000</v>
      </c>
      <c r="G13" s="3">
        <v>3000</v>
      </c>
      <c r="H13" s="3">
        <v>1000</v>
      </c>
      <c r="I13" s="3" t="s">
        <v>450</v>
      </c>
      <c r="J13" s="8">
        <f t="shared" si="0"/>
        <v>0</v>
      </c>
      <c r="L13" s="3">
        <v>4000</v>
      </c>
      <c r="M13" s="3">
        <v>3000</v>
      </c>
      <c r="N13" s="3">
        <v>1000</v>
      </c>
    </row>
    <row r="14" spans="1:14" x14ac:dyDescent="0.35">
      <c r="A14" s="3" t="s">
        <v>217</v>
      </c>
      <c r="B14" s="3">
        <v>60000</v>
      </c>
      <c r="C14" s="3" t="s">
        <v>142</v>
      </c>
      <c r="D14" s="3" t="s">
        <v>309</v>
      </c>
      <c r="E14" s="3">
        <v>96</v>
      </c>
      <c r="F14" s="3">
        <v>5250</v>
      </c>
      <c r="G14" s="3">
        <v>4000</v>
      </c>
      <c r="H14" s="3">
        <v>1250</v>
      </c>
      <c r="I14" s="3" t="s">
        <v>450</v>
      </c>
      <c r="J14" s="8">
        <f>F14-(G14+H14)</f>
        <v>0</v>
      </c>
      <c r="L14" s="3">
        <v>5250</v>
      </c>
      <c r="M14" s="3">
        <v>4000</v>
      </c>
      <c r="N14" s="3">
        <v>1250</v>
      </c>
    </row>
    <row r="15" spans="1:14" x14ac:dyDescent="0.35">
      <c r="A15" s="3" t="s">
        <v>217</v>
      </c>
      <c r="B15" s="3">
        <v>60000</v>
      </c>
      <c r="C15" s="3" t="s">
        <v>108</v>
      </c>
      <c r="D15" s="3" t="s">
        <v>310</v>
      </c>
      <c r="E15" s="3">
        <v>96</v>
      </c>
      <c r="F15" s="3">
        <v>9800</v>
      </c>
      <c r="G15" s="3">
        <v>8300</v>
      </c>
      <c r="H15" s="3">
        <v>1500</v>
      </c>
      <c r="I15" s="3" t="s">
        <v>452</v>
      </c>
      <c r="J15" s="8">
        <f t="shared" si="0"/>
        <v>0</v>
      </c>
      <c r="L15" s="3">
        <v>9800</v>
      </c>
      <c r="M15" s="3">
        <v>8300</v>
      </c>
      <c r="N15" s="3">
        <v>1500</v>
      </c>
    </row>
    <row r="16" spans="1:14" x14ac:dyDescent="0.35">
      <c r="A16" s="3" t="s">
        <v>59</v>
      </c>
      <c r="B16" s="3">
        <v>40000</v>
      </c>
      <c r="C16" s="3" t="s">
        <v>16</v>
      </c>
      <c r="D16" s="3" t="s">
        <v>311</v>
      </c>
      <c r="E16" s="3">
        <v>96.7</v>
      </c>
      <c r="F16" s="3">
        <v>5000</v>
      </c>
      <c r="G16" s="3">
        <v>3000</v>
      </c>
      <c r="H16" s="3">
        <v>2000</v>
      </c>
      <c r="I16" s="3" t="s">
        <v>451</v>
      </c>
      <c r="J16" s="8">
        <f t="shared" si="0"/>
        <v>0</v>
      </c>
      <c r="L16" s="3">
        <v>5000</v>
      </c>
      <c r="M16" s="3">
        <v>3000</v>
      </c>
      <c r="N16" s="3">
        <v>2000</v>
      </c>
    </row>
    <row r="17" spans="1:14" x14ac:dyDescent="0.35">
      <c r="A17" s="3" t="s">
        <v>59</v>
      </c>
      <c r="B17" s="3">
        <v>60000</v>
      </c>
      <c r="C17" s="3" t="s">
        <v>16</v>
      </c>
      <c r="D17" s="3" t="s">
        <v>296</v>
      </c>
      <c r="E17" s="3">
        <v>96.7</v>
      </c>
      <c r="F17" s="3">
        <v>5500</v>
      </c>
      <c r="G17" s="3">
        <v>3500</v>
      </c>
      <c r="H17" s="3">
        <v>2000</v>
      </c>
      <c r="I17" s="3" t="s">
        <v>451</v>
      </c>
      <c r="J17" s="8">
        <f t="shared" si="0"/>
        <v>0</v>
      </c>
      <c r="L17" s="3">
        <v>5500</v>
      </c>
      <c r="M17" s="3">
        <v>3500</v>
      </c>
      <c r="N17" s="3">
        <v>2000</v>
      </c>
    </row>
    <row r="18" spans="1:14" x14ac:dyDescent="0.35">
      <c r="A18" s="3" t="s">
        <v>59</v>
      </c>
      <c r="B18" s="3">
        <v>80000</v>
      </c>
      <c r="C18" s="3" t="s">
        <v>16</v>
      </c>
      <c r="D18" s="3" t="s">
        <v>312</v>
      </c>
      <c r="E18" s="3">
        <v>96.7</v>
      </c>
      <c r="F18" s="3">
        <v>6000</v>
      </c>
      <c r="G18" s="3">
        <v>4000</v>
      </c>
      <c r="H18" s="3">
        <v>2000</v>
      </c>
      <c r="I18" s="3" t="s">
        <v>451</v>
      </c>
      <c r="J18" s="8">
        <f t="shared" si="0"/>
        <v>0</v>
      </c>
      <c r="L18" s="3">
        <v>6000</v>
      </c>
      <c r="M18" s="3">
        <v>4000</v>
      </c>
      <c r="N18" s="3">
        <v>2000</v>
      </c>
    </row>
    <row r="19" spans="1:14" x14ac:dyDescent="0.35">
      <c r="A19" s="3" t="s">
        <v>74</v>
      </c>
      <c r="B19" s="5">
        <f>2.5*12000</f>
        <v>30000</v>
      </c>
      <c r="C19" s="3" t="s">
        <v>76</v>
      </c>
      <c r="D19" s="3" t="s">
        <v>313</v>
      </c>
      <c r="E19" s="3">
        <v>96</v>
      </c>
      <c r="F19" s="3">
        <v>5500</v>
      </c>
      <c r="G19" s="3">
        <v>4000</v>
      </c>
      <c r="H19" s="3">
        <v>1500</v>
      </c>
      <c r="I19" s="3" t="s">
        <v>451</v>
      </c>
      <c r="J19" s="8">
        <f t="shared" si="0"/>
        <v>0</v>
      </c>
      <c r="L19" s="3">
        <v>5500</v>
      </c>
      <c r="M19" s="3">
        <v>4000</v>
      </c>
      <c r="N19" s="3">
        <v>1500</v>
      </c>
    </row>
    <row r="20" spans="1:14" x14ac:dyDescent="0.35">
      <c r="A20" s="3" t="s">
        <v>74</v>
      </c>
      <c r="B20" s="5">
        <f>1.5*12000</f>
        <v>18000</v>
      </c>
      <c r="C20" s="3" t="s">
        <v>67</v>
      </c>
      <c r="D20" s="3" t="s">
        <v>314</v>
      </c>
      <c r="E20" s="3">
        <v>96</v>
      </c>
      <c r="F20" s="3">
        <v>5000</v>
      </c>
      <c r="G20" s="3">
        <v>3500</v>
      </c>
      <c r="H20" s="3">
        <v>1500</v>
      </c>
      <c r="I20" s="3" t="s">
        <v>450</v>
      </c>
      <c r="J20" s="8">
        <f t="shared" si="0"/>
        <v>0</v>
      </c>
      <c r="L20" s="3">
        <v>5000</v>
      </c>
      <c r="M20" s="3">
        <v>3500</v>
      </c>
      <c r="N20" s="3">
        <v>1500</v>
      </c>
    </row>
    <row r="21" spans="1:14" x14ac:dyDescent="0.35">
      <c r="A21" s="3" t="s">
        <v>87</v>
      </c>
      <c r="B21" s="3">
        <v>70000</v>
      </c>
      <c r="C21" s="3" t="s">
        <v>19</v>
      </c>
      <c r="D21" s="3" t="s">
        <v>315</v>
      </c>
      <c r="E21" s="3">
        <v>97</v>
      </c>
      <c r="F21" s="3">
        <v>5000</v>
      </c>
      <c r="G21" s="3">
        <v>4000</v>
      </c>
      <c r="H21" s="3">
        <v>1000</v>
      </c>
      <c r="I21" s="3" t="s">
        <v>451</v>
      </c>
      <c r="J21" s="8">
        <f t="shared" si="0"/>
        <v>0</v>
      </c>
      <c r="L21" s="3">
        <v>5000</v>
      </c>
      <c r="M21" s="3">
        <v>4000</v>
      </c>
      <c r="N21" s="3">
        <v>1000</v>
      </c>
    </row>
    <row r="22" spans="1:14" x14ac:dyDescent="0.35">
      <c r="A22" s="3" t="s">
        <v>87</v>
      </c>
      <c r="B22" s="3">
        <v>90000</v>
      </c>
      <c r="C22" s="3" t="s">
        <v>19</v>
      </c>
      <c r="D22" s="3" t="s">
        <v>316</v>
      </c>
      <c r="E22" s="3">
        <v>97</v>
      </c>
      <c r="F22" s="3">
        <v>5500</v>
      </c>
      <c r="G22" s="3">
        <v>4500</v>
      </c>
      <c r="H22" s="3">
        <v>1000</v>
      </c>
      <c r="I22" s="3" t="s">
        <v>451</v>
      </c>
      <c r="J22" s="8">
        <f t="shared" si="0"/>
        <v>0</v>
      </c>
      <c r="L22" s="3">
        <v>5500</v>
      </c>
      <c r="M22" s="3">
        <v>4500</v>
      </c>
      <c r="N22" s="3">
        <v>1000</v>
      </c>
    </row>
    <row r="23" spans="1:14" x14ac:dyDescent="0.35">
      <c r="A23" s="3" t="s">
        <v>87</v>
      </c>
      <c r="B23" s="3">
        <v>45000</v>
      </c>
      <c r="C23" s="3" t="s">
        <v>19</v>
      </c>
      <c r="D23" s="3" t="s">
        <v>317</v>
      </c>
      <c r="E23" s="3">
        <v>97</v>
      </c>
      <c r="F23" s="3">
        <v>4800</v>
      </c>
      <c r="G23" s="3">
        <v>3800</v>
      </c>
      <c r="H23" s="3">
        <v>1000</v>
      </c>
      <c r="I23" s="3" t="s">
        <v>451</v>
      </c>
      <c r="J23" s="8">
        <f t="shared" si="0"/>
        <v>0</v>
      </c>
      <c r="L23" s="3">
        <v>4800</v>
      </c>
      <c r="M23" s="3">
        <v>3800</v>
      </c>
      <c r="N23" s="3">
        <v>1000</v>
      </c>
    </row>
    <row r="24" spans="1:14" x14ac:dyDescent="0.35">
      <c r="A24" s="3" t="s">
        <v>163</v>
      </c>
      <c r="B24" s="3">
        <v>100000</v>
      </c>
      <c r="C24" s="3" t="s">
        <v>16</v>
      </c>
      <c r="D24" s="3" t="s">
        <v>318</v>
      </c>
      <c r="E24" s="3">
        <v>96</v>
      </c>
      <c r="F24" s="3">
        <v>5000</v>
      </c>
      <c r="G24" s="3">
        <v>3600</v>
      </c>
      <c r="H24" s="3">
        <v>1400</v>
      </c>
      <c r="I24" s="3" t="s">
        <v>451</v>
      </c>
      <c r="J24" s="8">
        <f t="shared" si="0"/>
        <v>0</v>
      </c>
      <c r="L24" s="3">
        <v>5000</v>
      </c>
      <c r="M24" s="3">
        <v>3600</v>
      </c>
      <c r="N24" s="3">
        <v>1400</v>
      </c>
    </row>
    <row r="25" spans="1:14" x14ac:dyDescent="0.35">
      <c r="A25" s="3" t="s">
        <v>107</v>
      </c>
      <c r="B25" s="3">
        <v>60000</v>
      </c>
      <c r="C25" s="3" t="s">
        <v>112</v>
      </c>
      <c r="D25" s="3" t="s">
        <v>319</v>
      </c>
      <c r="E25" s="3">
        <v>96</v>
      </c>
      <c r="F25" s="3">
        <v>6400</v>
      </c>
      <c r="G25" s="3">
        <v>6400</v>
      </c>
      <c r="H25" s="3">
        <v>6400</v>
      </c>
      <c r="I25" s="3" t="s">
        <v>451</v>
      </c>
      <c r="J25" s="8">
        <f t="shared" si="0"/>
        <v>-6400</v>
      </c>
      <c r="K25" t="s">
        <v>429</v>
      </c>
      <c r="L25" s="3">
        <v>6400</v>
      </c>
      <c r="M25" s="3"/>
      <c r="N25" s="3"/>
    </row>
    <row r="26" spans="1:14" x14ac:dyDescent="0.35">
      <c r="A26" s="3" t="s">
        <v>107</v>
      </c>
      <c r="B26" s="3">
        <v>80000</v>
      </c>
      <c r="C26" s="3" t="s">
        <v>112</v>
      </c>
      <c r="D26" s="3" t="s">
        <v>319</v>
      </c>
      <c r="E26" s="3">
        <v>96</v>
      </c>
      <c r="F26" s="3">
        <v>6900</v>
      </c>
      <c r="G26" s="3">
        <v>6900</v>
      </c>
      <c r="H26" s="3">
        <v>6900</v>
      </c>
      <c r="I26" s="3" t="s">
        <v>451</v>
      </c>
      <c r="J26" s="8">
        <f t="shared" si="0"/>
        <v>-6900</v>
      </c>
      <c r="K26" t="s">
        <v>429</v>
      </c>
      <c r="L26" s="3">
        <v>6900</v>
      </c>
      <c r="M26" s="3"/>
      <c r="N26" s="3"/>
    </row>
    <row r="27" spans="1:14" x14ac:dyDescent="0.35">
      <c r="A27" s="3" t="s">
        <v>107</v>
      </c>
      <c r="B27" s="3">
        <v>60000</v>
      </c>
      <c r="C27" s="3" t="s">
        <v>320</v>
      </c>
      <c r="D27" s="3" t="s">
        <v>321</v>
      </c>
      <c r="E27" s="3">
        <v>96</v>
      </c>
      <c r="F27" s="3">
        <v>8500</v>
      </c>
      <c r="G27" s="3">
        <v>8500</v>
      </c>
      <c r="H27" s="3">
        <v>8500</v>
      </c>
      <c r="I27" s="3" t="s">
        <v>452</v>
      </c>
      <c r="J27" s="8">
        <f t="shared" si="0"/>
        <v>-8500</v>
      </c>
      <c r="K27" t="s">
        <v>429</v>
      </c>
      <c r="L27" s="3">
        <v>8500</v>
      </c>
      <c r="M27" s="3"/>
      <c r="N27" s="3"/>
    </row>
    <row r="28" spans="1:14" x14ac:dyDescent="0.35">
      <c r="A28" s="3" t="s">
        <v>116</v>
      </c>
      <c r="B28" s="3">
        <v>60000</v>
      </c>
      <c r="C28" s="3" t="s">
        <v>117</v>
      </c>
      <c r="D28" s="3" t="s">
        <v>322</v>
      </c>
      <c r="E28" s="3">
        <v>96</v>
      </c>
      <c r="F28" s="3">
        <v>5500</v>
      </c>
      <c r="G28" s="3">
        <v>3000</v>
      </c>
      <c r="H28" s="3">
        <v>1500</v>
      </c>
      <c r="I28" s="3" t="s">
        <v>450</v>
      </c>
      <c r="J28" s="8">
        <f t="shared" si="0"/>
        <v>1000</v>
      </c>
      <c r="K28" t="s">
        <v>426</v>
      </c>
      <c r="L28" s="3">
        <v>5500</v>
      </c>
      <c r="M28" s="3">
        <f>L28-N28</f>
        <v>4000</v>
      </c>
      <c r="N28" s="3">
        <v>1500</v>
      </c>
    </row>
    <row r="29" spans="1:14" x14ac:dyDescent="0.35">
      <c r="A29" s="3" t="s">
        <v>261</v>
      </c>
      <c r="B29" s="3">
        <v>70000</v>
      </c>
      <c r="C29" s="3" t="s">
        <v>132</v>
      </c>
      <c r="D29" s="3" t="s">
        <v>323</v>
      </c>
      <c r="E29" s="3">
        <v>96</v>
      </c>
      <c r="F29" s="3">
        <v>4200</v>
      </c>
      <c r="G29" s="3">
        <v>500</v>
      </c>
      <c r="H29" s="3">
        <v>1000</v>
      </c>
      <c r="I29" s="3" t="s">
        <v>450</v>
      </c>
      <c r="J29" s="8">
        <f t="shared" si="0"/>
        <v>2700</v>
      </c>
      <c r="K29" t="s">
        <v>426</v>
      </c>
      <c r="L29" s="3">
        <v>4200</v>
      </c>
      <c r="M29" s="3">
        <f t="shared" ref="M29:M30" si="1">L29-N29</f>
        <v>3200</v>
      </c>
      <c r="N29" s="3">
        <v>1000</v>
      </c>
    </row>
    <row r="30" spans="1:14" x14ac:dyDescent="0.35">
      <c r="A30" s="3" t="s">
        <v>261</v>
      </c>
      <c r="B30" s="3">
        <v>80000</v>
      </c>
      <c r="C30" s="3" t="s">
        <v>263</v>
      </c>
      <c r="D30" s="3" t="s">
        <v>324</v>
      </c>
      <c r="E30" s="3">
        <v>96</v>
      </c>
      <c r="F30" s="3">
        <v>5000</v>
      </c>
      <c r="G30" s="3">
        <v>500</v>
      </c>
      <c r="H30" s="3">
        <v>1000</v>
      </c>
      <c r="I30" s="3" t="s">
        <v>450</v>
      </c>
      <c r="J30" s="8">
        <f t="shared" si="0"/>
        <v>3500</v>
      </c>
      <c r="K30" t="s">
        <v>426</v>
      </c>
      <c r="L30" s="3">
        <v>5000</v>
      </c>
      <c r="M30" s="3">
        <f t="shared" si="1"/>
        <v>4000</v>
      </c>
      <c r="N30" s="3">
        <v>1000</v>
      </c>
    </row>
    <row r="31" spans="1:14" x14ac:dyDescent="0.35">
      <c r="A31" s="3" t="s">
        <v>266</v>
      </c>
      <c r="B31" s="3">
        <v>80000</v>
      </c>
      <c r="C31" s="3" t="s">
        <v>142</v>
      </c>
      <c r="D31" s="3" t="s">
        <v>325</v>
      </c>
      <c r="E31" s="3">
        <v>96.5</v>
      </c>
      <c r="F31" s="3">
        <v>4800</v>
      </c>
      <c r="G31" s="3">
        <v>4800</v>
      </c>
      <c r="H31" s="3">
        <v>4800</v>
      </c>
      <c r="I31" s="3" t="s">
        <v>452</v>
      </c>
      <c r="J31" s="8">
        <f t="shared" si="0"/>
        <v>-4800</v>
      </c>
      <c r="K31" t="s">
        <v>429</v>
      </c>
      <c r="L31" s="3">
        <v>4800</v>
      </c>
      <c r="M31" s="3"/>
      <c r="N31" s="3"/>
    </row>
    <row r="32" spans="1:14" x14ac:dyDescent="0.35">
      <c r="A32" s="3" t="s">
        <v>268</v>
      </c>
      <c r="B32" s="5">
        <v>60000</v>
      </c>
      <c r="C32" s="3" t="s">
        <v>16</v>
      </c>
      <c r="D32" s="3" t="s">
        <v>296</v>
      </c>
      <c r="E32" s="3">
        <v>96</v>
      </c>
      <c r="F32" s="3">
        <v>5200</v>
      </c>
      <c r="G32" s="3">
        <v>3000</v>
      </c>
      <c r="H32" s="3">
        <v>2200</v>
      </c>
      <c r="I32" s="3" t="s">
        <v>451</v>
      </c>
      <c r="J32" s="8">
        <f t="shared" si="0"/>
        <v>0</v>
      </c>
      <c r="L32" s="3">
        <v>5200</v>
      </c>
      <c r="M32" s="3">
        <v>3000</v>
      </c>
      <c r="N32" s="3">
        <v>2200</v>
      </c>
    </row>
    <row r="33" spans="1:14" x14ac:dyDescent="0.35">
      <c r="A33" s="3" t="s">
        <v>268</v>
      </c>
      <c r="B33" s="5">
        <v>80000</v>
      </c>
      <c r="C33" s="3" t="s">
        <v>16</v>
      </c>
      <c r="D33" s="3" t="s">
        <v>312</v>
      </c>
      <c r="E33" s="3">
        <v>96</v>
      </c>
      <c r="F33" s="3">
        <v>5500</v>
      </c>
      <c r="G33" s="3">
        <v>3300</v>
      </c>
      <c r="H33" s="3">
        <v>2200</v>
      </c>
      <c r="I33" s="3" t="s">
        <v>451</v>
      </c>
      <c r="J33" s="8">
        <f t="shared" si="0"/>
        <v>0</v>
      </c>
      <c r="L33" s="3">
        <v>5500</v>
      </c>
      <c r="M33" s="3">
        <v>3300</v>
      </c>
      <c r="N33" s="3">
        <v>2200</v>
      </c>
    </row>
    <row r="34" spans="1:14" x14ac:dyDescent="0.35">
      <c r="A34" s="3" t="s">
        <v>268</v>
      </c>
      <c r="B34" s="3">
        <v>100000</v>
      </c>
      <c r="C34" s="3" t="s">
        <v>16</v>
      </c>
      <c r="D34" s="3" t="s">
        <v>318</v>
      </c>
      <c r="E34" s="3">
        <v>96</v>
      </c>
      <c r="F34" s="3">
        <v>5800</v>
      </c>
      <c r="G34" s="3">
        <v>3600</v>
      </c>
      <c r="H34" s="3">
        <v>2200</v>
      </c>
      <c r="I34" s="3" t="s">
        <v>451</v>
      </c>
      <c r="J34" s="8">
        <f t="shared" si="0"/>
        <v>0</v>
      </c>
      <c r="L34" s="3">
        <v>5800</v>
      </c>
      <c r="M34" s="3">
        <v>3600</v>
      </c>
      <c r="N34" s="3">
        <v>2200</v>
      </c>
    </row>
    <row r="35" spans="1:14" x14ac:dyDescent="0.35">
      <c r="A35" s="3" t="s">
        <v>271</v>
      </c>
      <c r="B35" s="3">
        <v>80000</v>
      </c>
      <c r="C35" s="3" t="s">
        <v>326</v>
      </c>
      <c r="D35" s="3" t="s">
        <v>327</v>
      </c>
      <c r="E35" s="3">
        <v>96</v>
      </c>
      <c r="F35" s="3">
        <v>4800</v>
      </c>
      <c r="G35" s="3">
        <v>3901</v>
      </c>
      <c r="H35" s="3">
        <v>1040</v>
      </c>
      <c r="I35" s="3" t="s">
        <v>450</v>
      </c>
      <c r="J35" s="8">
        <f t="shared" si="0"/>
        <v>-141</v>
      </c>
      <c r="K35" t="s">
        <v>426</v>
      </c>
      <c r="L35" s="3">
        <v>4800</v>
      </c>
      <c r="M35" s="3">
        <f>L35-N35</f>
        <v>3760</v>
      </c>
      <c r="N35" s="3">
        <v>1040</v>
      </c>
    </row>
    <row r="36" spans="1:14" x14ac:dyDescent="0.35">
      <c r="A36" s="3" t="s">
        <v>274</v>
      </c>
      <c r="B36" s="3">
        <v>60000</v>
      </c>
      <c r="C36" s="3" t="s">
        <v>16</v>
      </c>
      <c r="D36" s="3" t="s">
        <v>296</v>
      </c>
      <c r="E36" s="3">
        <v>96</v>
      </c>
      <c r="F36" s="3">
        <v>4500</v>
      </c>
      <c r="G36" s="3">
        <v>2500</v>
      </c>
      <c r="H36" s="3">
        <v>2000</v>
      </c>
      <c r="I36" s="3" t="s">
        <v>451</v>
      </c>
      <c r="J36" s="8">
        <f t="shared" si="0"/>
        <v>0</v>
      </c>
      <c r="L36" s="3">
        <v>4500</v>
      </c>
      <c r="M36" s="3">
        <v>2500</v>
      </c>
      <c r="N36" s="3">
        <v>2000</v>
      </c>
    </row>
    <row r="37" spans="1:14" x14ac:dyDescent="0.35">
      <c r="A37" s="3" t="s">
        <v>274</v>
      </c>
      <c r="B37" s="3">
        <v>80000</v>
      </c>
      <c r="C37" s="3" t="s">
        <v>16</v>
      </c>
      <c r="D37" s="3" t="s">
        <v>312</v>
      </c>
      <c r="E37" s="3">
        <v>96</v>
      </c>
      <c r="F37" s="3">
        <v>4900</v>
      </c>
      <c r="G37" s="3">
        <v>3000</v>
      </c>
      <c r="H37" s="3">
        <v>1900</v>
      </c>
      <c r="I37" s="3" t="s">
        <v>451</v>
      </c>
      <c r="J37" s="8">
        <f t="shared" si="0"/>
        <v>0</v>
      </c>
      <c r="L37" s="3">
        <v>4900</v>
      </c>
      <c r="M37" s="3">
        <v>3000</v>
      </c>
      <c r="N37" s="3">
        <v>1900</v>
      </c>
    </row>
    <row r="38" spans="1:14" x14ac:dyDescent="0.35">
      <c r="A38" s="3" t="s">
        <v>276</v>
      </c>
      <c r="B38" s="3">
        <v>80000</v>
      </c>
      <c r="C38" s="3" t="s">
        <v>328</v>
      </c>
      <c r="D38" s="3" t="s">
        <v>329</v>
      </c>
      <c r="E38" s="3">
        <v>95</v>
      </c>
      <c r="F38" s="3">
        <v>5000</v>
      </c>
      <c r="G38" s="3">
        <v>4000</v>
      </c>
      <c r="H38" s="3">
        <v>1000</v>
      </c>
      <c r="I38" s="3" t="s">
        <v>450</v>
      </c>
      <c r="J38" s="8">
        <f t="shared" si="0"/>
        <v>0</v>
      </c>
      <c r="L38" s="3">
        <v>5000</v>
      </c>
      <c r="M38" s="3">
        <v>4000</v>
      </c>
      <c r="N38" s="3">
        <v>1000</v>
      </c>
    </row>
    <row r="39" spans="1:14" x14ac:dyDescent="0.35">
      <c r="A39" s="3" t="s">
        <v>129</v>
      </c>
      <c r="B39" s="5">
        <v>60000</v>
      </c>
      <c r="C39" s="3" t="s">
        <v>186</v>
      </c>
      <c r="D39" s="3" t="s">
        <v>330</v>
      </c>
      <c r="E39" s="3">
        <v>96</v>
      </c>
      <c r="F39" s="3">
        <v>50000</v>
      </c>
      <c r="G39" s="3">
        <v>3000</v>
      </c>
      <c r="H39" s="3">
        <v>2000</v>
      </c>
      <c r="I39" s="3" t="s">
        <v>452</v>
      </c>
      <c r="J39" s="8">
        <f t="shared" si="0"/>
        <v>45000</v>
      </c>
      <c r="K39" t="s">
        <v>431</v>
      </c>
      <c r="L39" s="3">
        <v>5000</v>
      </c>
      <c r="M39" s="3">
        <v>3000</v>
      </c>
      <c r="N39" s="3">
        <v>2000</v>
      </c>
    </row>
    <row r="40" spans="1:14" x14ac:dyDescent="0.35">
      <c r="A40" s="3" t="s">
        <v>129</v>
      </c>
      <c r="B40" s="5">
        <v>60000</v>
      </c>
      <c r="C40" s="3" t="s">
        <v>187</v>
      </c>
      <c r="D40" s="3" t="s">
        <v>331</v>
      </c>
      <c r="E40" s="3">
        <v>96</v>
      </c>
      <c r="F40" s="3">
        <v>4500</v>
      </c>
      <c r="G40" s="3">
        <v>2500</v>
      </c>
      <c r="H40" s="3">
        <v>2000</v>
      </c>
      <c r="I40" s="3" t="s">
        <v>451</v>
      </c>
      <c r="J40" s="8">
        <f t="shared" si="0"/>
        <v>0</v>
      </c>
      <c r="L40" s="3">
        <v>4500</v>
      </c>
      <c r="M40" s="3">
        <v>2500</v>
      </c>
      <c r="N40" s="3">
        <v>2000</v>
      </c>
    </row>
    <row r="41" spans="1:14" x14ac:dyDescent="0.35">
      <c r="A41" s="3" t="s">
        <v>188</v>
      </c>
      <c r="B41" s="3">
        <v>60000</v>
      </c>
      <c r="C41" s="3" t="s">
        <v>112</v>
      </c>
      <c r="D41" s="3" t="s">
        <v>332</v>
      </c>
      <c r="E41" s="3">
        <v>96</v>
      </c>
      <c r="F41" s="3">
        <v>6125</v>
      </c>
      <c r="G41" s="3">
        <v>4890</v>
      </c>
      <c r="H41" s="3">
        <v>1235</v>
      </c>
      <c r="I41" s="3" t="s">
        <v>451</v>
      </c>
      <c r="J41" s="8">
        <f t="shared" si="0"/>
        <v>0</v>
      </c>
      <c r="L41" s="3">
        <v>6125</v>
      </c>
      <c r="M41" s="3">
        <v>4890</v>
      </c>
      <c r="N41" s="3">
        <v>1235</v>
      </c>
    </row>
    <row r="42" spans="1:14" x14ac:dyDescent="0.35">
      <c r="A42" s="3" t="s">
        <v>188</v>
      </c>
      <c r="B42" s="3">
        <v>60000</v>
      </c>
      <c r="C42" s="3" t="s">
        <v>283</v>
      </c>
      <c r="D42" s="3" t="s">
        <v>333</v>
      </c>
      <c r="E42" s="3">
        <v>96</v>
      </c>
      <c r="F42" s="3">
        <v>5900</v>
      </c>
      <c r="G42" s="3">
        <v>4665</v>
      </c>
      <c r="H42" s="3">
        <v>1235</v>
      </c>
      <c r="I42" s="3" t="s">
        <v>451</v>
      </c>
      <c r="J42" s="8">
        <f t="shared" si="0"/>
        <v>0</v>
      </c>
      <c r="L42" s="3">
        <v>5900</v>
      </c>
      <c r="M42" s="3">
        <v>4665</v>
      </c>
      <c r="N42" s="3">
        <v>1235</v>
      </c>
    </row>
    <row r="43" spans="1:14" x14ac:dyDescent="0.35">
      <c r="A43" s="3" t="s">
        <v>188</v>
      </c>
      <c r="B43" s="3">
        <v>80000</v>
      </c>
      <c r="C43" s="3" t="s">
        <v>112</v>
      </c>
      <c r="D43" s="3" t="s">
        <v>334</v>
      </c>
      <c r="E43" s="3">
        <v>96</v>
      </c>
      <c r="F43" s="3">
        <v>6350</v>
      </c>
      <c r="G43" s="3">
        <v>5115</v>
      </c>
      <c r="H43" s="3">
        <v>1235</v>
      </c>
      <c r="I43" s="3" t="s">
        <v>451</v>
      </c>
      <c r="J43" s="8">
        <f t="shared" si="0"/>
        <v>0</v>
      </c>
      <c r="L43" s="3">
        <v>6350</v>
      </c>
      <c r="M43" s="3">
        <v>5115</v>
      </c>
      <c r="N43" s="3">
        <v>1235</v>
      </c>
    </row>
  </sheetData>
  <sheetProtection sheet="1" objects="1" scenarios="1"/>
  <autoFilter ref="A1:N43" xr:uid="{9F428206-150F-4C1D-934A-BEE76187BA6C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53E7-D007-495B-BC1A-D12AE7C5F9E3}">
  <sheetPr>
    <tabColor theme="8" tint="-0.499984740745262"/>
  </sheetPr>
  <dimension ref="A1:N28"/>
  <sheetViews>
    <sheetView topLeftCell="G1" workbookViewId="0">
      <selection activeCell="P1" sqref="P1:P3"/>
    </sheetView>
  </sheetViews>
  <sheetFormatPr defaultColWidth="11" defaultRowHeight="14.5" x14ac:dyDescent="0.35"/>
  <cols>
    <col min="1" max="2" width="12.1796875" customWidth="1"/>
    <col min="3" max="3" width="15.81640625" customWidth="1"/>
    <col min="4" max="4" width="25.1796875" customWidth="1"/>
    <col min="5" max="7" width="15.453125" customWidth="1"/>
    <col min="8" max="8" width="18.7265625" customWidth="1"/>
    <col min="9" max="9" width="18.54296875" customWidth="1"/>
    <col min="10" max="10" width="27.453125" customWidth="1"/>
    <col min="11" max="11" width="10.1796875" customWidth="1"/>
    <col min="12" max="12" width="13.54296875" customWidth="1"/>
  </cols>
  <sheetData>
    <row r="1" spans="1:14" s="10" customFormat="1" ht="57.65" customHeight="1" x14ac:dyDescent="0.35">
      <c r="A1" s="7" t="s">
        <v>0</v>
      </c>
      <c r="B1" s="1" t="s">
        <v>335</v>
      </c>
      <c r="C1" s="7" t="s">
        <v>3</v>
      </c>
      <c r="D1" s="7" t="s">
        <v>4</v>
      </c>
      <c r="E1" s="1" t="s">
        <v>6</v>
      </c>
      <c r="F1" s="1" t="s">
        <v>336</v>
      </c>
      <c r="G1" s="1" t="s">
        <v>8</v>
      </c>
      <c r="H1" s="1" t="s">
        <v>449</v>
      </c>
      <c r="I1" s="13" t="s">
        <v>9</v>
      </c>
      <c r="J1" s="22" t="s">
        <v>425</v>
      </c>
      <c r="K1" s="29" t="s">
        <v>373</v>
      </c>
      <c r="L1" s="29" t="s">
        <v>441</v>
      </c>
      <c r="M1" s="29" t="s">
        <v>442</v>
      </c>
      <c r="N1" s="29" t="s">
        <v>443</v>
      </c>
    </row>
    <row r="2" spans="1:14" x14ac:dyDescent="0.35">
      <c r="A2" s="3" t="s">
        <v>14</v>
      </c>
      <c r="B2" s="5">
        <v>48000</v>
      </c>
      <c r="C2" s="3" t="s">
        <v>112</v>
      </c>
      <c r="D2" s="3" t="s">
        <v>337</v>
      </c>
      <c r="E2" s="3">
        <v>6500</v>
      </c>
      <c r="F2" s="3">
        <v>2300</v>
      </c>
      <c r="G2" s="3">
        <v>1600</v>
      </c>
      <c r="H2" s="3" t="s">
        <v>450</v>
      </c>
      <c r="I2" s="14">
        <f>E2-(F2+G2)</f>
        <v>2600</v>
      </c>
      <c r="J2" t="s">
        <v>426</v>
      </c>
      <c r="K2" s="15">
        <v>1</v>
      </c>
      <c r="L2" s="3">
        <v>6500</v>
      </c>
      <c r="M2" s="3">
        <f>L2-N2</f>
        <v>4900</v>
      </c>
      <c r="N2" s="3">
        <v>1600</v>
      </c>
    </row>
    <row r="3" spans="1:14" x14ac:dyDescent="0.35">
      <c r="A3" s="3" t="s">
        <v>20</v>
      </c>
      <c r="B3" s="3">
        <v>24000</v>
      </c>
      <c r="C3" s="3" t="s">
        <v>72</v>
      </c>
      <c r="D3" s="3" t="s">
        <v>338</v>
      </c>
      <c r="E3" s="3">
        <v>6500</v>
      </c>
      <c r="F3" s="3">
        <v>5000</v>
      </c>
      <c r="G3" s="3">
        <v>1500</v>
      </c>
      <c r="H3" s="3" t="s">
        <v>452</v>
      </c>
      <c r="I3" s="14">
        <f t="shared" ref="I3:I28" si="0">E3-(F3+G3)</f>
        <v>0</v>
      </c>
      <c r="K3" s="15">
        <v>2</v>
      </c>
      <c r="L3" s="3">
        <v>6500</v>
      </c>
      <c r="M3" s="3">
        <v>5000</v>
      </c>
      <c r="N3" s="3">
        <v>1500</v>
      </c>
    </row>
    <row r="4" spans="1:14" x14ac:dyDescent="0.35">
      <c r="A4" s="3" t="s">
        <v>20</v>
      </c>
      <c r="B4" s="5">
        <v>24000</v>
      </c>
      <c r="C4" s="3" t="s">
        <v>339</v>
      </c>
      <c r="D4" s="3" t="s">
        <v>340</v>
      </c>
      <c r="E4" s="3">
        <v>5000</v>
      </c>
      <c r="F4" s="3">
        <v>3500</v>
      </c>
      <c r="G4" s="3">
        <v>1500</v>
      </c>
      <c r="H4" s="3" t="s">
        <v>450</v>
      </c>
      <c r="I4" s="14">
        <f t="shared" si="0"/>
        <v>0</v>
      </c>
      <c r="K4" s="15">
        <v>3</v>
      </c>
      <c r="L4" s="3">
        <v>5000</v>
      </c>
      <c r="M4" s="3">
        <v>3500</v>
      </c>
      <c r="N4" s="3">
        <v>1500</v>
      </c>
    </row>
    <row r="5" spans="1:14" x14ac:dyDescent="0.35">
      <c r="A5" s="3" t="s">
        <v>55</v>
      </c>
      <c r="B5" s="5">
        <v>36000</v>
      </c>
      <c r="C5" s="3" t="s">
        <v>53</v>
      </c>
      <c r="D5" s="3" t="s">
        <v>341</v>
      </c>
      <c r="E5" s="3">
        <v>9800</v>
      </c>
      <c r="F5" s="3">
        <v>7800</v>
      </c>
      <c r="G5" s="3">
        <v>2000</v>
      </c>
      <c r="H5" s="3" t="s">
        <v>452</v>
      </c>
      <c r="I5" s="14">
        <f t="shared" si="0"/>
        <v>0</v>
      </c>
      <c r="K5" s="15">
        <v>4</v>
      </c>
      <c r="L5" s="3">
        <v>9800</v>
      </c>
      <c r="M5" s="3">
        <v>7800</v>
      </c>
      <c r="N5" s="3">
        <v>2000</v>
      </c>
    </row>
    <row r="6" spans="1:14" x14ac:dyDescent="0.35">
      <c r="A6" s="3" t="s">
        <v>57</v>
      </c>
      <c r="B6" s="3">
        <v>60000</v>
      </c>
      <c r="C6" s="3" t="s">
        <v>342</v>
      </c>
      <c r="D6" s="3" t="s">
        <v>343</v>
      </c>
      <c r="E6" s="3">
        <v>2900</v>
      </c>
      <c r="F6" s="3">
        <v>2200</v>
      </c>
      <c r="G6" s="3">
        <v>700</v>
      </c>
      <c r="H6" s="3" t="s">
        <v>450</v>
      </c>
      <c r="I6" s="14">
        <f t="shared" si="0"/>
        <v>0</v>
      </c>
      <c r="K6" s="15">
        <v>5</v>
      </c>
      <c r="L6" s="3">
        <v>2900</v>
      </c>
      <c r="M6" s="3">
        <v>2200</v>
      </c>
      <c r="N6" s="3">
        <v>700</v>
      </c>
    </row>
    <row r="7" spans="1:14" x14ac:dyDescent="0.35">
      <c r="A7" s="3" t="s">
        <v>183</v>
      </c>
      <c r="B7" s="3">
        <v>24000</v>
      </c>
      <c r="C7" s="3" t="s">
        <v>344</v>
      </c>
      <c r="D7" s="3" t="s">
        <v>345</v>
      </c>
      <c r="E7" s="3">
        <v>4495</v>
      </c>
      <c r="F7" s="3">
        <v>3245</v>
      </c>
      <c r="G7" s="3">
        <v>1280</v>
      </c>
      <c r="H7" s="3" t="s">
        <v>450</v>
      </c>
      <c r="I7" s="14">
        <f t="shared" si="0"/>
        <v>-30</v>
      </c>
      <c r="J7" t="s">
        <v>426</v>
      </c>
      <c r="K7" s="15">
        <v>6</v>
      </c>
      <c r="L7" s="3">
        <v>4495</v>
      </c>
      <c r="M7" s="3">
        <f>L7-N7</f>
        <v>3215</v>
      </c>
      <c r="N7" s="3">
        <v>1280</v>
      </c>
    </row>
    <row r="8" spans="1:14" x14ac:dyDescent="0.35">
      <c r="A8" s="3" t="s">
        <v>184</v>
      </c>
      <c r="B8" s="5">
        <v>24000</v>
      </c>
      <c r="C8" s="3" t="s">
        <v>76</v>
      </c>
      <c r="D8" s="3" t="s">
        <v>346</v>
      </c>
      <c r="E8" s="3">
        <v>2000</v>
      </c>
      <c r="F8" s="3">
        <v>800</v>
      </c>
      <c r="G8" s="3">
        <v>600</v>
      </c>
      <c r="H8" s="3" t="s">
        <v>450</v>
      </c>
      <c r="I8" s="14">
        <f t="shared" si="0"/>
        <v>600</v>
      </c>
      <c r="J8" t="s">
        <v>426</v>
      </c>
      <c r="K8" s="15">
        <v>7</v>
      </c>
      <c r="L8" s="3">
        <v>2000</v>
      </c>
      <c r="M8" s="3">
        <f>L8-N8</f>
        <v>1400</v>
      </c>
      <c r="N8" s="3">
        <v>600</v>
      </c>
    </row>
    <row r="9" spans="1:14" x14ac:dyDescent="0.35">
      <c r="A9" s="3" t="s">
        <v>184</v>
      </c>
      <c r="B9" s="5">
        <f>2.5*12000</f>
        <v>30000</v>
      </c>
      <c r="C9" s="3" t="s">
        <v>76</v>
      </c>
      <c r="D9" s="3" t="s">
        <v>347</v>
      </c>
      <c r="E9" s="3">
        <v>2500</v>
      </c>
      <c r="F9" s="3">
        <v>1000</v>
      </c>
      <c r="G9" s="3">
        <v>600</v>
      </c>
      <c r="H9" s="3" t="s">
        <v>450</v>
      </c>
      <c r="I9" s="14">
        <f t="shared" si="0"/>
        <v>900</v>
      </c>
      <c r="J9" t="s">
        <v>426</v>
      </c>
      <c r="K9" s="15">
        <v>8</v>
      </c>
      <c r="L9" s="3">
        <v>2500</v>
      </c>
      <c r="M9" s="3">
        <f>L9-N9</f>
        <v>1900</v>
      </c>
      <c r="N9" s="3">
        <v>600</v>
      </c>
    </row>
    <row r="10" spans="1:14" x14ac:dyDescent="0.35">
      <c r="A10" s="3" t="s">
        <v>184</v>
      </c>
      <c r="B10" s="5">
        <v>36000</v>
      </c>
      <c r="C10" s="3" t="s">
        <v>76</v>
      </c>
      <c r="D10" s="3" t="s">
        <v>348</v>
      </c>
      <c r="E10" s="3">
        <v>2800</v>
      </c>
      <c r="F10" s="3">
        <v>1200</v>
      </c>
      <c r="G10" s="3">
        <v>600</v>
      </c>
      <c r="H10" s="3" t="s">
        <v>450</v>
      </c>
      <c r="I10" s="14">
        <f t="shared" si="0"/>
        <v>1000</v>
      </c>
      <c r="J10" t="s">
        <v>426</v>
      </c>
      <c r="K10" s="15">
        <v>9</v>
      </c>
      <c r="L10" s="3">
        <v>2800</v>
      </c>
      <c r="M10" s="3">
        <f>L10-N10</f>
        <v>2200</v>
      </c>
      <c r="N10" s="3">
        <v>600</v>
      </c>
    </row>
    <row r="11" spans="1:14" x14ac:dyDescent="0.35">
      <c r="A11" s="3" t="s">
        <v>79</v>
      </c>
      <c r="B11" s="3">
        <v>24000</v>
      </c>
      <c r="C11" s="3" t="s">
        <v>187</v>
      </c>
      <c r="D11" s="3" t="s">
        <v>349</v>
      </c>
      <c r="E11" s="3">
        <v>6500</v>
      </c>
      <c r="F11" s="3">
        <v>5000</v>
      </c>
      <c r="G11" s="3">
        <v>1500</v>
      </c>
      <c r="H11" s="3" t="s">
        <v>450</v>
      </c>
      <c r="I11" s="14">
        <f t="shared" si="0"/>
        <v>0</v>
      </c>
      <c r="K11" s="15">
        <v>10</v>
      </c>
      <c r="L11" s="3">
        <v>6500</v>
      </c>
      <c r="M11" s="3">
        <v>5000</v>
      </c>
      <c r="N11" s="3">
        <v>1500</v>
      </c>
    </row>
    <row r="12" spans="1:14" x14ac:dyDescent="0.35">
      <c r="A12" s="3" t="s">
        <v>81</v>
      </c>
      <c r="B12" s="3">
        <v>24000</v>
      </c>
      <c r="C12" s="3" t="s">
        <v>339</v>
      </c>
      <c r="D12" s="3" t="s">
        <v>350</v>
      </c>
      <c r="E12" s="3">
        <v>6500</v>
      </c>
      <c r="F12" s="3">
        <v>4300</v>
      </c>
      <c r="G12" s="3">
        <v>2200</v>
      </c>
      <c r="H12" s="3" t="s">
        <v>452</v>
      </c>
      <c r="I12" s="14">
        <f t="shared" si="0"/>
        <v>0</v>
      </c>
      <c r="K12" s="15">
        <v>11</v>
      </c>
      <c r="L12" s="3">
        <v>6500</v>
      </c>
      <c r="M12" s="3">
        <v>4300</v>
      </c>
      <c r="N12" s="3">
        <v>2200</v>
      </c>
    </row>
    <row r="13" spans="1:14" x14ac:dyDescent="0.35">
      <c r="A13" s="3" t="s">
        <v>84</v>
      </c>
      <c r="B13" s="3">
        <v>60000</v>
      </c>
      <c r="C13" s="3" t="s">
        <v>187</v>
      </c>
      <c r="D13" s="3" t="s">
        <v>296</v>
      </c>
      <c r="E13" s="3">
        <v>7490</v>
      </c>
      <c r="F13" s="3">
        <v>4990</v>
      </c>
      <c r="G13" s="3">
        <v>2500</v>
      </c>
      <c r="H13" s="3" t="s">
        <v>451</v>
      </c>
      <c r="I13" s="14">
        <f t="shared" si="0"/>
        <v>0</v>
      </c>
      <c r="K13" s="15">
        <v>12</v>
      </c>
      <c r="L13" s="3">
        <v>7490</v>
      </c>
      <c r="M13" s="3">
        <v>4990</v>
      </c>
      <c r="N13" s="3">
        <v>2500</v>
      </c>
    </row>
    <row r="14" spans="1:14" x14ac:dyDescent="0.35">
      <c r="A14" s="3" t="s">
        <v>85</v>
      </c>
      <c r="B14" s="3">
        <v>60000</v>
      </c>
      <c r="C14" s="3" t="s">
        <v>76</v>
      </c>
      <c r="D14" s="3" t="s">
        <v>351</v>
      </c>
      <c r="E14" s="3">
        <v>5000</v>
      </c>
      <c r="F14" s="3">
        <v>3500</v>
      </c>
      <c r="G14" s="3">
        <v>1500</v>
      </c>
      <c r="H14" s="3" t="s">
        <v>450</v>
      </c>
      <c r="I14" s="14">
        <f t="shared" si="0"/>
        <v>0</v>
      </c>
      <c r="K14" s="15">
        <v>13</v>
      </c>
      <c r="L14" s="3">
        <v>5000</v>
      </c>
      <c r="M14" s="3">
        <v>3500</v>
      </c>
      <c r="N14" s="3">
        <v>1500</v>
      </c>
    </row>
    <row r="15" spans="1:14" x14ac:dyDescent="0.35">
      <c r="A15" s="3" t="s">
        <v>86</v>
      </c>
      <c r="B15" s="3">
        <v>57000</v>
      </c>
      <c r="C15" s="3" t="s">
        <v>76</v>
      </c>
      <c r="D15" s="3">
        <v>215381165</v>
      </c>
      <c r="E15" s="3">
        <v>3000</v>
      </c>
      <c r="F15" s="3">
        <v>2300</v>
      </c>
      <c r="G15" s="3">
        <v>700</v>
      </c>
      <c r="H15" s="3" t="s">
        <v>451</v>
      </c>
      <c r="I15" s="14">
        <f t="shared" si="0"/>
        <v>0</v>
      </c>
      <c r="K15" s="15">
        <v>14</v>
      </c>
      <c r="L15" s="3">
        <v>3000</v>
      </c>
      <c r="M15" s="3">
        <v>2300</v>
      </c>
      <c r="N15" s="3">
        <v>700</v>
      </c>
    </row>
    <row r="16" spans="1:14" x14ac:dyDescent="0.35">
      <c r="A16" s="3" t="s">
        <v>249</v>
      </c>
      <c r="B16" s="3">
        <v>36000</v>
      </c>
      <c r="C16" s="3" t="s">
        <v>250</v>
      </c>
      <c r="D16" s="3" t="s">
        <v>352</v>
      </c>
      <c r="E16" s="3">
        <v>3752</v>
      </c>
      <c r="F16" s="3">
        <v>2582</v>
      </c>
      <c r="G16" s="3">
        <v>1170</v>
      </c>
      <c r="H16" s="3" t="s">
        <v>450</v>
      </c>
      <c r="I16" s="14">
        <f t="shared" si="0"/>
        <v>0</v>
      </c>
      <c r="K16" s="15">
        <v>15</v>
      </c>
      <c r="L16" s="3">
        <v>3752</v>
      </c>
      <c r="M16" s="3">
        <v>2582</v>
      </c>
      <c r="N16" s="3">
        <v>1170</v>
      </c>
    </row>
    <row r="17" spans="1:14" x14ac:dyDescent="0.35">
      <c r="A17" s="3" t="s">
        <v>115</v>
      </c>
      <c r="B17" s="3">
        <v>24000</v>
      </c>
      <c r="C17" s="3" t="s">
        <v>72</v>
      </c>
      <c r="D17" s="3" t="s">
        <v>353</v>
      </c>
      <c r="E17" s="3">
        <v>7276</v>
      </c>
      <c r="F17" s="3">
        <v>5116</v>
      </c>
      <c r="G17" s="3">
        <v>2160</v>
      </c>
      <c r="H17" s="3" t="s">
        <v>451</v>
      </c>
      <c r="I17" s="14">
        <f t="shared" si="0"/>
        <v>0</v>
      </c>
      <c r="K17" s="15">
        <v>16</v>
      </c>
      <c r="L17" s="3">
        <v>7276</v>
      </c>
      <c r="M17" s="3">
        <v>5116</v>
      </c>
      <c r="N17" s="3">
        <v>2160</v>
      </c>
    </row>
    <row r="18" spans="1:14" x14ac:dyDescent="0.35">
      <c r="A18" s="3" t="s">
        <v>120</v>
      </c>
      <c r="B18" s="3">
        <v>24000</v>
      </c>
      <c r="C18" s="3" t="s">
        <v>19</v>
      </c>
      <c r="D18" s="3" t="s">
        <v>354</v>
      </c>
      <c r="E18" s="3">
        <v>5000</v>
      </c>
      <c r="F18" s="3">
        <v>3000</v>
      </c>
      <c r="G18" s="3">
        <v>2000</v>
      </c>
      <c r="H18" s="3" t="s">
        <v>452</v>
      </c>
      <c r="I18" s="14">
        <f t="shared" si="0"/>
        <v>0</v>
      </c>
      <c r="K18" s="15">
        <v>17</v>
      </c>
      <c r="L18" s="3">
        <v>5000</v>
      </c>
      <c r="M18" s="3">
        <v>3000</v>
      </c>
      <c r="N18" s="3">
        <v>2000</v>
      </c>
    </row>
    <row r="19" spans="1:14" x14ac:dyDescent="0.35">
      <c r="A19" s="3" t="s">
        <v>120</v>
      </c>
      <c r="B19" s="3">
        <v>3000</v>
      </c>
      <c r="C19" s="3" t="s">
        <v>19</v>
      </c>
      <c r="D19" s="3" t="s">
        <v>355</v>
      </c>
      <c r="E19" s="3">
        <v>5500</v>
      </c>
      <c r="F19" s="3">
        <v>3400</v>
      </c>
      <c r="G19" s="3">
        <v>2100</v>
      </c>
      <c r="H19" s="3" t="s">
        <v>452</v>
      </c>
      <c r="I19" s="14">
        <f t="shared" si="0"/>
        <v>0</v>
      </c>
      <c r="K19" s="15">
        <v>18</v>
      </c>
      <c r="L19" s="3">
        <v>5500</v>
      </c>
      <c r="M19" s="3">
        <v>3400</v>
      </c>
      <c r="N19" s="3">
        <v>2100</v>
      </c>
    </row>
    <row r="20" spans="1:14" x14ac:dyDescent="0.35">
      <c r="A20" s="3" t="s">
        <v>120</v>
      </c>
      <c r="B20" s="3">
        <v>36000</v>
      </c>
      <c r="C20" s="3" t="s">
        <v>19</v>
      </c>
      <c r="D20" s="3" t="s">
        <v>356</v>
      </c>
      <c r="E20" s="3">
        <v>6000</v>
      </c>
      <c r="F20" s="3">
        <v>3800</v>
      </c>
      <c r="G20" s="3">
        <v>2200</v>
      </c>
      <c r="H20" s="3" t="s">
        <v>452</v>
      </c>
      <c r="I20" s="14">
        <f t="shared" si="0"/>
        <v>0</v>
      </c>
      <c r="K20" s="15">
        <v>19</v>
      </c>
      <c r="L20" s="3">
        <v>6000</v>
      </c>
      <c r="M20" s="3">
        <v>3800</v>
      </c>
      <c r="N20" s="3">
        <v>2200</v>
      </c>
    </row>
    <row r="21" spans="1:14" x14ac:dyDescent="0.35">
      <c r="A21" s="3" t="s">
        <v>122</v>
      </c>
      <c r="B21" s="3">
        <v>24000</v>
      </c>
      <c r="C21" s="3" t="s">
        <v>19</v>
      </c>
      <c r="D21" s="3" t="s">
        <v>357</v>
      </c>
      <c r="E21" s="3">
        <v>5625</v>
      </c>
      <c r="F21" s="3">
        <v>4435</v>
      </c>
      <c r="G21" s="3">
        <v>1190</v>
      </c>
      <c r="H21" s="3" t="s">
        <v>451</v>
      </c>
      <c r="I21" s="14">
        <f t="shared" si="0"/>
        <v>0</v>
      </c>
      <c r="K21" s="15">
        <v>20</v>
      </c>
      <c r="L21" s="3">
        <v>5625</v>
      </c>
      <c r="M21" s="3">
        <v>4435</v>
      </c>
      <c r="N21" s="3">
        <v>1190</v>
      </c>
    </row>
    <row r="22" spans="1:14" x14ac:dyDescent="0.35">
      <c r="A22" s="3" t="s">
        <v>122</v>
      </c>
      <c r="B22" s="3">
        <v>30000</v>
      </c>
      <c r="C22" s="3" t="s">
        <v>19</v>
      </c>
      <c r="D22" s="3" t="s">
        <v>358</v>
      </c>
      <c r="E22" s="3">
        <v>6060</v>
      </c>
      <c r="F22" s="3">
        <v>4870</v>
      </c>
      <c r="G22" s="3">
        <v>1190</v>
      </c>
      <c r="H22" s="3" t="s">
        <v>451</v>
      </c>
      <c r="I22" s="14">
        <f t="shared" si="0"/>
        <v>0</v>
      </c>
      <c r="K22" s="15">
        <v>21</v>
      </c>
      <c r="L22" s="3">
        <v>6060</v>
      </c>
      <c r="M22" s="3">
        <v>4870</v>
      </c>
      <c r="N22" s="3">
        <v>1190</v>
      </c>
    </row>
    <row r="23" spans="1:14" x14ac:dyDescent="0.35">
      <c r="A23" s="3" t="s">
        <v>122</v>
      </c>
      <c r="B23" s="3">
        <v>36000</v>
      </c>
      <c r="C23" s="3" t="s">
        <v>19</v>
      </c>
      <c r="D23" s="3" t="s">
        <v>359</v>
      </c>
      <c r="E23" s="3">
        <v>6515</v>
      </c>
      <c r="F23" s="3">
        <v>5325</v>
      </c>
      <c r="G23" s="3">
        <v>1190</v>
      </c>
      <c r="H23" s="3" t="s">
        <v>451</v>
      </c>
      <c r="I23" s="14">
        <f t="shared" si="0"/>
        <v>0</v>
      </c>
      <c r="K23" s="15">
        <v>22</v>
      </c>
      <c r="L23" s="3">
        <v>6515</v>
      </c>
      <c r="M23" s="3">
        <v>5325</v>
      </c>
      <c r="N23" s="3">
        <v>1190</v>
      </c>
    </row>
    <row r="24" spans="1:14" x14ac:dyDescent="0.35">
      <c r="A24" s="3" t="s">
        <v>128</v>
      </c>
      <c r="B24" s="3">
        <v>24000</v>
      </c>
      <c r="C24" s="3" t="s">
        <v>19</v>
      </c>
      <c r="D24" s="3" t="s">
        <v>360</v>
      </c>
      <c r="E24" s="3">
        <v>5014</v>
      </c>
      <c r="F24" s="3">
        <v>2514</v>
      </c>
      <c r="G24" s="3">
        <v>2500</v>
      </c>
      <c r="H24" s="3" t="s">
        <v>450</v>
      </c>
      <c r="I24" s="14">
        <f t="shared" si="0"/>
        <v>0</v>
      </c>
      <c r="K24" s="15">
        <v>23</v>
      </c>
      <c r="L24" s="3">
        <v>5014</v>
      </c>
      <c r="M24" s="3">
        <v>2514</v>
      </c>
      <c r="N24" s="3">
        <v>2500</v>
      </c>
    </row>
    <row r="25" spans="1:14" x14ac:dyDescent="0.35">
      <c r="A25" s="3" t="s">
        <v>128</v>
      </c>
      <c r="B25" s="3">
        <v>36000</v>
      </c>
      <c r="C25" s="3" t="s">
        <v>19</v>
      </c>
      <c r="D25" s="3" t="s">
        <v>361</v>
      </c>
      <c r="E25" s="3">
        <v>5600</v>
      </c>
      <c r="F25" s="3">
        <v>2100</v>
      </c>
      <c r="G25" s="3">
        <v>3500</v>
      </c>
      <c r="H25" s="3" t="s">
        <v>451</v>
      </c>
      <c r="I25" s="14">
        <f t="shared" si="0"/>
        <v>0</v>
      </c>
      <c r="K25" s="15">
        <v>24</v>
      </c>
      <c r="L25" s="3">
        <v>5600</v>
      </c>
      <c r="M25" s="3">
        <v>2100</v>
      </c>
      <c r="N25" s="3">
        <v>3500</v>
      </c>
    </row>
    <row r="26" spans="1:14" x14ac:dyDescent="0.35">
      <c r="A26" s="3" t="s">
        <v>128</v>
      </c>
      <c r="B26" s="3">
        <v>48000</v>
      </c>
      <c r="C26" s="3" t="s">
        <v>19</v>
      </c>
      <c r="D26" s="3" t="s">
        <v>362</v>
      </c>
      <c r="E26" s="3">
        <v>8000</v>
      </c>
      <c r="F26" s="3">
        <v>3500</v>
      </c>
      <c r="G26" s="3">
        <v>4500</v>
      </c>
      <c r="H26" s="3" t="s">
        <v>452</v>
      </c>
      <c r="I26" s="14">
        <f t="shared" si="0"/>
        <v>0</v>
      </c>
      <c r="K26" s="15">
        <v>25</v>
      </c>
      <c r="L26" s="3">
        <v>8000</v>
      </c>
      <c r="M26" s="3">
        <v>3500</v>
      </c>
      <c r="N26" s="3">
        <v>4500</v>
      </c>
    </row>
    <row r="27" spans="1:14" x14ac:dyDescent="0.35">
      <c r="A27" s="3" t="s">
        <v>134</v>
      </c>
      <c r="B27" s="3">
        <v>34000</v>
      </c>
      <c r="C27" s="3" t="s">
        <v>363</v>
      </c>
      <c r="D27" s="3" t="s">
        <v>364</v>
      </c>
      <c r="E27" s="3">
        <v>6000</v>
      </c>
      <c r="F27" s="3">
        <v>4500</v>
      </c>
      <c r="G27" s="3">
        <v>1500</v>
      </c>
      <c r="H27" s="3" t="s">
        <v>451</v>
      </c>
      <c r="I27" s="14">
        <f t="shared" si="0"/>
        <v>0</v>
      </c>
      <c r="K27" s="15">
        <v>26</v>
      </c>
      <c r="L27" s="3">
        <v>6000</v>
      </c>
      <c r="M27" s="3">
        <v>4500</v>
      </c>
      <c r="N27" s="3">
        <v>1500</v>
      </c>
    </row>
    <row r="28" spans="1:14" x14ac:dyDescent="0.35">
      <c r="A28" s="3" t="s">
        <v>138</v>
      </c>
      <c r="B28" s="3">
        <v>36000</v>
      </c>
      <c r="C28" s="3" t="s">
        <v>19</v>
      </c>
      <c r="D28" s="3" t="s">
        <v>365</v>
      </c>
      <c r="E28" s="3">
        <v>11000</v>
      </c>
      <c r="F28" s="3">
        <v>5000</v>
      </c>
      <c r="G28" s="3">
        <v>6000</v>
      </c>
      <c r="H28" s="3" t="s">
        <v>452</v>
      </c>
      <c r="I28" s="14">
        <f t="shared" si="0"/>
        <v>0</v>
      </c>
      <c r="K28" s="15">
        <v>27</v>
      </c>
      <c r="L28" s="3">
        <v>11000</v>
      </c>
      <c r="M28" s="3">
        <v>5000</v>
      </c>
      <c r="N28" s="3">
        <v>6000</v>
      </c>
    </row>
  </sheetData>
  <sheetProtection sheet="1" objects="1" scenarios="1"/>
  <autoFilter ref="A1:G28" xr:uid="{62FD9B44-5A5F-466E-8E7B-CF46CF2F32F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47CAE43026943A2E4A347745E76F1" ma:contentTypeVersion="3" ma:contentTypeDescription="Create a new document." ma:contentTypeScope="" ma:versionID="36586f711efeefa2528ff46070f68b55">
  <xsd:schema xmlns:xsd="http://www.w3.org/2001/XMLSchema" xmlns:xs="http://www.w3.org/2001/XMLSchema" xmlns:p="http://schemas.microsoft.com/office/2006/metadata/properties" xmlns:ns2="a5538768-3d78-43e9-a45f-a2180521e8cf" xmlns:ns3="b8d13cc7-fc9e-46d1-b20e-102b5ac97470" targetNamespace="http://schemas.microsoft.com/office/2006/metadata/properties" ma:root="true" ma:fieldsID="2dea4d2377b4cd0468275c74ddb55d7a" ns2:_="" ns3:_="">
    <xsd:import namespace="a5538768-3d78-43e9-a45f-a2180521e8cf"/>
    <xsd:import namespace="b8d13cc7-fc9e-46d1-b20e-102b5ac9747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13cc7-fc9e-46d1-b20e-102b5ac97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Props1.xml><?xml version="1.0" encoding="utf-8"?>
<ds:datastoreItem xmlns:ds="http://schemas.openxmlformats.org/officeDocument/2006/customXml" ds:itemID="{93883000-8488-42EF-9713-9388B2BBDCD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604F639-5034-4540-8814-6AD8CD60B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b8d13cc7-fc9e-46d1-b20e-102b5ac97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87E2ED-31EF-4FAB-B7AC-AAA98D8D15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E4A946E-4003-42D8-BF91-009B5A421C9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7301463-2A8E-4650-BC4A-C2DCEF8D077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Measure Category</vt:lpstr>
      <vt:lpstr>IncremCost-CentralSystem_ccASHP</vt:lpstr>
      <vt:lpstr>IncremCost-CentralSystem_ASHP</vt:lpstr>
      <vt:lpstr>Data&gt;&gt;&gt;</vt:lpstr>
      <vt:lpstr>Central System ccASHP</vt:lpstr>
      <vt:lpstr>Central System ASHP</vt:lpstr>
      <vt:lpstr>Central system AC</vt:lpstr>
      <vt:lpstr>Furnace</vt:lpstr>
      <vt:lpstr>Air Handler</vt:lpstr>
      <vt:lpstr>HP Controls</vt:lpstr>
      <vt:lpstr>Panel Upgrade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2026-03-23T19:33:35Z</dcterms:created>
  <dcterms:modified xsi:type="dcterms:W3CDTF">2026-03-23T19:41:24Z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2026-03-23T19:33:36Z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2c0e8302-03bb-4bd2-aff1-33ec66e40910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0x01010048347CAE43026943A2E4A347745E76F1</vt:lpwstr>
  </property>
  <property fmtid="{D5CDD505-2E9C-101B-9397-08002B2CF9AE}" pid="12" name="_NewReviewCycle">
    <vt:lpwstr/>
  </property>
  <property fmtid="{D5CDD505-2E9C-101B-9397-08002B2CF9AE}" pid="13" name="_ReviewingToolsShownOnce">
    <vt:lpwstr/>
  </property>
  <property fmtid="{D5CDD505-2E9C-101B-9397-08002B2CF9AE}" pid="14" name="_AdHocReviewCycleID">
    <vt:i4>-1401711240</vt:i4>
  </property>
  <property fmtid="{D5CDD505-2E9C-101B-9397-08002B2CF9AE}" pid="15" name="_PreviousAdHocReviewCycleID">
    <vt:i4>-2052424327</vt:i4>
  </property>
</Properties>
</file>