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gresearch-my.sharepoint.com/personal/gwaschbusch_pacificeconomicsgroup_com/Documents/Documents/Documents/OEB/OPG Hydro EB-2025-0297/IRs to OPG March2026/"/>
    </mc:Choice>
  </mc:AlternateContent>
  <xr:revisionPtr revIDLastSave="608" documentId="13_ncr:1_{604B1D9A-C0DA-40C5-93E8-0282F02F8C0B}" xr6:coauthVersionLast="47" xr6:coauthVersionMax="47" xr10:uidLastSave="{E877F6F0-20CF-4D36-931E-885B8E1B3B29}"/>
  <bookViews>
    <workbookView xWindow="28680" yWindow="-120" windowWidth="29040" windowHeight="15720" xr2:uid="{79E393FD-DA8D-4A9D-8AE8-A448E2C5A918}"/>
  </bookViews>
  <sheets>
    <sheet name="Sheet1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" l="1"/>
  <c r="I10" i="1"/>
  <c r="J10" i="1"/>
  <c r="K10" i="1"/>
  <c r="L10" i="1"/>
  <c r="M10" i="1"/>
  <c r="N10" i="1"/>
  <c r="O10" i="1"/>
  <c r="P10" i="1"/>
  <c r="E10" i="1"/>
  <c r="F10" i="1"/>
  <c r="G10" i="1"/>
  <c r="E11" i="1"/>
  <c r="A21" i="1"/>
  <c r="A22" i="1"/>
  <c r="A23" i="1" s="1"/>
  <c r="H10" i="1"/>
  <c r="E8" i="1" l="1"/>
  <c r="F11" i="1"/>
  <c r="F8" i="1"/>
  <c r="J23" i="1"/>
  <c r="K23" i="1" s="1"/>
  <c r="K25" i="1"/>
  <c r="K7" i="1" s="1"/>
  <c r="H23" i="1"/>
  <c r="H21" i="1"/>
  <c r="G21" i="1" s="1"/>
  <c r="L25" i="1" l="1"/>
  <c r="L7" i="1" s="1"/>
  <c r="J25" i="1"/>
  <c r="J7" i="1" s="1"/>
  <c r="F21" i="1"/>
  <c r="L23" i="1"/>
  <c r="M25" i="1"/>
  <c r="M7" i="1" s="1"/>
  <c r="G23" i="1"/>
  <c r="F23" i="1" s="1"/>
  <c r="E23" i="1" s="1"/>
  <c r="I25" i="1" l="1"/>
  <c r="I7" i="1" s="1"/>
  <c r="M23" i="1"/>
  <c r="N7" i="1"/>
  <c r="H25" i="1"/>
  <c r="H7" i="1" s="1"/>
  <c r="H11" i="1" s="1"/>
  <c r="E21" i="1"/>
  <c r="G25" i="1" s="1"/>
  <c r="G7" i="1" s="1"/>
  <c r="O25" i="1" l="1"/>
  <c r="O7" i="1" s="1"/>
  <c r="N23" i="1"/>
  <c r="P25" i="1" l="1"/>
  <c r="P7" i="1" s="1"/>
  <c r="O23" i="1"/>
  <c r="P23" i="1" s="1"/>
  <c r="L8" i="1" l="1"/>
  <c r="N9" i="1" l="1"/>
  <c r="N11" i="1" s="1"/>
  <c r="J8" i="1"/>
  <c r="I11" i="1"/>
  <c r="J9" i="1"/>
  <c r="K9" i="1" s="1"/>
  <c r="G11" i="1"/>
  <c r="O9" i="1" l="1"/>
  <c r="P9" i="1"/>
  <c r="P11" i="1" s="1"/>
  <c r="O11" i="1"/>
  <c r="K11" i="1"/>
  <c r="L9" i="1"/>
  <c r="J11" i="1"/>
  <c r="F6" i="1"/>
  <c r="G6" i="1" s="1"/>
  <c r="H6" i="1" s="1"/>
  <c r="I6" i="1" s="1"/>
  <c r="J6" i="1" s="1"/>
  <c r="K6" i="1" s="1"/>
  <c r="L6" i="1" s="1"/>
  <c r="M6" i="1" s="1"/>
  <c r="N6" i="1" s="1"/>
  <c r="O6" i="1" s="1"/>
  <c r="P6" i="1" s="1"/>
  <c r="M8" i="1"/>
  <c r="K8" i="1"/>
  <c r="I8" i="1"/>
  <c r="H8" i="1"/>
  <c r="G8" i="1"/>
  <c r="A8" i="1"/>
  <c r="A9" i="1" s="1"/>
  <c r="N8" i="1"/>
  <c r="L11" i="1" l="1"/>
  <c r="K12" i="1" s="1"/>
  <c r="M11" i="1"/>
  <c r="O8" i="1"/>
  <c r="E12" i="1" l="1"/>
  <c r="F12" i="1"/>
  <c r="H12" i="1"/>
  <c r="G12" i="1"/>
  <c r="I12" i="1"/>
  <c r="J12" i="1"/>
  <c r="A10" i="1"/>
  <c r="A11" i="1" s="1"/>
  <c r="A12" i="1" s="1"/>
  <c r="P8" i="1"/>
</calcChain>
</file>

<file path=xl/sharedStrings.xml><?xml version="1.0" encoding="utf-8"?>
<sst xmlns="http://schemas.openxmlformats.org/spreadsheetml/2006/main" count="31" uniqueCount="23">
  <si>
    <t>Line No.</t>
  </si>
  <si>
    <t>Notes:</t>
  </si>
  <si>
    <t>I Factor*</t>
  </si>
  <si>
    <t>Inflation Escalation Factor = (1+I)</t>
  </si>
  <si>
    <t>*</t>
  </si>
  <si>
    <t>MCR of OPG's Prescribed Generation Assets</t>
  </si>
  <si>
    <t xml:space="preserve">Escalation Factor to 2027 dollars </t>
  </si>
  <si>
    <t>OPG's Annual Capacity Growth Rate (CG)</t>
  </si>
  <si>
    <t>Actuals</t>
  </si>
  <si>
    <t>I Factor</t>
  </si>
  <si>
    <t>Forecasts</t>
  </si>
  <si>
    <t>OPG Proposed Weight - Labor Price</t>
  </si>
  <si>
    <t>OPG Proposed Weight - Non-Labor Price</t>
  </si>
  <si>
    <t>Calculating the K-Bar Escalation Factors</t>
  </si>
  <si>
    <t>Average Weekly Earnings (AWE) - Ontario</t>
  </si>
  <si>
    <t>Table 2a</t>
  </si>
  <si>
    <t>Gross Domestic Product Implicit Price Index for Final Domestic Demand for Canada</t>
  </si>
  <si>
    <t>Table 2b</t>
  </si>
  <si>
    <t>I+CG Escalation Factor = [1+(I+CG)]</t>
  </si>
  <si>
    <t>For the 2020-2024 period, PEG relied on the OEB's Inflation factor calculations as the source of Average Weekly Earnings - Ontario data. For the 2025-2031 period, PEG purchased forecasts of the Average Weekly Wages and Salaries per Employee for the Ontario industrial composite from Signal 49 Research.</t>
  </si>
  <si>
    <t>For the 2020-2024 period, PEG relied on the OEB's Inflation factor calculations for the Canadian Gross Domestic Product Implicit Price Index for Final Domestic Demand.  For the 2025-2031 period, PEG obtained Canadian GDP deflator forecasts from Toronto Dominion Economics and used that as a proxy for the Canadian Gross Domestic Product Implict Price Index for Final Domestic Demand.
Source: https://economics.td.com/ca-forecast-tables#lt-ca</t>
  </si>
  <si>
    <t>Inflation forecasts were used to produce inflation factors for the 2027-2031 period.  The inflation factor is lagged by 2 years (e.g., the inflation factor for 2026 is based on the inflation that occurred in 2024).</t>
  </si>
  <si>
    <t>Calculating the I Factors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</si>
</sst>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5" formatCode="_(* #,##0_);_(* \(#,##0\);_(* &quot;-&quot;??_);_(@_)"/>
    <numFmt numFmtId="166" formatCode="0.0%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2"/>
      <name val="Tahoma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sz val="12"/>
      <color rgb="FF000000"/>
      <name val="Aptos"/>
      <family val="2"/>
    </font>
    <font>
      <sz val="10"/>
      <color rgb="FF000000"/>
      <name val="Arial"/>
      <family val="2"/>
    </font>
    <font>
      <b/>
      <vertAlign val="subscript"/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name val="Aptos Narrow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2" applyFont="1" applyAlignment="1">
      <alignment horizontal="left"/>
    </xf>
    <xf numFmtId="0" fontId="4" fillId="0" borderId="0" xfId="0" applyFont="1"/>
    <xf numFmtId="0" fontId="3" fillId="0" borderId="0" xfId="2" applyFont="1"/>
    <xf numFmtId="0" fontId="3" fillId="0" borderId="1" xfId="4" applyFont="1" applyBorder="1" applyAlignment="1">
      <alignment horizontal="center" wrapText="1"/>
    </xf>
    <xf numFmtId="6" fontId="3" fillId="0" borderId="1" xfId="5" quotePrefix="1" applyNumberFormat="1" applyFont="1" applyBorder="1"/>
    <xf numFmtId="0" fontId="6" fillId="0" borderId="1" xfId="6" applyNumberFormat="1" applyFont="1" applyBorder="1" applyAlignment="1">
      <alignment horizontal="center" wrapText="1"/>
    </xf>
    <xf numFmtId="0" fontId="2" fillId="0" borderId="0" xfId="4" applyAlignment="1">
      <alignment horizontal="center"/>
    </xf>
    <xf numFmtId="0" fontId="4" fillId="0" borderId="0" xfId="5" applyFont="1"/>
    <xf numFmtId="10" fontId="2" fillId="0" borderId="0" xfId="7" applyNumberFormat="1" applyFont="1" applyFill="1"/>
    <xf numFmtId="10" fontId="4" fillId="0" borderId="0" xfId="5" applyNumberFormat="1" applyFont="1"/>
    <xf numFmtId="10" fontId="4" fillId="0" borderId="0" xfId="8" applyNumberFormat="1" applyFont="1"/>
    <xf numFmtId="10" fontId="4" fillId="0" borderId="0" xfId="1" applyNumberFormat="1" applyFont="1" applyFill="1" applyBorder="1"/>
    <xf numFmtId="0" fontId="2" fillId="0" borderId="0" xfId="0" applyFont="1"/>
    <xf numFmtId="0" fontId="3" fillId="0" borderId="0" xfId="0" applyFont="1"/>
    <xf numFmtId="0" fontId="6" fillId="0" borderId="0" xfId="5" applyFont="1"/>
    <xf numFmtId="0" fontId="9" fillId="0" borderId="1" xfId="6" applyNumberFormat="1" applyFont="1" applyBorder="1" applyAlignment="1">
      <alignment horizontal="center" wrapText="1"/>
    </xf>
    <xf numFmtId="1" fontId="3" fillId="0" borderId="1" xfId="5" quotePrefix="1" applyNumberFormat="1" applyFont="1" applyBorder="1" applyAlignment="1">
      <alignment horizontal="center"/>
    </xf>
    <xf numFmtId="3" fontId="10" fillId="0" borderId="0" xfId="0" applyNumberFormat="1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10" fontId="4" fillId="0" borderId="0" xfId="1" applyNumberFormat="1" applyFont="1"/>
    <xf numFmtId="0" fontId="12" fillId="0" borderId="0" xfId="5" applyFont="1"/>
    <xf numFmtId="3" fontId="10" fillId="0" borderId="0" xfId="0" applyNumberFormat="1" applyFont="1" applyAlignment="1">
      <alignment horizontal="left" vertical="center" wrapText="1"/>
    </xf>
    <xf numFmtId="165" fontId="2" fillId="0" borderId="0" xfId="9" applyNumberFormat="1" applyFont="1" applyFill="1"/>
    <xf numFmtId="165" fontId="4" fillId="0" borderId="0" xfId="9" applyNumberFormat="1" applyFont="1" applyFill="1"/>
    <xf numFmtId="0" fontId="6" fillId="0" borderId="1" xfId="0" applyFont="1" applyBorder="1" applyAlignment="1">
      <alignment wrapText="1"/>
    </xf>
    <xf numFmtId="0" fontId="6" fillId="0" borderId="0" xfId="0" applyFont="1"/>
    <xf numFmtId="10" fontId="0" fillId="0" borderId="0" xfId="0" applyNumberFormat="1"/>
    <xf numFmtId="166" fontId="0" fillId="0" borderId="0" xfId="0" applyNumberFormat="1"/>
    <xf numFmtId="166" fontId="2" fillId="0" borderId="0" xfId="7" applyNumberFormat="1" applyFont="1" applyFill="1"/>
    <xf numFmtId="0" fontId="14" fillId="0" borderId="0" xfId="0" applyFont="1"/>
    <xf numFmtId="0" fontId="13" fillId="0" borderId="0" xfId="0" applyFont="1"/>
    <xf numFmtId="0" fontId="15" fillId="0" borderId="0" xfId="0" applyFont="1"/>
    <xf numFmtId="0" fontId="2" fillId="0" borderId="0" xfId="0" applyFont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wrapText="1"/>
    </xf>
    <xf numFmtId="166" fontId="2" fillId="0" borderId="0" xfId="7" applyNumberFormat="1" applyFont="1"/>
    <xf numFmtId="0" fontId="3" fillId="0" borderId="0" xfId="0" applyFont="1" applyAlignment="1">
      <alignment wrapText="1"/>
    </xf>
    <xf numFmtId="10" fontId="4" fillId="0" borderId="0" xfId="0" applyNumberFormat="1" applyFont="1"/>
    <xf numFmtId="166" fontId="4" fillId="0" borderId="0" xfId="0" applyNumberFormat="1" applyFont="1"/>
    <xf numFmtId="3" fontId="17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center"/>
    </xf>
    <xf numFmtId="0" fontId="8" fillId="0" borderId="0" xfId="2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</cellXfs>
  <cellStyles count="10">
    <cellStyle name="Comma" xfId="9" builtinId="3"/>
    <cellStyle name="Comma 3" xfId="6" xr:uid="{3355C0F2-3709-4019-82F4-D4D59B051FCF}"/>
    <cellStyle name="Normal" xfId="0" builtinId="0"/>
    <cellStyle name="Normal 2 10" xfId="2" xr:uid="{A2F99A3D-FCCF-47AE-8849-52F947B3F7EC}"/>
    <cellStyle name="Normal 3" xfId="5" xr:uid="{D3269CD2-4F16-4E5F-BE6D-6512018B5F44}"/>
    <cellStyle name="Normal 5 4 6" xfId="3" xr:uid="{BFA58CCC-3AF3-4C4F-BF77-7CD843DEBF12}"/>
    <cellStyle name="Normal_Schedule 26-E-01" xfId="4" xr:uid="{28F6D070-0927-42BD-A1A0-36005B0ACDD6}"/>
    <cellStyle name="Percent" xfId="1" builtinId="5"/>
    <cellStyle name="Percent 2" xfId="7" xr:uid="{975C3130-5D55-402F-BF84-A6F65B2D3F4A}"/>
    <cellStyle name="Percent 3" xfId="8" xr:uid="{C3216661-82AE-42BF-A8EB-B880A537EDAF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28E8A-E3EA-4ECB-A1A1-50B7DBB7255C}">
  <dimension ref="A1:AE33"/>
  <sheetViews>
    <sheetView tabSelected="1" topLeftCell="A9" workbookViewId="0">
      <selection activeCell="D25" sqref="D25"/>
    </sheetView>
  </sheetViews>
  <sheetFormatPr defaultRowHeight="15" x14ac:dyDescent="0.25"/>
  <cols>
    <col min="1" max="1" width="5.28515625" customWidth="1"/>
    <col min="2" max="2" width="42.7109375" customWidth="1"/>
    <col min="3" max="3" width="2" hidden="1" customWidth="1"/>
    <col min="4" max="16" width="10.7109375" customWidth="1"/>
  </cols>
  <sheetData>
    <row r="1" spans="1:31" x14ac:dyDescent="0.25">
      <c r="A1" s="41" t="s">
        <v>15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3" spans="1:31" ht="18" x14ac:dyDescent="0.25">
      <c r="A3" s="42" t="s">
        <v>13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3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31" x14ac:dyDescent="0.25">
      <c r="A5" s="3"/>
      <c r="B5" s="2"/>
      <c r="C5" s="2"/>
      <c r="D5" s="45" t="s">
        <v>8</v>
      </c>
      <c r="E5" s="45"/>
      <c r="F5" s="45"/>
      <c r="G5" s="45"/>
      <c r="H5" s="45"/>
      <c r="I5" s="45"/>
      <c r="J5" s="45"/>
      <c r="K5" s="45"/>
      <c r="L5" s="46" t="s">
        <v>10</v>
      </c>
      <c r="M5" s="45"/>
      <c r="N5" s="45"/>
      <c r="O5" s="45"/>
      <c r="P5" s="45"/>
    </row>
    <row r="6" spans="1:31" ht="26.25" x14ac:dyDescent="0.25">
      <c r="A6" s="4" t="s">
        <v>0</v>
      </c>
      <c r="B6" s="5"/>
      <c r="C6" s="5"/>
      <c r="D6" s="17">
        <v>2019</v>
      </c>
      <c r="E6" s="6">
        <v>2020</v>
      </c>
      <c r="F6" s="6">
        <f t="shared" ref="F6:L6" si="0">E6+1</f>
        <v>2021</v>
      </c>
      <c r="G6" s="6">
        <f t="shared" si="0"/>
        <v>2022</v>
      </c>
      <c r="H6" s="6">
        <f t="shared" si="0"/>
        <v>2023</v>
      </c>
      <c r="I6" s="16">
        <f t="shared" si="0"/>
        <v>2024</v>
      </c>
      <c r="J6" s="16">
        <f t="shared" si="0"/>
        <v>2025</v>
      </c>
      <c r="K6" s="16">
        <f t="shared" si="0"/>
        <v>2026</v>
      </c>
      <c r="L6" s="6">
        <f t="shared" si="0"/>
        <v>2027</v>
      </c>
      <c r="M6" s="6">
        <f>L6+1</f>
        <v>2028</v>
      </c>
      <c r="N6" s="6">
        <f>M6+1</f>
        <v>2029</v>
      </c>
      <c r="O6" s="6">
        <f>N6+1</f>
        <v>2030</v>
      </c>
      <c r="P6" s="6">
        <f>O6+1</f>
        <v>2031</v>
      </c>
    </row>
    <row r="7" spans="1:31" x14ac:dyDescent="0.25">
      <c r="A7" s="7">
        <v>1</v>
      </c>
      <c r="B7" s="15" t="s">
        <v>2</v>
      </c>
      <c r="C7" s="21" t="s">
        <v>4</v>
      </c>
      <c r="D7" s="15"/>
      <c r="E7" s="29">
        <v>1.7999999999999999E-2</v>
      </c>
      <c r="F7" s="29">
        <v>0.02</v>
      </c>
      <c r="G7" s="29">
        <f>G25</f>
        <v>2.5108999999999999E-2</v>
      </c>
      <c r="H7" s="29">
        <f t="shared" ref="H7:P7" si="1">H25</f>
        <v>3.7540999999999998E-2</v>
      </c>
      <c r="I7" s="29">
        <f t="shared" si="1"/>
        <v>5.3491999999999998E-2</v>
      </c>
      <c r="J7" s="29">
        <f t="shared" si="1"/>
        <v>3.6234999999999996E-2</v>
      </c>
      <c r="K7" s="29">
        <f t="shared" si="1"/>
        <v>3.4601E-2</v>
      </c>
      <c r="L7" s="29">
        <f t="shared" si="1"/>
        <v>2.4541E-2</v>
      </c>
      <c r="M7" s="29">
        <f t="shared" si="1"/>
        <v>2.8929E-2</v>
      </c>
      <c r="N7" s="29">
        <f t="shared" si="1"/>
        <v>1.453E-2</v>
      </c>
      <c r="O7" s="29">
        <f t="shared" si="1"/>
        <v>1.7918E-2</v>
      </c>
      <c r="P7" s="29">
        <f t="shared" si="1"/>
        <v>1.9764999999999998E-2</v>
      </c>
    </row>
    <row r="8" spans="1:31" x14ac:dyDescent="0.25">
      <c r="A8" s="7">
        <f>A7+1</f>
        <v>2</v>
      </c>
      <c r="B8" s="15" t="s">
        <v>3</v>
      </c>
      <c r="C8" s="21" t="s">
        <v>4</v>
      </c>
      <c r="D8" s="8"/>
      <c r="E8" s="9">
        <f t="shared" ref="E8:I8" si="2">1+E7</f>
        <v>1.018</v>
      </c>
      <c r="F8" s="9">
        <f t="shared" si="2"/>
        <v>1.02</v>
      </c>
      <c r="G8" s="9">
        <f t="shared" si="2"/>
        <v>1.025109</v>
      </c>
      <c r="H8" s="9">
        <f t="shared" si="2"/>
        <v>1.037541</v>
      </c>
      <c r="I8" s="9">
        <f t="shared" si="2"/>
        <v>1.0534920000000001</v>
      </c>
      <c r="J8" s="9">
        <f>1+J7</f>
        <v>1.036235</v>
      </c>
      <c r="K8" s="9">
        <f>1+K7</f>
        <v>1.0346010000000001</v>
      </c>
      <c r="L8" s="9">
        <f>1+L7</f>
        <v>1.0245409999999999</v>
      </c>
      <c r="M8" s="9">
        <f t="shared" ref="M8:P8" si="3">1+M7</f>
        <v>1.028929</v>
      </c>
      <c r="N8" s="9">
        <f t="shared" si="3"/>
        <v>1.0145299999999999</v>
      </c>
      <c r="O8" s="9">
        <f t="shared" si="3"/>
        <v>1.0179180000000001</v>
      </c>
      <c r="P8" s="9">
        <f t="shared" si="3"/>
        <v>1.019765</v>
      </c>
    </row>
    <row r="9" spans="1:31" x14ac:dyDescent="0.25">
      <c r="A9" s="7">
        <f>A8+1</f>
        <v>3</v>
      </c>
      <c r="B9" s="15" t="s">
        <v>5</v>
      </c>
      <c r="C9" s="21" t="s">
        <v>4</v>
      </c>
      <c r="D9" s="19">
        <v>6420</v>
      </c>
      <c r="E9" s="19">
        <v>6420</v>
      </c>
      <c r="F9" s="19">
        <v>6420</v>
      </c>
      <c r="G9" s="19">
        <v>6420</v>
      </c>
      <c r="H9" s="19">
        <v>6534</v>
      </c>
      <c r="I9" s="23">
        <v>6534</v>
      </c>
      <c r="J9" s="24">
        <f>I9</f>
        <v>6534</v>
      </c>
      <c r="K9" s="24">
        <f>J9</f>
        <v>6534</v>
      </c>
      <c r="L9" s="24">
        <f>K9</f>
        <v>6534</v>
      </c>
      <c r="M9" s="24">
        <v>6534</v>
      </c>
      <c r="N9" s="24">
        <f>M9</f>
        <v>6534</v>
      </c>
      <c r="O9" s="24">
        <f>N9</f>
        <v>6534</v>
      </c>
      <c r="P9" s="24">
        <f>O9</f>
        <v>6534</v>
      </c>
    </row>
    <row r="10" spans="1:31" x14ac:dyDescent="0.25">
      <c r="A10" s="7">
        <f>A9+1</f>
        <v>4</v>
      </c>
      <c r="B10" s="15" t="s">
        <v>7</v>
      </c>
      <c r="C10" s="21" t="s">
        <v>4</v>
      </c>
      <c r="D10" s="15"/>
      <c r="E10" s="10">
        <f t="shared" ref="E10:G10" si="4">LN(E9/D9)</f>
        <v>0</v>
      </c>
      <c r="F10" s="10">
        <f t="shared" si="4"/>
        <v>0</v>
      </c>
      <c r="G10" s="10">
        <f t="shared" si="4"/>
        <v>0</v>
      </c>
      <c r="H10" s="10">
        <f>LN(H9/G9)</f>
        <v>1.7601195477008606E-2</v>
      </c>
      <c r="I10" s="10">
        <f t="shared" ref="I10" si="5">LN(I9/H9)</f>
        <v>0</v>
      </c>
      <c r="J10" s="10">
        <f t="shared" ref="J10" si="6">LN(J9/I9)</f>
        <v>0</v>
      </c>
      <c r="K10" s="10">
        <f t="shared" ref="K10:L10" si="7">LN(K9/J9)</f>
        <v>0</v>
      </c>
      <c r="L10" s="10">
        <f t="shared" si="7"/>
        <v>0</v>
      </c>
      <c r="M10" s="10">
        <f t="shared" ref="M10" si="8">LN(M9/L9)</f>
        <v>0</v>
      </c>
      <c r="N10" s="10">
        <f t="shared" ref="N10" si="9">LN(N9/M9)</f>
        <v>0</v>
      </c>
      <c r="O10" s="10">
        <f t="shared" ref="O10:P10" si="10">LN(O9/N9)</f>
        <v>0</v>
      </c>
      <c r="P10" s="10">
        <f t="shared" si="10"/>
        <v>0</v>
      </c>
    </row>
    <row r="11" spans="1:31" x14ac:dyDescent="0.25">
      <c r="A11" s="7">
        <f>A10+1</f>
        <v>5</v>
      </c>
      <c r="B11" s="15" t="s">
        <v>18</v>
      </c>
      <c r="C11" s="21" t="s">
        <v>4</v>
      </c>
      <c r="D11" s="15"/>
      <c r="E11" s="29">
        <f t="shared" ref="E11:P11" si="11">1+(E7+E10)</f>
        <v>1.018</v>
      </c>
      <c r="F11" s="36">
        <f t="shared" si="11"/>
        <v>1.02</v>
      </c>
      <c r="G11" s="36">
        <f t="shared" si="11"/>
        <v>1.025109</v>
      </c>
      <c r="H11" s="36">
        <f t="shared" si="11"/>
        <v>1.0551421954770086</v>
      </c>
      <c r="I11" s="36">
        <f t="shared" si="11"/>
        <v>1.0534920000000001</v>
      </c>
      <c r="J11" s="36">
        <f t="shared" si="11"/>
        <v>1.036235</v>
      </c>
      <c r="K11" s="36">
        <f t="shared" si="11"/>
        <v>1.0346010000000001</v>
      </c>
      <c r="L11" s="36">
        <f t="shared" si="11"/>
        <v>1.0245409999999999</v>
      </c>
      <c r="M11" s="36">
        <f t="shared" si="11"/>
        <v>1.028929</v>
      </c>
      <c r="N11" s="36">
        <f t="shared" si="11"/>
        <v>1.0145299999999999</v>
      </c>
      <c r="O11" s="36">
        <f t="shared" si="11"/>
        <v>1.0179180000000001</v>
      </c>
      <c r="P11" s="36">
        <f t="shared" si="11"/>
        <v>1.019765</v>
      </c>
    </row>
    <row r="12" spans="1:31" x14ac:dyDescent="0.25">
      <c r="A12" s="7">
        <f>A11+1</f>
        <v>6</v>
      </c>
      <c r="B12" s="15" t="s">
        <v>6</v>
      </c>
      <c r="C12" s="21" t="s">
        <v>4</v>
      </c>
      <c r="D12" s="8"/>
      <c r="E12" s="20">
        <f>F11*G11*H11*I11*J11*K11*L11</f>
        <v>1.2766532191109023</v>
      </c>
      <c r="F12" s="20">
        <f>G11*H11*I11*J11*K11*L11</f>
        <v>1.2516208030499041</v>
      </c>
      <c r="G12" s="20">
        <f>H11*I11*J11*K11*L11</f>
        <v>1.2209636273312439</v>
      </c>
      <c r="H12" s="20">
        <f>I11*J11*K11*L11</f>
        <v>1.1571555308517167</v>
      </c>
      <c r="I12" s="20">
        <f>J11*K11*L11</f>
        <v>1.0983999222127141</v>
      </c>
      <c r="J12" s="20">
        <f>K11*L11</f>
        <v>1.0599911431410001</v>
      </c>
      <c r="K12" s="20">
        <f>L11</f>
        <v>1.0245409999999999</v>
      </c>
      <c r="L12" s="20">
        <v>0.01</v>
      </c>
      <c r="M12" s="20">
        <v>0.01</v>
      </c>
      <c r="N12" s="20">
        <v>0.01</v>
      </c>
      <c r="O12" s="20">
        <v>0.01</v>
      </c>
      <c r="P12" s="20">
        <v>0.01</v>
      </c>
    </row>
    <row r="13" spans="1:31" x14ac:dyDescent="0.25">
      <c r="A13" s="7"/>
      <c r="B13" s="8"/>
      <c r="C13" s="8"/>
      <c r="D13" s="8"/>
      <c r="E13" s="2"/>
      <c r="F13" s="12"/>
      <c r="G13" s="12"/>
      <c r="H13" s="10"/>
      <c r="I13" s="10"/>
      <c r="J13" s="10"/>
      <c r="K13" s="10"/>
      <c r="L13" s="11"/>
      <c r="M13" s="9"/>
      <c r="N13" s="9"/>
      <c r="O13" s="9"/>
      <c r="P13" s="9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31" x14ac:dyDescent="0.25">
      <c r="A14" s="47" t="s">
        <v>17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</row>
    <row r="15" spans="1:31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spans="1:31" ht="18" x14ac:dyDescent="0.25">
      <c r="A16" s="42" t="s">
        <v>22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spans="1:16" x14ac:dyDescent="0.25">
      <c r="B17" s="13"/>
      <c r="C17" s="13"/>
      <c r="D17" s="1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25">
      <c r="B18" s="13"/>
      <c r="C18" s="13"/>
      <c r="D18" s="13"/>
      <c r="E18" s="45" t="s">
        <v>8</v>
      </c>
      <c r="F18" s="45"/>
      <c r="G18" s="45"/>
      <c r="H18" s="45"/>
      <c r="I18" s="45"/>
      <c r="J18" s="45"/>
      <c r="K18" s="45"/>
      <c r="L18" s="43" t="s">
        <v>10</v>
      </c>
      <c r="M18" s="44"/>
      <c r="N18" s="44"/>
      <c r="O18" s="44"/>
      <c r="P18" s="44"/>
    </row>
    <row r="19" spans="1:16" ht="30.75" customHeight="1" x14ac:dyDescent="0.25">
      <c r="A19" s="4" t="s">
        <v>0</v>
      </c>
      <c r="B19" s="30"/>
      <c r="C19" s="13"/>
      <c r="D19" s="13"/>
      <c r="E19" s="25">
        <v>2020</v>
      </c>
      <c r="F19" s="25">
        <v>2021</v>
      </c>
      <c r="G19" s="25">
        <v>2022</v>
      </c>
      <c r="H19" s="25">
        <v>2023</v>
      </c>
      <c r="I19" s="25">
        <v>2024</v>
      </c>
      <c r="J19" s="25">
        <v>2025</v>
      </c>
      <c r="K19" s="25">
        <v>2026</v>
      </c>
      <c r="L19" s="34">
        <v>2027</v>
      </c>
      <c r="M19" s="35">
        <v>2028</v>
      </c>
      <c r="N19" s="35">
        <v>2029</v>
      </c>
      <c r="O19" s="35">
        <v>2030</v>
      </c>
      <c r="P19" s="35">
        <v>2031</v>
      </c>
    </row>
    <row r="20" spans="1:16" x14ac:dyDescent="0.25">
      <c r="A20" s="7">
        <v>1</v>
      </c>
      <c r="B20" s="26" t="s">
        <v>14</v>
      </c>
      <c r="E20" s="38">
        <v>7.0000000000000007E-2</v>
      </c>
      <c r="F20" s="38">
        <v>3.5000000000000003E-2</v>
      </c>
      <c r="G20" s="38">
        <v>2.3E-2</v>
      </c>
      <c r="H20" s="38">
        <v>3.2000000000000001E-2</v>
      </c>
      <c r="I20" s="38">
        <v>4.9000000000000002E-2</v>
      </c>
      <c r="J20" s="38">
        <v>2.1999999999999999E-2</v>
      </c>
      <c r="K20" s="38">
        <v>2.3E-2</v>
      </c>
      <c r="L20" s="38">
        <v>2.3E-2</v>
      </c>
      <c r="M20" s="38">
        <v>2.3E-2</v>
      </c>
      <c r="N20" s="38">
        <v>2.4E-2</v>
      </c>
      <c r="O20" s="38">
        <v>2.5000000000000001E-2</v>
      </c>
      <c r="P20" s="38">
        <v>2.5000000000000001E-2</v>
      </c>
    </row>
    <row r="21" spans="1:16" x14ac:dyDescent="0.25">
      <c r="A21" s="7">
        <f>A20+1</f>
        <v>2</v>
      </c>
      <c r="B21" s="26" t="s">
        <v>11</v>
      </c>
      <c r="E21" s="38">
        <f t="shared" ref="E21:G21" si="12">F21</f>
        <v>0.153</v>
      </c>
      <c r="F21" s="38">
        <f t="shared" si="12"/>
        <v>0.153</v>
      </c>
      <c r="G21" s="38">
        <f t="shared" si="12"/>
        <v>0.153</v>
      </c>
      <c r="H21" s="38">
        <f>I21</f>
        <v>0.153</v>
      </c>
      <c r="I21" s="38">
        <v>0.153</v>
      </c>
      <c r="J21" s="38">
        <v>0.153</v>
      </c>
      <c r="K21" s="38">
        <v>0.153</v>
      </c>
      <c r="L21" s="38">
        <v>0.153</v>
      </c>
      <c r="M21" s="38">
        <v>0.153</v>
      </c>
      <c r="N21" s="38">
        <v>0.153</v>
      </c>
      <c r="O21" s="38">
        <v>0.153</v>
      </c>
      <c r="P21" s="38">
        <v>0.153</v>
      </c>
    </row>
    <row r="22" spans="1:16" ht="26.25" x14ac:dyDescent="0.25">
      <c r="A22" s="7">
        <f>A21+1</f>
        <v>3</v>
      </c>
      <c r="B22" s="37" t="s">
        <v>16</v>
      </c>
      <c r="E22" s="38">
        <v>1.7000000000000001E-2</v>
      </c>
      <c r="F22" s="38">
        <v>3.7999999999999999E-2</v>
      </c>
      <c r="G22" s="38">
        <v>5.8999999999999997E-2</v>
      </c>
      <c r="H22" s="38">
        <v>3.6999999999999998E-2</v>
      </c>
      <c r="I22" s="38">
        <v>3.2000000000000001E-2</v>
      </c>
      <c r="J22" s="38">
        <v>2.5000000000000001E-2</v>
      </c>
      <c r="K22" s="38">
        <v>0.03</v>
      </c>
      <c r="L22" s="38">
        <v>1.2999999999999999E-2</v>
      </c>
      <c r="M22" s="38">
        <v>1.7000000000000001E-2</v>
      </c>
      <c r="N22" s="38">
        <v>1.9E-2</v>
      </c>
      <c r="O22" s="38">
        <v>1.9E-2</v>
      </c>
      <c r="P22" s="38">
        <v>0.02</v>
      </c>
    </row>
    <row r="23" spans="1:16" x14ac:dyDescent="0.25">
      <c r="A23" s="7">
        <f>A22+1</f>
        <v>4</v>
      </c>
      <c r="B23" s="26" t="s">
        <v>12</v>
      </c>
      <c r="E23" s="38">
        <f t="shared" ref="E23:G23" si="13">F23</f>
        <v>0.84699999999999998</v>
      </c>
      <c r="F23" s="38">
        <f t="shared" si="13"/>
        <v>0.84699999999999998</v>
      </c>
      <c r="G23" s="38">
        <f t="shared" si="13"/>
        <v>0.84699999999999998</v>
      </c>
      <c r="H23" s="38">
        <f>I23</f>
        <v>0.84699999999999998</v>
      </c>
      <c r="I23" s="38">
        <v>0.84699999999999998</v>
      </c>
      <c r="J23" s="38">
        <f>I23</f>
        <v>0.84699999999999998</v>
      </c>
      <c r="K23" s="38">
        <f t="shared" ref="K23:P23" si="14">J23</f>
        <v>0.84699999999999998</v>
      </c>
      <c r="L23" s="38">
        <f t="shared" si="14"/>
        <v>0.84699999999999998</v>
      </c>
      <c r="M23" s="38">
        <f t="shared" si="14"/>
        <v>0.84699999999999998</v>
      </c>
      <c r="N23" s="38">
        <f t="shared" si="14"/>
        <v>0.84699999999999998</v>
      </c>
      <c r="O23" s="38">
        <f t="shared" si="14"/>
        <v>0.84699999999999998</v>
      </c>
      <c r="P23" s="38">
        <f t="shared" si="14"/>
        <v>0.84699999999999998</v>
      </c>
    </row>
    <row r="24" spans="1:16" x14ac:dyDescent="0.25"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25">
      <c r="B25" s="31" t="s">
        <v>9</v>
      </c>
      <c r="E25" s="2"/>
      <c r="F25" s="2"/>
      <c r="G25" s="39">
        <f>E20*E21+E22*E23</f>
        <v>2.5108999999999999E-2</v>
      </c>
      <c r="H25" s="39">
        <f t="shared" ref="H25:K25" si="15">F20*F21+F22*F23</f>
        <v>3.7540999999999998E-2</v>
      </c>
      <c r="I25" s="39">
        <f t="shared" si="15"/>
        <v>5.3491999999999998E-2</v>
      </c>
      <c r="J25" s="39">
        <f t="shared" si="15"/>
        <v>3.6234999999999996E-2</v>
      </c>
      <c r="K25" s="39">
        <f t="shared" si="15"/>
        <v>3.4601E-2</v>
      </c>
      <c r="L25" s="39">
        <f t="shared" ref="L25" si="16">J20*J21+J22*J23</f>
        <v>2.4541E-2</v>
      </c>
      <c r="M25" s="39">
        <f t="shared" ref="M25" si="17">K20*K21+K22*K23</f>
        <v>2.8929E-2</v>
      </c>
      <c r="N25" s="39">
        <f>L20*L21+L22*L23</f>
        <v>1.453E-2</v>
      </c>
      <c r="O25" s="39">
        <f t="shared" ref="O25" si="18">M20*M21+M22*M23</f>
        <v>1.7918E-2</v>
      </c>
      <c r="P25" s="39">
        <f t="shared" ref="P25" si="19">N20*N21+N22*N23</f>
        <v>1.9764999999999998E-2</v>
      </c>
    </row>
    <row r="26" spans="1:16" ht="15.75" x14ac:dyDescent="0.25">
      <c r="B26" s="22"/>
      <c r="C26" s="18"/>
    </row>
    <row r="27" spans="1:16" ht="21.75" customHeight="1" x14ac:dyDescent="0.25">
      <c r="A27" s="14" t="s">
        <v>1</v>
      </c>
      <c r="B27" s="18"/>
      <c r="C27" s="18"/>
    </row>
    <row r="28" spans="1:16" ht="21.75" customHeight="1" x14ac:dyDescent="0.25">
      <c r="A28" s="32" t="s">
        <v>21</v>
      </c>
      <c r="B28" s="18"/>
      <c r="C28" s="18"/>
    </row>
    <row r="29" spans="1:16" ht="41.45" customHeight="1" x14ac:dyDescent="0.25">
      <c r="A29" s="40" t="s">
        <v>19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spans="1:16" ht="42" customHeight="1" x14ac:dyDescent="0.25">
      <c r="A30" s="40" t="s">
        <v>20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1:16" ht="15.75" x14ac:dyDescent="0.25">
      <c r="B31" s="18"/>
      <c r="C31" s="18"/>
    </row>
    <row r="33" spans="5:16" x14ac:dyDescent="0.25"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</row>
  </sheetData>
  <mergeCells count="10">
    <mergeCell ref="A30:P30"/>
    <mergeCell ref="A29:P29"/>
    <mergeCell ref="A1:P1"/>
    <mergeCell ref="A3:P3"/>
    <mergeCell ref="L18:P18"/>
    <mergeCell ref="D5:K5"/>
    <mergeCell ref="L5:P5"/>
    <mergeCell ref="A14:P14"/>
    <mergeCell ref="A16:P16"/>
    <mergeCell ref="E18:K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DE9B57BA63A9418F45CD830DB80D12" ma:contentTypeVersion="11" ma:contentTypeDescription="Create a new document." ma:contentTypeScope="" ma:versionID="948ac6992aa624cc92f8a297fd8328d9">
  <xsd:schema xmlns:xsd="http://www.w3.org/2001/XMLSchema" xmlns:xs="http://www.w3.org/2001/XMLSchema" xmlns:p="http://schemas.microsoft.com/office/2006/metadata/properties" xmlns:ns2="92bafa96-d8e2-4b23-a1de-bf0847eac019" xmlns:ns3="99c52bd8-d28b-451d-b6e8-2f87fe31298f" targetNamespace="http://schemas.microsoft.com/office/2006/metadata/properties" ma:root="true" ma:fieldsID="83259bb9549b8feafaee6361875f487a" ns2:_="" ns3:_="">
    <xsd:import namespace="92bafa96-d8e2-4b23-a1de-bf0847eac019"/>
    <xsd:import namespace="99c52bd8-d28b-451d-b6e8-2f87fe3129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bafa96-d8e2-4b23-a1de-bf0847eac0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6fef157-3fa8-492c-b9fa-e38244047c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c52bd8-d28b-451d-b6e8-2f87fe31298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f364d0e-17ff-46de-9f10-6ce967a54ab2}" ma:internalName="TaxCatchAll" ma:showField="CatchAllData" ma:web="99c52bd8-d28b-451d-b6e8-2f87fe3129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c52bd8-d28b-451d-b6e8-2f87fe31298f" xsi:nil="true"/>
    <lcf76f155ced4ddcb4097134ff3c332f xmlns="92bafa96-d8e2-4b23-a1de-bf0847eac01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B1B6F5-D6D2-4A99-B8DD-3003E0BCEDBD}"/>
</file>

<file path=customXml/itemProps2.xml><?xml version="1.0" encoding="utf-8"?>
<ds:datastoreItem xmlns:ds="http://schemas.openxmlformats.org/officeDocument/2006/customXml" ds:itemID="{EB390BA0-E32A-41B7-AE3A-18310E443EEE}"/>
</file>

<file path=customXml/itemProps3.xml><?xml version="1.0" encoding="utf-8"?>
<ds:datastoreItem xmlns:ds="http://schemas.openxmlformats.org/officeDocument/2006/customXml" ds:itemID="{C4F06B1B-C93C-420A-8CD4-0290F4C31C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Lowry</dc:creator>
  <cp:lastModifiedBy>Gretchen Waschbusch</cp:lastModifiedBy>
  <dcterms:created xsi:type="dcterms:W3CDTF">2026-03-20T16:31:40Z</dcterms:created>
  <dcterms:modified xsi:type="dcterms:W3CDTF">2026-03-23T19:48:33Z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0x010100F4DE9B57BA63A9418F45CD830DB80D12</vt:lpwstr>
  </property>
</Properties>
</file>